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tabRatio="811" activeTab="2"/>
  </bookViews>
  <sheets>
    <sheet name="Sayfa1" sheetId="19" r:id="rId1"/>
    <sheet name="ÇALIŞMA TAKİP" sheetId="1" r:id="rId2"/>
    <sheet name="ÖZET" sheetId="21" r:id="rId3"/>
    <sheet name="STATUS REPORT" sheetId="16" r:id="rId4"/>
    <sheet name="KKK. MÜH.TED.DURUMU" sheetId="17" r:id="rId5"/>
    <sheet name="MSB MALİYE(YASEMİN hNM.)" sheetId="18" r:id="rId6"/>
    <sheet name="ALMANYA PROBLMLİ" sheetId="7" r:id="rId7"/>
    <sheet name="TOPLANTI MADDELERİ" sheetId="15" r:id="rId8"/>
    <sheet name="AYRINTILI BİLGİ" sheetId="3" r:id="rId9"/>
    <sheet name="PROTAP" sheetId="4" r:id="rId10"/>
    <sheet name="İRTİBAT NUMARALARI" sheetId="5" r:id="rId11"/>
    <sheet name="KAYNAK TAKİBİ" sheetId="6" r:id="rId12"/>
    <sheet name="KKK. KAYNAK DURUMU" sheetId="9" r:id="rId13"/>
    <sheet name="GN.MD.EMRİ" sheetId="10" state="hidden" r:id="rId14"/>
    <sheet name="MALİ HUSUS-1" sheetId="11" state="hidden" r:id="rId15"/>
    <sheet name="MALİ HUSUS-2" sheetId="12" state="hidden" r:id="rId16"/>
    <sheet name="YAPILACAK FAALİYETLER" sheetId="14" r:id="rId17"/>
    <sheet name="Sayfa2" sheetId="20" r:id="rId18"/>
  </sheets>
  <externalReferences>
    <externalReference r:id="rId19"/>
    <externalReference r:id="rId20"/>
  </externalReferences>
  <definedNames>
    <definedName name="_xlnm._FilterDatabase" localSheetId="8" hidden="1">'AYRINTILI BİLGİ'!$A$1:$Q$161</definedName>
    <definedName name="_xlnm._FilterDatabase" localSheetId="1" hidden="1">'ÇALIŞMA TAKİP'!$A$1:$BS$101</definedName>
    <definedName name="_xlnm._FilterDatabase" localSheetId="11" hidden="1">'KAYNAK TAKİBİ'!$A$1:$P$147</definedName>
    <definedName name="_xlnm._FilterDatabase" localSheetId="4" hidden="1">'KKK. MÜH.TED.DURUMU'!$A$3:$V$137</definedName>
    <definedName name="_xlnm._FilterDatabase" localSheetId="9" hidden="1">PROTAP!$B$1:$X$165</definedName>
    <definedName name="_xlnm._FilterDatabase" localSheetId="3" hidden="1">'STATUS REPORT'!$A$1:$U$187</definedName>
    <definedName name="_xlnm._FilterDatabase" localSheetId="7" hidden="1">'TOPLANTI MADDELERİ'!$A$1:$CT$9</definedName>
    <definedName name="_xlnm.Print_Area" localSheetId="1">'ÇALIŞMA TAKİP'!$A$1:$CB$31</definedName>
    <definedName name="_xlnm.Print_Area" localSheetId="11">'KAYNAK TAKİBİ'!$A$1:$L$147</definedName>
    <definedName name="_xlnm.Print_Area" localSheetId="12">'KKK. KAYNAK DURUMU'!$A$1:$R$139</definedName>
    <definedName name="_xlnm.Print_Area" localSheetId="7">'TOPLANTI MADDELERİ'!$A$1:$BM$10</definedName>
    <definedName name="_xlnm.Print_Titles" localSheetId="1">'ÇALIŞMA TAKİP'!$1:$1</definedName>
    <definedName name="_xlnm.Print_Titles" localSheetId="11">'KAYNAK TAKİBİ'!$1:$1</definedName>
    <definedName name="_xlnm.Print_Titles" localSheetId="12">'KKK. KAYNAK DURUMU'!$2:$3</definedName>
    <definedName name="_xlnm.Print_Titles" localSheetId="7">'TOPLANTI MADDELERİ'!$1:$1</definedName>
  </definedNames>
  <calcPr calcId="145621"/>
  <pivotCaches>
    <pivotCache cacheId="1" r:id="rId21"/>
  </pivotCaches>
</workbook>
</file>

<file path=xl/calcChain.xml><?xml version="1.0" encoding="utf-8"?>
<calcChain xmlns="http://schemas.openxmlformats.org/spreadsheetml/2006/main">
  <c r="B2" i="21" l="1"/>
  <c r="H30" i="21"/>
  <c r="H31" i="21"/>
  <c r="G30" i="21"/>
  <c r="G31" i="21"/>
  <c r="F30" i="21"/>
  <c r="F31" i="21"/>
  <c r="E30" i="21"/>
  <c r="E31"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D30" i="21"/>
  <c r="D31" i="21"/>
  <c r="D3" i="21"/>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C30" i="21"/>
  <c r="C31" i="21"/>
  <c r="C3" i="2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B30" i="21"/>
  <c r="B31" i="21"/>
  <c r="B3" i="2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2" i="21"/>
  <c r="E2" i="21"/>
  <c r="D2" i="21"/>
  <c r="C2" i="21"/>
  <c r="AH28" i="1" l="1"/>
  <c r="AJ28" i="1" s="1"/>
  <c r="O155" i="18" l="1"/>
  <c r="N155" i="18"/>
  <c r="P155" i="18" s="1"/>
  <c r="I155" i="18"/>
  <c r="G155" i="18"/>
  <c r="F155" i="18"/>
  <c r="H154" i="18"/>
  <c r="J154" i="18" s="1"/>
  <c r="H153" i="18"/>
  <c r="J153" i="18" s="1"/>
  <c r="H151" i="18"/>
  <c r="J151" i="18" s="1"/>
  <c r="H150" i="18"/>
  <c r="J150" i="18" s="1"/>
  <c r="H147" i="18"/>
  <c r="J147" i="18" s="1"/>
  <c r="H142" i="18"/>
  <c r="J142" i="18" s="1"/>
  <c r="H141" i="18"/>
  <c r="J141" i="18" s="1"/>
  <c r="H140" i="18"/>
  <c r="J140" i="18" s="1"/>
  <c r="H139" i="18"/>
  <c r="J139" i="18" s="1"/>
  <c r="H138" i="18"/>
  <c r="J138" i="18" s="1"/>
  <c r="H137" i="18"/>
  <c r="J137" i="18" s="1"/>
  <c r="H136" i="18"/>
  <c r="J136" i="18" s="1"/>
  <c r="H135" i="18"/>
  <c r="J135" i="18" s="1"/>
  <c r="H134" i="18"/>
  <c r="J134" i="18" s="1"/>
  <c r="H119" i="18"/>
  <c r="J119" i="18" s="1"/>
  <c r="H115" i="18"/>
  <c r="J115" i="18" s="1"/>
  <c r="H113" i="18"/>
  <c r="J113" i="18" s="1"/>
  <c r="H111" i="18"/>
  <c r="J111" i="18" s="1"/>
  <c r="H110" i="18"/>
  <c r="J110" i="18" s="1"/>
  <c r="H109" i="18"/>
  <c r="J109" i="18" s="1"/>
  <c r="H88" i="18"/>
  <c r="J88" i="18" s="1"/>
  <c r="H81" i="18"/>
  <c r="J81" i="18" s="1"/>
  <c r="H67" i="18"/>
  <c r="J67" i="18" s="1"/>
  <c r="H49" i="18"/>
  <c r="J49" i="18" s="1"/>
  <c r="H38" i="18"/>
  <c r="J38" i="18" s="1"/>
  <c r="H31" i="18"/>
  <c r="J31" i="18" s="1"/>
  <c r="H21" i="18"/>
  <c r="J21" i="18" s="1"/>
  <c r="H15" i="18"/>
  <c r="J15" i="18" s="1"/>
  <c r="H8" i="18"/>
  <c r="J8" i="18" s="1"/>
  <c r="H7" i="18"/>
  <c r="J7" i="18" s="1"/>
  <c r="H5" i="18"/>
  <c r="J5" i="18" s="1"/>
  <c r="H4" i="18"/>
  <c r="J4" i="18" s="1"/>
  <c r="H3" i="18"/>
  <c r="J3" i="18" s="1"/>
  <c r="H2" i="18"/>
  <c r="J2" i="18" s="1"/>
  <c r="J135" i="17"/>
  <c r="M134" i="17"/>
  <c r="O134" i="17" s="1"/>
  <c r="M133" i="17"/>
  <c r="O133" i="17" s="1"/>
  <c r="M132" i="17"/>
  <c r="O132" i="17" s="1"/>
  <c r="O131" i="17"/>
  <c r="O130" i="17"/>
  <c r="O129" i="17"/>
  <c r="O128" i="17"/>
  <c r="O127" i="17"/>
  <c r="O126" i="17"/>
  <c r="O125" i="17"/>
  <c r="O124" i="17"/>
  <c r="M123" i="17"/>
  <c r="O123" i="17" s="1"/>
  <c r="O122" i="17"/>
  <c r="H122" i="17"/>
  <c r="O121" i="17"/>
  <c r="M121" i="17"/>
  <c r="O120" i="17"/>
  <c r="H120" i="17"/>
  <c r="O119" i="17"/>
  <c r="H119" i="17"/>
  <c r="O118" i="17"/>
  <c r="H118" i="17"/>
  <c r="H117" i="17"/>
  <c r="H116" i="17"/>
  <c r="O116" i="17" s="1"/>
  <c r="H115" i="17"/>
  <c r="O115" i="17" s="1"/>
  <c r="J114" i="17"/>
  <c r="O113" i="17"/>
  <c r="O110" i="17"/>
  <c r="O109" i="17"/>
  <c r="O108" i="17"/>
  <c r="O107" i="17"/>
  <c r="O102" i="17"/>
  <c r="O101" i="17"/>
  <c r="O100" i="17"/>
  <c r="O99" i="17"/>
  <c r="H98" i="17"/>
  <c r="H95" i="17"/>
  <c r="O94" i="17"/>
  <c r="L94" i="17"/>
  <c r="O93" i="17"/>
  <c r="M92" i="17"/>
  <c r="M114" i="17" s="1"/>
  <c r="O91" i="17"/>
  <c r="O90" i="17"/>
  <c r="O89" i="17"/>
  <c r="O88" i="17"/>
  <c r="L88" i="17"/>
  <c r="J87" i="17"/>
  <c r="O86" i="17"/>
  <c r="O85" i="17"/>
  <c r="O84" i="17"/>
  <c r="O83" i="17"/>
  <c r="M82" i="17"/>
  <c r="M87" i="17" s="1"/>
  <c r="H80" i="17"/>
  <c r="O80" i="17" s="1"/>
  <c r="H79" i="17"/>
  <c r="O79" i="17" s="1"/>
  <c r="H78" i="17"/>
  <c r="O78" i="17" s="1"/>
  <c r="N77" i="17"/>
  <c r="O76" i="17"/>
  <c r="O73" i="17"/>
  <c r="H72" i="17"/>
  <c r="O72" i="17" s="1"/>
  <c r="H70" i="17"/>
  <c r="J69" i="17"/>
  <c r="M68" i="17"/>
  <c r="O68" i="17" s="1"/>
  <c r="M67" i="17"/>
  <c r="O67" i="17" s="1"/>
  <c r="M66" i="17"/>
  <c r="O66" i="17" s="1"/>
  <c r="M65" i="17"/>
  <c r="O65" i="17" s="1"/>
  <c r="O64" i="17"/>
  <c r="O62" i="17"/>
  <c r="O61" i="17"/>
  <c r="M59" i="17"/>
  <c r="M69" i="17" s="1"/>
  <c r="H59" i="17"/>
  <c r="O58" i="17"/>
  <c r="H58" i="17"/>
  <c r="O55" i="17"/>
  <c r="H55" i="17"/>
  <c r="O54" i="17"/>
  <c r="O53" i="17"/>
  <c r="M49" i="17"/>
  <c r="O49" i="17" s="1"/>
  <c r="M47" i="17"/>
  <c r="O47" i="17" s="1"/>
  <c r="M42" i="17"/>
  <c r="O42" i="17" s="1"/>
  <c r="M41" i="17"/>
  <c r="O41" i="17" s="1"/>
  <c r="M40" i="17"/>
  <c r="M52" i="17" s="1"/>
  <c r="O39" i="17"/>
  <c r="O38" i="17"/>
  <c r="H38" i="17"/>
  <c r="O37" i="17"/>
  <c r="J37" i="17"/>
  <c r="J52" i="17" s="1"/>
  <c r="H36" i="17"/>
  <c r="M31" i="17"/>
  <c r="O31" i="17" s="1"/>
  <c r="M30" i="17"/>
  <c r="O30" i="17" s="1"/>
  <c r="M29" i="17"/>
  <c r="O29" i="17" s="1"/>
  <c r="M28" i="17"/>
  <c r="O28" i="17" s="1"/>
  <c r="M27" i="17"/>
  <c r="O27" i="17" s="1"/>
  <c r="J26" i="17"/>
  <c r="O26" i="17" s="1"/>
  <c r="M25" i="17"/>
  <c r="J25" i="17"/>
  <c r="J36" i="17" s="1"/>
  <c r="J24" i="17"/>
  <c r="M23" i="17"/>
  <c r="O23" i="17" s="1"/>
  <c r="O22" i="17"/>
  <c r="O21" i="17"/>
  <c r="M21" i="17"/>
  <c r="O20" i="17"/>
  <c r="H19" i="17"/>
  <c r="O19" i="17" s="1"/>
  <c r="H18" i="17"/>
  <c r="O18" i="17" s="1"/>
  <c r="O24" i="17" s="1"/>
  <c r="J17" i="17"/>
  <c r="O16" i="17"/>
  <c r="O15" i="17"/>
  <c r="M14" i="17"/>
  <c r="O14" i="17" s="1"/>
  <c r="M13" i="17"/>
  <c r="O13" i="17" s="1"/>
  <c r="H12" i="17"/>
  <c r="O12" i="17" s="1"/>
  <c r="O17" i="17" s="1"/>
  <c r="H11" i="17"/>
  <c r="J10" i="17"/>
  <c r="J137" i="17" s="1"/>
  <c r="H10" i="17"/>
  <c r="O8" i="17"/>
  <c r="M8" i="17"/>
  <c r="O7" i="17"/>
  <c r="M7" i="17"/>
  <c r="M10" i="17" s="1"/>
  <c r="O6" i="17"/>
  <c r="O5" i="17"/>
  <c r="O4" i="17"/>
  <c r="O10" i="17" s="1"/>
  <c r="H114" i="17" l="1"/>
  <c r="M36" i="17"/>
  <c r="O59" i="17"/>
  <c r="O69" i="17" s="1"/>
  <c r="H87" i="17"/>
  <c r="O82" i="17"/>
  <c r="J155" i="18"/>
  <c r="H155" i="18"/>
  <c r="H17" i="17"/>
  <c r="M17" i="17"/>
  <c r="H24" i="17"/>
  <c r="M24" i="17"/>
  <c r="O25" i="17"/>
  <c r="O36" i="17" s="1"/>
  <c r="O95" i="17"/>
  <c r="M117" i="17"/>
  <c r="M135" i="17" s="1"/>
  <c r="L137" i="17" s="1"/>
  <c r="O40" i="17"/>
  <c r="O52" i="17" s="1"/>
  <c r="O70" i="17"/>
  <c r="O87" i="17" s="1"/>
  <c r="O92" i="17"/>
  <c r="O114" i="17" s="1"/>
  <c r="O117" i="17" l="1"/>
  <c r="O135" i="17" s="1"/>
  <c r="N137" i="17" s="1"/>
  <c r="T63" i="12" l="1"/>
  <c r="Y57" i="12"/>
  <c r="Y55" i="12"/>
  <c r="X51" i="12"/>
  <c r="X53" i="12" s="1"/>
  <c r="W51" i="12"/>
  <c r="W53" i="12" s="1"/>
  <c r="V51" i="12"/>
  <c r="V53" i="12" s="1"/>
  <c r="U51" i="12"/>
  <c r="U53" i="12" s="1"/>
  <c r="T51" i="12"/>
  <c r="T53" i="12" s="1"/>
  <c r="S51" i="12"/>
  <c r="S53" i="12" s="1"/>
  <c r="X48" i="12"/>
  <c r="X50" i="12" s="1"/>
  <c r="W48" i="12"/>
  <c r="W50" i="12" s="1"/>
  <c r="V48" i="12"/>
  <c r="V50" i="12" s="1"/>
  <c r="U48" i="12"/>
  <c r="U50" i="12" s="1"/>
  <c r="T48" i="12"/>
  <c r="T50" i="12" s="1"/>
  <c r="X46" i="12"/>
  <c r="W46" i="12"/>
  <c r="V46" i="12"/>
  <c r="U46" i="12"/>
  <c r="T46" i="12"/>
  <c r="S46" i="12"/>
  <c r="X45" i="12"/>
  <c r="X47" i="12" s="1"/>
  <c r="W45" i="12"/>
  <c r="W47" i="12" s="1"/>
  <c r="V45" i="12"/>
  <c r="V47" i="12" s="1"/>
  <c r="U45" i="12"/>
  <c r="U47" i="12" s="1"/>
  <c r="T45" i="12"/>
  <c r="T47" i="12" s="1"/>
  <c r="X42" i="12"/>
  <c r="W42" i="12"/>
  <c r="V42" i="12"/>
  <c r="U42" i="12"/>
  <c r="T42" i="12"/>
  <c r="S42" i="12"/>
  <c r="N42" i="12"/>
  <c r="X41" i="12"/>
  <c r="X43" i="12" s="1"/>
  <c r="X59" i="12" s="1"/>
  <c r="W41" i="12"/>
  <c r="W43" i="12" s="1"/>
  <c r="W59" i="12" s="1"/>
  <c r="V41" i="12"/>
  <c r="V43" i="12" s="1"/>
  <c r="V59" i="12" s="1"/>
  <c r="U41" i="12"/>
  <c r="U43" i="12" s="1"/>
  <c r="U59" i="12" s="1"/>
  <c r="T41" i="12"/>
  <c r="T43" i="12" s="1"/>
  <c r="T59" i="12" s="1"/>
  <c r="N41" i="12"/>
  <c r="N43" i="12" s="1"/>
  <c r="Y40" i="12"/>
  <c r="R40" i="12"/>
  <c r="Z40" i="12" s="1"/>
  <c r="Y39" i="12"/>
  <c r="R39" i="12"/>
  <c r="Z39" i="12" s="1"/>
  <c r="Y38" i="12"/>
  <c r="Y51" i="12" s="1"/>
  <c r="Y53" i="12" s="1"/>
  <c r="R38" i="12"/>
  <c r="R51" i="12" s="1"/>
  <c r="R53" i="12" s="1"/>
  <c r="Y37" i="12"/>
  <c r="R37" i="12"/>
  <c r="Z37" i="12" s="1"/>
  <c r="Y36" i="12"/>
  <c r="R36" i="12"/>
  <c r="Z36" i="12" s="1"/>
  <c r="Y35" i="12"/>
  <c r="S35" i="12"/>
  <c r="Z35" i="12" s="1"/>
  <c r="R35" i="12"/>
  <c r="AD34" i="12"/>
  <c r="AD35" i="12" s="1"/>
  <c r="Y34" i="12"/>
  <c r="R34" i="12"/>
  <c r="Z34" i="12" s="1"/>
  <c r="Y33" i="12"/>
  <c r="R33" i="12"/>
  <c r="Z33" i="12" s="1"/>
  <c r="Y32" i="12"/>
  <c r="Z32" i="12" s="1"/>
  <c r="Y31" i="12"/>
  <c r="R31" i="12"/>
  <c r="Z31" i="12" s="1"/>
  <c r="Y30" i="12"/>
  <c r="S30" i="12"/>
  <c r="S48" i="12" s="1"/>
  <c r="S50" i="12" s="1"/>
  <c r="Y29" i="12"/>
  <c r="Y48" i="12" s="1"/>
  <c r="Y50" i="12" s="1"/>
  <c r="R29" i="12"/>
  <c r="R48" i="12" s="1"/>
  <c r="R50" i="12" s="1"/>
  <c r="Y28" i="12"/>
  <c r="R28" i="12"/>
  <c r="Z28" i="12" s="1"/>
  <c r="Y27" i="12"/>
  <c r="R27" i="12"/>
  <c r="Z27" i="12" s="1"/>
  <c r="Y26" i="12"/>
  <c r="R26" i="12"/>
  <c r="Z26" i="12" s="1"/>
  <c r="Y25" i="12"/>
  <c r="R25" i="12"/>
  <c r="Z25" i="12" s="1"/>
  <c r="Y24" i="12"/>
  <c r="R24" i="12"/>
  <c r="Z24" i="12" s="1"/>
  <c r="Y23" i="12"/>
  <c r="R23" i="12"/>
  <c r="Z23" i="12" s="1"/>
  <c r="Y22" i="12"/>
  <c r="S22" i="12"/>
  <c r="Z22" i="12" s="1"/>
  <c r="Y21" i="12"/>
  <c r="R21" i="12"/>
  <c r="Z21" i="12" s="1"/>
  <c r="Y20" i="12"/>
  <c r="S20" i="12"/>
  <c r="Z20" i="12" s="1"/>
  <c r="R20" i="12"/>
  <c r="AD20" i="12" s="1"/>
  <c r="AE20" i="12" s="1"/>
  <c r="AD19" i="12"/>
  <c r="Y19" i="12"/>
  <c r="R19" i="12"/>
  <c r="Y18" i="12"/>
  <c r="R18" i="12"/>
  <c r="Z18" i="12" s="1"/>
  <c r="Y17" i="12"/>
  <c r="R17" i="12"/>
  <c r="Z17" i="12" s="1"/>
  <c r="AD16" i="12"/>
  <c r="AE16" i="12" s="1"/>
  <c r="Y16" i="12"/>
  <c r="R16" i="12"/>
  <c r="Z16" i="12" s="1"/>
  <c r="Y15" i="12"/>
  <c r="R15" i="12"/>
  <c r="Z15" i="12" s="1"/>
  <c r="Y14" i="12"/>
  <c r="Z14" i="12" s="1"/>
  <c r="Y13" i="12"/>
  <c r="R13" i="12"/>
  <c r="Z13" i="12" s="1"/>
  <c r="AD12" i="12"/>
  <c r="Y12" i="12"/>
  <c r="R12" i="12"/>
  <c r="Z12" i="12" s="1"/>
  <c r="Z11" i="12"/>
  <c r="Y11" i="12"/>
  <c r="Z10" i="12"/>
  <c r="Y10" i="12"/>
  <c r="AD9" i="12"/>
  <c r="Y9" i="12"/>
  <c r="Y41" i="12" s="1"/>
  <c r="R9" i="12"/>
  <c r="R45" i="12" s="1"/>
  <c r="Y8" i="12"/>
  <c r="R8" i="12"/>
  <c r="Z8" i="12" s="1"/>
  <c r="Y7" i="12"/>
  <c r="R7" i="12"/>
  <c r="Z7" i="12" s="1"/>
  <c r="Y6" i="12"/>
  <c r="Y46" i="12" s="1"/>
  <c r="AD47" i="12" s="1"/>
  <c r="R6" i="12"/>
  <c r="Z6" i="12" s="1"/>
  <c r="V64" i="11"/>
  <c r="Q63" i="11"/>
  <c r="Q64" i="11" s="1"/>
  <c r="AA56" i="11"/>
  <c r="AA54" i="11"/>
  <c r="Z50" i="11"/>
  <c r="Z52" i="11" s="1"/>
  <c r="Y50" i="11"/>
  <c r="Y52" i="11" s="1"/>
  <c r="X50" i="11"/>
  <c r="X52" i="11" s="1"/>
  <c r="W50" i="11"/>
  <c r="W52" i="11" s="1"/>
  <c r="V50" i="11"/>
  <c r="V52" i="11" s="1"/>
  <c r="U50" i="11"/>
  <c r="U52" i="11" s="1"/>
  <c r="T50" i="11"/>
  <c r="T52" i="11" s="1"/>
  <c r="S50" i="11"/>
  <c r="S52" i="11" s="1"/>
  <c r="Z47" i="11"/>
  <c r="Z49" i="11" s="1"/>
  <c r="Y47" i="11"/>
  <c r="Y49" i="11" s="1"/>
  <c r="X47" i="11"/>
  <c r="X49" i="11" s="1"/>
  <c r="W47" i="11"/>
  <c r="W49" i="11" s="1"/>
  <c r="V47" i="11"/>
  <c r="V49" i="11" s="1"/>
  <c r="U47" i="11"/>
  <c r="U49" i="11" s="1"/>
  <c r="T47" i="11"/>
  <c r="T49" i="11" s="1"/>
  <c r="Z45" i="11"/>
  <c r="Y45" i="11"/>
  <c r="X45" i="11"/>
  <c r="W45" i="11"/>
  <c r="V45" i="11"/>
  <c r="U45" i="11"/>
  <c r="T45" i="11"/>
  <c r="S45" i="11"/>
  <c r="Z44" i="11"/>
  <c r="Z46" i="11" s="1"/>
  <c r="Y44" i="11"/>
  <c r="Y46" i="11" s="1"/>
  <c r="X44" i="11"/>
  <c r="X46" i="11" s="1"/>
  <c r="W44" i="11"/>
  <c r="W46" i="11" s="1"/>
  <c r="V44" i="11"/>
  <c r="V46" i="11" s="1"/>
  <c r="U44" i="11"/>
  <c r="U46" i="11" s="1"/>
  <c r="T44" i="11"/>
  <c r="T46" i="11" s="1"/>
  <c r="S44" i="11"/>
  <c r="S46" i="11" s="1"/>
  <c r="Z41" i="11"/>
  <c r="Y41" i="11"/>
  <c r="X41" i="11"/>
  <c r="W41" i="11"/>
  <c r="V41" i="11"/>
  <c r="U41" i="11"/>
  <c r="T41" i="11"/>
  <c r="S41" i="11"/>
  <c r="N41" i="11"/>
  <c r="Z40" i="11"/>
  <c r="Z42" i="11" s="1"/>
  <c r="Z58" i="11" s="1"/>
  <c r="Y40" i="11"/>
  <c r="Y42" i="11" s="1"/>
  <c r="Y58" i="11" s="1"/>
  <c r="X40" i="11"/>
  <c r="X42" i="11" s="1"/>
  <c r="X58" i="11" s="1"/>
  <c r="W40" i="11"/>
  <c r="W42" i="11" s="1"/>
  <c r="W58" i="11" s="1"/>
  <c r="V40" i="11"/>
  <c r="V42" i="11" s="1"/>
  <c r="V58" i="11" s="1"/>
  <c r="U40" i="11"/>
  <c r="U42" i="11" s="1"/>
  <c r="U58" i="11" s="1"/>
  <c r="T40" i="11"/>
  <c r="T42" i="11" s="1"/>
  <c r="N40" i="11"/>
  <c r="N42" i="11" s="1"/>
  <c r="AA39" i="11"/>
  <c r="R39" i="11"/>
  <c r="AB39" i="11" s="1"/>
  <c r="AA38" i="11"/>
  <c r="R38" i="11"/>
  <c r="AB38" i="11" s="1"/>
  <c r="AA37" i="11"/>
  <c r="AA50" i="11" s="1"/>
  <c r="AA52" i="11" s="1"/>
  <c r="R37" i="11"/>
  <c r="R50" i="11" s="1"/>
  <c r="R52" i="11" s="1"/>
  <c r="AA36" i="11"/>
  <c r="R36" i="11"/>
  <c r="AB36" i="11" s="1"/>
  <c r="AA35" i="11"/>
  <c r="R35" i="11"/>
  <c r="AB35" i="11" s="1"/>
  <c r="AA34" i="11"/>
  <c r="S34" i="11"/>
  <c r="AB34" i="11" s="1"/>
  <c r="R34" i="11"/>
  <c r="AF33" i="11"/>
  <c r="AF34" i="11" s="1"/>
  <c r="AA33" i="11"/>
  <c r="R33" i="11"/>
  <c r="AB33" i="11" s="1"/>
  <c r="AA32" i="11"/>
  <c r="R32" i="11"/>
  <c r="AB32" i="11" s="1"/>
  <c r="AA31" i="11"/>
  <c r="AB31" i="11" s="1"/>
  <c r="AA30" i="11"/>
  <c r="R30" i="11"/>
  <c r="AB30" i="11" s="1"/>
  <c r="AA29" i="11"/>
  <c r="S29" i="11"/>
  <c r="S47" i="11" s="1"/>
  <c r="S49" i="11" s="1"/>
  <c r="AA28" i="11"/>
  <c r="AA47" i="11" s="1"/>
  <c r="AA49" i="11" s="1"/>
  <c r="R28" i="11"/>
  <c r="R47" i="11" s="1"/>
  <c r="R49" i="11" s="1"/>
  <c r="AA27" i="11"/>
  <c r="R27" i="11"/>
  <c r="AB27" i="11" s="1"/>
  <c r="AA26" i="11"/>
  <c r="R26" i="11"/>
  <c r="AB26" i="11" s="1"/>
  <c r="AA25" i="11"/>
  <c r="R25" i="11"/>
  <c r="AB25" i="11" s="1"/>
  <c r="AA24" i="11"/>
  <c r="R24" i="11"/>
  <c r="AB24" i="11" s="1"/>
  <c r="AA23" i="11"/>
  <c r="R23" i="11"/>
  <c r="AB23" i="11" s="1"/>
  <c r="AA22" i="11"/>
  <c r="R22" i="11"/>
  <c r="AB22" i="11" s="1"/>
  <c r="AB21" i="11"/>
  <c r="AA21" i="11"/>
  <c r="AA20" i="11"/>
  <c r="R20" i="11"/>
  <c r="AB20" i="11" s="1"/>
  <c r="AA19" i="11"/>
  <c r="R19" i="11"/>
  <c r="AB19" i="11" s="1"/>
  <c r="AA18" i="11"/>
  <c r="R18" i="11"/>
  <c r="AB18" i="11" s="1"/>
  <c r="AA17" i="11"/>
  <c r="R17" i="11"/>
  <c r="AB17" i="11" s="1"/>
  <c r="AA16" i="11"/>
  <c r="R16" i="11"/>
  <c r="AB16" i="11" s="1"/>
  <c r="AA15" i="11"/>
  <c r="R15" i="11"/>
  <c r="AB15" i="11" s="1"/>
  <c r="AA14" i="11"/>
  <c r="R14" i="11"/>
  <c r="AB14" i="11" s="1"/>
  <c r="AA13" i="11"/>
  <c r="AB13" i="11" s="1"/>
  <c r="AA12" i="11"/>
  <c r="R12" i="11"/>
  <c r="AB12" i="11" s="1"/>
  <c r="AA11" i="11"/>
  <c r="R11" i="11"/>
  <c r="AB11" i="11" s="1"/>
  <c r="Q11" i="11"/>
  <c r="AB10" i="11"/>
  <c r="AA10" i="11"/>
  <c r="AA9" i="11"/>
  <c r="AA40" i="11" s="1"/>
  <c r="R9" i="11"/>
  <c r="R44" i="11" s="1"/>
  <c r="AA8" i="11"/>
  <c r="R8" i="11"/>
  <c r="AB8" i="11" s="1"/>
  <c r="AA7" i="11"/>
  <c r="R7" i="11"/>
  <c r="AB7" i="11" s="1"/>
  <c r="AA6" i="11"/>
  <c r="AA45" i="11" s="1"/>
  <c r="AF46" i="11" s="1"/>
  <c r="R6" i="11"/>
  <c r="R45" i="11" s="1"/>
  <c r="Z46" i="12" l="1"/>
  <c r="AE47" i="12" s="1"/>
  <c r="Z42" i="12"/>
  <c r="Z9" i="12"/>
  <c r="S19" i="12"/>
  <c r="Z29" i="12"/>
  <c r="AD36" i="12"/>
  <c r="Z38" i="12"/>
  <c r="Z51" i="12" s="1"/>
  <c r="Z53" i="12" s="1"/>
  <c r="R41" i="12"/>
  <c r="R43" i="12" s="1"/>
  <c r="R42" i="12"/>
  <c r="Y45" i="12"/>
  <c r="R46" i="12"/>
  <c r="R47" i="12" s="1"/>
  <c r="Z30" i="12"/>
  <c r="Y42" i="12"/>
  <c r="Y43" i="12" s="1"/>
  <c r="Y59" i="12" s="1"/>
  <c r="R46" i="11"/>
  <c r="T64" i="11"/>
  <c r="T62" i="11"/>
  <c r="U64" i="11"/>
  <c r="T58" i="11"/>
  <c r="AB6" i="11"/>
  <c r="AB28" i="11"/>
  <c r="AF35" i="11"/>
  <c r="AB37" i="11"/>
  <c r="AB50" i="11" s="1"/>
  <c r="AB52" i="11" s="1"/>
  <c r="R40" i="11"/>
  <c r="R42" i="11" s="1"/>
  <c r="R41" i="11"/>
  <c r="AA44" i="11"/>
  <c r="AB9" i="11"/>
  <c r="AB29" i="11"/>
  <c r="S40" i="11"/>
  <c r="S42" i="11" s="1"/>
  <c r="AA41" i="11"/>
  <c r="AA42" i="11" s="1"/>
  <c r="Z48" i="12" l="1"/>
  <c r="Z50" i="12" s="1"/>
  <c r="AD46" i="12"/>
  <c r="Y47" i="12"/>
  <c r="S41" i="12"/>
  <c r="S43" i="12" s="1"/>
  <c r="S45" i="12"/>
  <c r="S47" i="12" s="1"/>
  <c r="Z19" i="12"/>
  <c r="Z41" i="12" s="1"/>
  <c r="Z43" i="12" s="1"/>
  <c r="Z59" i="12" s="1"/>
  <c r="T63" i="11"/>
  <c r="AA58" i="11"/>
  <c r="AB45" i="11"/>
  <c r="AG46" i="11" s="1"/>
  <c r="AB41" i="11"/>
  <c r="AB44" i="11"/>
  <c r="AB40" i="11"/>
  <c r="AB42" i="11" s="1"/>
  <c r="AB58" i="11" s="1"/>
  <c r="AB47" i="11"/>
  <c r="AB49" i="11" s="1"/>
  <c r="AF45" i="11"/>
  <c r="AA46" i="11"/>
  <c r="Z45" i="12" l="1"/>
  <c r="AB46" i="11"/>
  <c r="AG45" i="11"/>
  <c r="Z47" i="12" l="1"/>
  <c r="AE46" i="12"/>
  <c r="J113" i="6" l="1"/>
  <c r="J132" i="9"/>
  <c r="M131" i="9"/>
  <c r="O131" i="9" s="1"/>
  <c r="M130" i="9"/>
  <c r="O130" i="9" s="1"/>
  <c r="M129" i="9"/>
  <c r="O129" i="9" s="1"/>
  <c r="O128" i="9"/>
  <c r="O127" i="9"/>
  <c r="O126" i="9"/>
  <c r="O125" i="9"/>
  <c r="O124" i="9"/>
  <c r="O123" i="9"/>
  <c r="O122" i="9"/>
  <c r="O121" i="9"/>
  <c r="M120" i="9"/>
  <c r="O120" i="9" s="1"/>
  <c r="H119" i="9"/>
  <c r="O119" i="9" s="1"/>
  <c r="M118" i="9"/>
  <c r="O118" i="9" s="1"/>
  <c r="H117" i="9"/>
  <c r="O117" i="9" s="1"/>
  <c r="M116" i="9"/>
  <c r="O116" i="9" s="1"/>
  <c r="H115" i="9"/>
  <c r="O115" i="9" s="1"/>
  <c r="M114" i="9"/>
  <c r="M132" i="9" s="1"/>
  <c r="H114" i="9"/>
  <c r="O114" i="9" s="1"/>
  <c r="O113" i="9"/>
  <c r="H113" i="9"/>
  <c r="O112" i="9"/>
  <c r="O132" i="9" s="1"/>
  <c r="H112" i="9"/>
  <c r="J111" i="9"/>
  <c r="O110" i="9"/>
  <c r="M110" i="9"/>
  <c r="O107" i="9"/>
  <c r="O106" i="9"/>
  <c r="O105" i="9"/>
  <c r="O104" i="9"/>
  <c r="O99" i="9"/>
  <c r="O98" i="9"/>
  <c r="O97" i="9"/>
  <c r="M96" i="9"/>
  <c r="O96" i="9" s="1"/>
  <c r="H95" i="9"/>
  <c r="L92" i="9"/>
  <c r="H92" i="9"/>
  <c r="H111" i="9" s="1"/>
  <c r="O91" i="9"/>
  <c r="L91" i="9"/>
  <c r="O90" i="9"/>
  <c r="O89" i="9"/>
  <c r="M89" i="9"/>
  <c r="M111" i="9" s="1"/>
  <c r="O88" i="9"/>
  <c r="O87" i="9"/>
  <c r="O86" i="9"/>
  <c r="L86" i="9"/>
  <c r="O85" i="9"/>
  <c r="L85" i="9"/>
  <c r="J84" i="9"/>
  <c r="O83" i="9"/>
  <c r="O82" i="9"/>
  <c r="O81" i="9"/>
  <c r="O80" i="9"/>
  <c r="O79" i="9"/>
  <c r="M79" i="9"/>
  <c r="M84" i="9" s="1"/>
  <c r="O77" i="9"/>
  <c r="H77" i="9"/>
  <c r="O76" i="9"/>
  <c r="H76" i="9"/>
  <c r="O75" i="9"/>
  <c r="H75" i="9"/>
  <c r="O74" i="9"/>
  <c r="L74" i="9"/>
  <c r="N74" i="9" s="1"/>
  <c r="O70" i="9"/>
  <c r="O69" i="9"/>
  <c r="H69" i="9"/>
  <c r="O67" i="9"/>
  <c r="O84" i="9" s="1"/>
  <c r="H67" i="9"/>
  <c r="H84" i="9" s="1"/>
  <c r="J66" i="9"/>
  <c r="M65" i="9"/>
  <c r="O65" i="9" s="1"/>
  <c r="M64" i="9"/>
  <c r="O64" i="9" s="1"/>
  <c r="M63" i="9"/>
  <c r="O63" i="9" s="1"/>
  <c r="O61" i="9"/>
  <c r="O60" i="9"/>
  <c r="O59" i="9"/>
  <c r="O58" i="9"/>
  <c r="O57" i="9"/>
  <c r="O56" i="9"/>
  <c r="M56" i="9"/>
  <c r="O55" i="9"/>
  <c r="H55" i="9"/>
  <c r="O52" i="9"/>
  <c r="M52" i="9"/>
  <c r="O51" i="9"/>
  <c r="O66" i="9" s="1"/>
  <c r="M51" i="9"/>
  <c r="M66" i="9" s="1"/>
  <c r="J50" i="9"/>
  <c r="O43" i="9"/>
  <c r="O41" i="9"/>
  <c r="M41" i="9"/>
  <c r="O40" i="9"/>
  <c r="M40" i="9"/>
  <c r="M50" i="9" s="1"/>
  <c r="O39" i="9"/>
  <c r="H38" i="9"/>
  <c r="O38" i="9" s="1"/>
  <c r="O50" i="9" s="1"/>
  <c r="O37" i="9"/>
  <c r="J36" i="9"/>
  <c r="H36" i="9"/>
  <c r="O31" i="9"/>
  <c r="M31" i="9"/>
  <c r="O30" i="9"/>
  <c r="M30" i="9"/>
  <c r="O29" i="9"/>
  <c r="M29" i="9"/>
  <c r="O28" i="9"/>
  <c r="M28" i="9"/>
  <c r="O27" i="9"/>
  <c r="M27" i="9"/>
  <c r="O26" i="9"/>
  <c r="M26" i="9"/>
  <c r="O25" i="9"/>
  <c r="O36" i="9" s="1"/>
  <c r="M25" i="9"/>
  <c r="M36" i="9" s="1"/>
  <c r="J24" i="9"/>
  <c r="M23" i="9"/>
  <c r="M24" i="9" s="1"/>
  <c r="O22" i="9"/>
  <c r="O21" i="9"/>
  <c r="O20" i="9"/>
  <c r="O19" i="9"/>
  <c r="H18" i="9"/>
  <c r="O18" i="9" s="1"/>
  <c r="J17" i="9"/>
  <c r="O16" i="9"/>
  <c r="O15" i="9"/>
  <c r="M14" i="9"/>
  <c r="O14" i="9" s="1"/>
  <c r="M13" i="9"/>
  <c r="O13" i="9" s="1"/>
  <c r="M12" i="9"/>
  <c r="O12" i="9" s="1"/>
  <c r="H11" i="9"/>
  <c r="O11" i="9" s="1"/>
  <c r="J10" i="9"/>
  <c r="J134" i="9" s="1"/>
  <c r="H10" i="9"/>
  <c r="M8" i="9"/>
  <c r="O8" i="9" s="1"/>
  <c r="M7" i="9"/>
  <c r="O7" i="9" s="1"/>
  <c r="M6" i="9"/>
  <c r="O6" i="9" s="1"/>
  <c r="M5" i="9"/>
  <c r="O5" i="9" s="1"/>
  <c r="O4" i="9"/>
  <c r="O10" i="9" s="1"/>
  <c r="O17" i="9" l="1"/>
  <c r="M10" i="9"/>
  <c r="H17" i="9"/>
  <c r="M17" i="9"/>
  <c r="L134" i="9" s="1"/>
  <c r="O92" i="9"/>
  <c r="O111" i="9" s="1"/>
  <c r="O23" i="9"/>
  <c r="O24" i="9" s="1"/>
  <c r="N134" i="9" l="1"/>
  <c r="O147" i="6" l="1"/>
  <c r="N147" i="6"/>
  <c r="P147" i="6" s="1"/>
  <c r="I147" i="6"/>
  <c r="G147" i="6"/>
  <c r="F147" i="6"/>
  <c r="J146" i="6"/>
  <c r="H146" i="6"/>
  <c r="J145" i="6"/>
  <c r="H145" i="6"/>
  <c r="J144" i="6"/>
  <c r="H144" i="6"/>
  <c r="J141" i="6"/>
  <c r="H141" i="6"/>
  <c r="J136" i="6"/>
  <c r="H136" i="6"/>
  <c r="H135" i="6"/>
  <c r="J135" i="6" s="1"/>
  <c r="H134" i="6"/>
  <c r="J134" i="6" s="1"/>
  <c r="H133" i="6"/>
  <c r="J133" i="6" s="1"/>
  <c r="H132" i="6"/>
  <c r="J132" i="6" s="1"/>
  <c r="H131" i="6"/>
  <c r="J131" i="6" s="1"/>
  <c r="H130" i="6"/>
  <c r="J130" i="6" s="1"/>
  <c r="H129" i="6"/>
  <c r="J129" i="6" s="1"/>
  <c r="H128" i="6"/>
  <c r="J128" i="6" s="1"/>
  <c r="H113" i="6"/>
  <c r="H109" i="6"/>
  <c r="J109" i="6" s="1"/>
  <c r="H107" i="6"/>
  <c r="J107" i="6" s="1"/>
  <c r="H105" i="6"/>
  <c r="J105" i="6" s="1"/>
  <c r="H104" i="6"/>
  <c r="J104" i="6" s="1"/>
  <c r="H103" i="6"/>
  <c r="J103" i="6" s="1"/>
  <c r="H84" i="6"/>
  <c r="J84" i="6" s="1"/>
  <c r="H77" i="6"/>
  <c r="J77" i="6" s="1"/>
  <c r="H63" i="6"/>
  <c r="J63" i="6" s="1"/>
  <c r="H47" i="6"/>
  <c r="J47" i="6" s="1"/>
  <c r="H38" i="6"/>
  <c r="J38" i="6" s="1"/>
  <c r="H31" i="6"/>
  <c r="J31" i="6" s="1"/>
  <c r="H21" i="6"/>
  <c r="J21" i="6" s="1"/>
  <c r="H15" i="6"/>
  <c r="J15" i="6" s="1"/>
  <c r="H8" i="6"/>
  <c r="J8" i="6" s="1"/>
  <c r="H7" i="6"/>
  <c r="J7" i="6" s="1"/>
  <c r="H5" i="6"/>
  <c r="J5" i="6" s="1"/>
  <c r="H4" i="6"/>
  <c r="J4" i="6" s="1"/>
  <c r="H3" i="6"/>
  <c r="J3" i="6" s="1"/>
  <c r="H2" i="6"/>
  <c r="J2" i="6" s="1"/>
  <c r="J147" i="6" l="1"/>
  <c r="H147" i="6"/>
</calcChain>
</file>

<file path=xl/comments1.xml><?xml version="1.0" encoding="utf-8"?>
<comments xmlns="http://schemas.openxmlformats.org/spreadsheetml/2006/main">
  <authors>
    <author>Yazar</author>
  </authors>
  <commentList>
    <comment ref="I1" authorId="0">
      <text>
        <r>
          <rPr>
            <b/>
            <sz val="9"/>
            <color indexed="81"/>
            <rFont val="Tahoma"/>
            <family val="2"/>
          </rPr>
          <t>Yazar:
Artifical date if OA</t>
        </r>
      </text>
    </comment>
    <comment ref="I58" authorId="0">
      <text>
        <r>
          <rPr>
            <b/>
            <sz val="9"/>
            <color indexed="81"/>
            <rFont val="Tahoma"/>
            <family val="2"/>
          </rPr>
          <t>Yazar:
Artificial date if OA</t>
        </r>
      </text>
    </comment>
    <comment ref="I59" authorId="0">
      <text>
        <r>
          <rPr>
            <b/>
            <sz val="9"/>
            <color indexed="81"/>
            <rFont val="Tahoma"/>
            <family val="2"/>
          </rPr>
          <t>Yazar:
Artificial date if OA</t>
        </r>
      </text>
    </comment>
    <comment ref="I60" authorId="0">
      <text>
        <r>
          <rPr>
            <b/>
            <sz val="9"/>
            <color indexed="81"/>
            <rFont val="Tahoma"/>
            <family val="2"/>
          </rPr>
          <t xml:space="preserve">Yazar:
Artificial date if OA
</t>
        </r>
      </text>
    </comment>
    <comment ref="I64" authorId="0">
      <text>
        <r>
          <rPr>
            <b/>
            <sz val="9"/>
            <color indexed="81"/>
            <rFont val="Tahoma"/>
            <family val="2"/>
          </rPr>
          <t>Yazar:
Artificial date if OA</t>
        </r>
      </text>
    </comment>
    <comment ref="I65" authorId="0">
      <text>
        <r>
          <rPr>
            <b/>
            <sz val="9"/>
            <color indexed="81"/>
            <rFont val="Tahoma"/>
            <family val="2"/>
          </rPr>
          <t xml:space="preserve">Yazar:
Artificial date if OA
</t>
        </r>
      </text>
    </comment>
    <comment ref="I66" authorId="0">
      <text>
        <r>
          <rPr>
            <b/>
            <sz val="9"/>
            <color indexed="81"/>
            <rFont val="Tahoma"/>
            <family val="2"/>
          </rPr>
          <t>Yazar:
Artificial date if OA</t>
        </r>
      </text>
    </comment>
    <comment ref="I67" authorId="0">
      <text>
        <r>
          <rPr>
            <b/>
            <sz val="9"/>
            <color indexed="81"/>
            <rFont val="Tahoma"/>
            <family val="2"/>
          </rPr>
          <t>Yazar:
Artificial date if OA</t>
        </r>
      </text>
    </comment>
    <comment ref="I68" authorId="0">
      <text>
        <r>
          <rPr>
            <b/>
            <sz val="9"/>
            <color indexed="81"/>
            <rFont val="Tahoma"/>
            <family val="2"/>
          </rPr>
          <t>Yazar:
Artificial date if OA</t>
        </r>
      </text>
    </comment>
    <comment ref="I69" authorId="0">
      <text>
        <r>
          <rPr>
            <b/>
            <sz val="9"/>
            <color indexed="81"/>
            <rFont val="Tahoma"/>
            <family val="2"/>
          </rPr>
          <t>Yazar:
Artificial date if OA</t>
        </r>
      </text>
    </comment>
    <comment ref="I70" authorId="0">
      <text>
        <r>
          <rPr>
            <b/>
            <sz val="9"/>
            <color indexed="81"/>
            <rFont val="Tahoma"/>
            <family val="2"/>
          </rPr>
          <t>Yazar:
Artificial date if OA</t>
        </r>
      </text>
    </comment>
    <comment ref="I71" authorId="0">
      <text>
        <r>
          <rPr>
            <b/>
            <sz val="9"/>
            <color indexed="81"/>
            <rFont val="Tahoma"/>
            <family val="2"/>
          </rPr>
          <t xml:space="preserve">Yazar:
Artificial date if OA
</t>
        </r>
      </text>
    </comment>
  </commentList>
</comments>
</file>

<file path=xl/comments2.xml><?xml version="1.0" encoding="utf-8"?>
<comments xmlns="http://schemas.openxmlformats.org/spreadsheetml/2006/main">
  <authors>
    <author>Yazar</author>
  </authors>
  <commentList>
    <comment ref="F11" authorId="0">
      <text>
        <r>
          <rPr>
            <b/>
            <sz val="9"/>
            <color indexed="81"/>
            <rFont val="Tahoma"/>
            <family val="2"/>
            <charset val="162"/>
          </rPr>
          <t>Yazar:</t>
        </r>
        <r>
          <rPr>
            <sz val="9"/>
            <color indexed="81"/>
            <rFont val="Tahoma"/>
            <family val="2"/>
            <charset val="162"/>
          </rPr>
          <t xml:space="preserve">
7.592.880 tl ödenecek çünkü tapa değişti -67.120 hazine zararı oldu.</t>
        </r>
      </text>
    </comment>
  </commentList>
</comments>
</file>

<file path=xl/comments3.xml><?xml version="1.0" encoding="utf-8"?>
<comments xmlns="http://schemas.openxmlformats.org/spreadsheetml/2006/main">
  <authors>
    <author>Yazar</author>
  </authors>
  <commentList>
    <comment ref="F11" authorId="0">
      <text>
        <r>
          <rPr>
            <b/>
            <sz val="9"/>
            <color indexed="81"/>
            <rFont val="Tahoma"/>
            <family val="2"/>
            <charset val="162"/>
          </rPr>
          <t>Yazar:</t>
        </r>
        <r>
          <rPr>
            <sz val="9"/>
            <color indexed="81"/>
            <rFont val="Tahoma"/>
            <family val="2"/>
            <charset val="162"/>
          </rPr>
          <t xml:space="preserve">
7.592.880 tl ödenecek çünkü tapa değişti -67.120 hazine zararı oldu.</t>
        </r>
      </text>
    </comment>
  </commentList>
</comments>
</file>

<file path=xl/sharedStrings.xml><?xml version="1.0" encoding="utf-8"?>
<sst xmlns="http://schemas.openxmlformats.org/spreadsheetml/2006/main" count="8335" uniqueCount="2605">
  <si>
    <t>SIRA NO</t>
  </si>
  <si>
    <t>ALIM EMRİ TARİHİ</t>
  </si>
  <si>
    <t>DOSYA SIRA NO</t>
  </si>
  <si>
    <t>ALIM EMRİ KALEM SAYISI</t>
  </si>
  <si>
    <t>MALZEMENİN TAŞINMA TARİHİ</t>
  </si>
  <si>
    <t>TAŞIMA YÖNTEMİ</t>
  </si>
  <si>
    <t>YURTİÇİNE GELİŞ TARİHİ</t>
  </si>
  <si>
    <t>GARANTİ BAŞLANGIÇ TARİHİ</t>
  </si>
  <si>
    <t>GARANTİ BİTİŞ TARİHİ</t>
  </si>
  <si>
    <t>BİRLİĞİN TESLİM ALMA TARİHİ</t>
  </si>
  <si>
    <t>UYUŞMAZLIK TESPİT TARİHİ</t>
  </si>
  <si>
    <t>MEVCUT AŞAMASI</t>
  </si>
  <si>
    <t>YAPILACAK İŞLEM</t>
  </si>
  <si>
    <t xml:space="preserve"> YAPILAN İŞLEMLERİN DETAYI</t>
  </si>
  <si>
    <t>PROJE YILI</t>
  </si>
  <si>
    <t>K.K.K.</t>
  </si>
  <si>
    <t>KD730AD06</t>
  </si>
  <si>
    <t xml:space="preserve"> Ua. Anlş. Mal ve Hiz. Ted. Ş. Ua. Anlş. Mal Al. Ks.</t>
  </si>
  <si>
    <t>KD730AD10</t>
  </si>
  <si>
    <t>KD730AD05</t>
  </si>
  <si>
    <t>105 MM TANK TOPU DERS ATIŞ MÜHİMMATI (DM 148A1) (2.000 ADET) (TANK TOPU MÜHİMMATI)</t>
  </si>
  <si>
    <t>KD730AD07</t>
  </si>
  <si>
    <t>KD730AD09</t>
  </si>
  <si>
    <t>KD730AD01</t>
  </si>
  <si>
    <t>KD730AD01YD</t>
  </si>
  <si>
    <t>5 KALEM MÜSABAKA FİŞEĞİ</t>
  </si>
  <si>
    <t>105MM TANK TOPU DERS ATIŞ MÜHİMMATI 1500 ADET</t>
  </si>
  <si>
    <t xml:space="preserve">KD730AD06 </t>
  </si>
  <si>
    <t xml:space="preserve">150.000 ADET
MK-19 H/E PFF DM11 MOD.
</t>
  </si>
  <si>
    <t>6.000 ADET
105 MM TANK TOPU HEP-T/HESH</t>
  </si>
  <si>
    <t xml:space="preserve">20.000 ADET MER.40 MM MUH. MK-19 HE PFF-T DM11 MOD.
</t>
  </si>
  <si>
    <t xml:space="preserve">* 18 KASIM 2016 TARİHİNDE ALIM ONAYI ALINMIŞTIR.
 İSTEK NSPA YA 02.12.2016 TARİHİNDE İLETİLMİŞTİR.
* 26 OCAK 2017 TARİHİNDE, NSPA DAN GELEN FİYAT VE TEKLİF DEĞERLENDİRİLMEK ÜZERE İSM GÖNDERİLMİŞTİR.
* İSMNİN FİYAT UYGUN YAZISI 09 ŞUBAT 2017 TARİHİNDE GELMİŞTİR.
* 3.003.840,00 AVRO BEDELLİ FİYAT ONAYI NSPAYA 09 ŞUBAT 2017 TARİHİNDE GÖNDERİLMİŞTİR. 
</t>
  </si>
  <si>
    <t xml:space="preserve">6.000 ADET MER.40 MM M-79/T-40 B/A AYDINLATMA MÜHİMMATI
</t>
  </si>
  <si>
    <t xml:space="preserve">18 KASIM 2016 TARİHİNDE ALIM ONAYI ALINMIŞTIR. 
İSTEK NSPA YA 02.12.2016 TARİHİNDE İLETİLMİŞTİR.
NSPADAN ALINAN 280.930,30 AVRO BEDELLİ FİYAT VE TEKLİFİ DEĞERLENDİRİLMESİ İÇİN 27 ŞUBAT 2017 TARİHİNDE İSMYE GÖNDERİLMİŞTİR. 
280.930,30 AVRO BEDELLİ FİYAT ONAYI 07 MART 2017 TARİHİNDE NSPAYA GÖNDERİLMİŞTİR. SON KULLANICI BELGESİ ONAYLANMAK ÜZERE 21 MART 2017 TARİHİNDE İSMYE GÖNDERİLMİŞTİR.ONAYLI SKB 05 NİSAN 2017 TARİHİNDE NSPAYA GÖNDERİLMİŞTİR.
</t>
  </si>
  <si>
    <t>4.000 ADET ROKET RPG-7 MUH. GTB-7VM TERMOBARİK</t>
  </si>
  <si>
    <t>18 KASIM 2016 TARİHİNDE ALIM ONAYI ALINMIŞTIR. 
İSTEK NSPA YA 02.12.2016 TARİHİNDE İLETİLMİŞTİR.
FİYAT TEKLİFİ DEĞERLENDİRİLMESİ İÇİN 27 MART 2017 TARİHİNDE İSMYE GÖNDERİLMİŞTİR.
1.760.000,00 AVRO BEDELLİ FİYAT ONAYI 11 NİSAN 2017 TARİHİNDE NSPAYA GÖNDERİLMİŞTİR.</t>
  </si>
  <si>
    <t xml:space="preserve">10.000 ADET ROKET RPG-7 MUH. A/T TAH. PG-7VL MOD.
</t>
  </si>
  <si>
    <t>18 KASIM 2016 TARİHİNDE ALIM ONAYI ALINMIŞTIR. 
İSTEK NSPA YA 02.12.2016 TARİHİNDE İLETİLMİŞTİR.
FİYAT TEKLİFİ DEĞERLENDİRİLMESİ İÇİN 27 MART 2017 TARİHİNDE İSMYE GÖNDERİLMİŞTİR.
3.920.000,00 AVRO BEDELLİ FİYAT ONAYI 11 NİSAN 2017 TARİHİNDE NSPAYA GÖNDERİLMİŞTİR.</t>
  </si>
  <si>
    <t xml:space="preserve">30.000 ADET ROK. RPG-7 MUH. A/P TAH. OG 7V
</t>
  </si>
  <si>
    <t>18 KASIM 2016 TARİHİNDE ALIM ONAYI ALINMIŞTIR.
İSTEK NSPA YA 02.12.2016 TARİHİNDE İLETİLMİŞTİR.
FİYAT TEKLİFİ DEĞERLENDİRİLMESİ İÇİN 27 MART 2017 TARİHİNDE İSMYE GÖNDERİLMİŞTİR.
2.730.000,00 AVRO BEDELLİ FİYAT ONAYI 11 NİSAN 2017 TARİHİNDE NSPAYA GÖNDERİLMİŞTİR.</t>
  </si>
  <si>
    <t xml:space="preserve">24.000 ADET COMET EL AYDINLATMA ROKETİ
</t>
  </si>
  <si>
    <t>* EK-1 KAPSAMINDA 10.000 ADET İLE BERABER 34.000 OLARAK YÜRÜTÜLMEKTEDİR.
* 16 MART TARİHİNDE GELEN TEKLİF DEĞERLENDİRİLMEK ÜZERE 17 MART TARİHİNDE İSM E GÖNDERİLMİŞTİR.
897.900,00 AVRO BEDELLİ FİYAT ONAYI 13 NİSAN 2017 TARİHİNDE NSPAYA GÖNDERİLMİŞTİR.</t>
  </si>
  <si>
    <t xml:space="preserve">45.000 ADET FLARE SPEKTRAL (FİŞEĞİ İLE BİRLİKTE)
</t>
  </si>
  <si>
    <t xml:space="preserve">30.000 ADET CHAFFS RR 170 WITH BBU-35 (FİŞEĞİ İLE BİRLİKTE)
</t>
  </si>
  <si>
    <t>KD730AD02</t>
  </si>
  <si>
    <t xml:space="preserve">90.000 ADET FŞ.20X102 MM ZIRH DELİCİ YANGIN İZLİ
</t>
  </si>
  <si>
    <t xml:space="preserve">4.000 ADET MER.105 MM TANK TOPU HEP-T/HESH
</t>
  </si>
  <si>
    <t xml:space="preserve">500 M. PATLAYICI MADDE YAPRAK 2MM
</t>
  </si>
  <si>
    <t xml:space="preserve">500 M. PATLAYICI MADDE YAPRAK 4MM
</t>
  </si>
  <si>
    <t xml:space="preserve">35.000 METRE FİTİL SANİYELİ
</t>
  </si>
  <si>
    <t xml:space="preserve">1.000 METRE PATLAYICI MADDE ŞERİT
</t>
  </si>
  <si>
    <t xml:space="preserve">50.000 METRE FİTİL İNFİLAKLI
</t>
  </si>
  <si>
    <t xml:space="preserve">5.000 ADET MER.120 MM TANK TOPU TAHRİP HE-OR-T
</t>
  </si>
  <si>
    <t>KD730AD03</t>
  </si>
  <si>
    <t xml:space="preserve">6.000 ADET MER.81 MM UT-1 HAVAN AYDINLATMA MÜHİMMATI
</t>
  </si>
  <si>
    <t xml:space="preserve">10.000 ADET 8,59 MM ACCURACY MUH.ZH.DEL.FİŞEK
</t>
  </si>
  <si>
    <t xml:space="preserve">50.000 ADET 8,59 MM ACCURACY MUH.NOR.FİŞEK
</t>
  </si>
  <si>
    <t xml:space="preserve">18 KASIM 2016 TARİHİNDE ALIM ONAYI ALINMIŞTIR. 
İSTEK NSPA YA 02.12.2016		
09 MAYIS 2017 TARİHİNDE FİYAT TEKLİFİ İSMYE GÖNDERİLMİŞTİR.
50.000 ADET İÇİN:155.000,00 AVRO, 10.000 ADET İÇİN:94.500,00 AVRO İLAVE 3350 AVROTAŞIMA OLMAK ÜZERE TOPLAM 25.850,00 AVRO BEDELLİ FİYAT ONAYI 25 MAYIS 2017 TARİHİNDE NSPAYA GÖNDERİLMİŞTİR.
</t>
  </si>
  <si>
    <t xml:space="preserve">300.000 ADET FŞ.7,62X54 MM MUH.İZLİ BİXİ (MAYONSUZ)
</t>
  </si>
  <si>
    <t>18 KASIM 2016 TARİHİNDE ALIM ONAYI ALINMIŞTIR. 
İSTEK NSPA YA 02.12.2016 TARİHİNDE İLETİLMİŞTİR.
179.700,00 AVRO BEDELLİ FİYAT ONAYI 18 MAYIS 2017 TARİHİNDE NSPAYA GÖNDERİLMİŞTİR.</t>
  </si>
  <si>
    <t xml:space="preserve">300.000 ADET FŞ.7,62X54 MM BÜZMELİ BİXİ (MAYONSUZ)
</t>
  </si>
  <si>
    <t xml:space="preserve">1.000 ADET YANGIN EL BOMBASI TAM ATIM
</t>
  </si>
  <si>
    <t>10.000 ADET 76 MM. MULTİ SPEKTRAL SİS DM65</t>
  </si>
  <si>
    <t>* 18.01.2017 TARİHİNDE İSTEK NSPA YA  GÖNDERİLMİŞTİR.
08 MAYIS 2017 TARİHİNDE ALINAN FİYAT VE TEKLİF 
11 MAYIS 2017 TARİHİNDE İSMYE GÖNDERİLMİŞTİR.
1.850.000,00 AVRO BEDELLİ FİYAT ONAYI 23 MAYIS 2017 TARİHİNDE NSPAYA GÖNDERİLMİŞTİR.
TESLİMAT SÖZLEŞME İMZALANMASINDAN SONRA 9 AY</t>
  </si>
  <si>
    <t>KD730AD04</t>
  </si>
  <si>
    <t>100.000 ADET FÜNYE MÜSADEMELİ M82</t>
  </si>
  <si>
    <t>50.000 ADET MERMİ 40 MM MK-19 HE DP M430A1</t>
  </si>
  <si>
    <t>İHTİYAÇ MAKAMI</t>
  </si>
  <si>
    <t>SHP NO</t>
  </si>
  <si>
    <t>FON KODU</t>
  </si>
  <si>
    <t>İBF BEDELİ</t>
  </si>
  <si>
    <t>İHTİYAÇ MAKAMI KARARI</t>
  </si>
  <si>
    <t>İHTİYAÇ MAKAMINA SON KULLANICI BELGESİ GÖNDERME TARİHİ</t>
  </si>
  <si>
    <t>İHTİYAÇ SAHİBİ MAKAM(İSM)</t>
  </si>
  <si>
    <t>İSM NO</t>
  </si>
  <si>
    <t>SÖZLEŞME BEDELİ</t>
  </si>
  <si>
    <t>SÖZLEŞME BEDEL BİRİMİ</t>
  </si>
  <si>
    <t>SÖZLEŞME TARİHİ</t>
  </si>
  <si>
    <t>TEDARİK USULÜ</t>
  </si>
  <si>
    <t>PROJE ADI</t>
  </si>
  <si>
    <t>STOK NO/PARÇA NO</t>
  </si>
  <si>
    <t>s.nu</t>
  </si>
  <si>
    <t>S. NU</t>
  </si>
  <si>
    <t>SHP NU</t>
  </si>
  <si>
    <t>AÇIKLAMALAR</t>
  </si>
  <si>
    <t>ŞUBE</t>
  </si>
  <si>
    <t xml:space="preserve">
Proje sorumlusu</t>
  </si>
  <si>
    <t>YAPILMASI
PLANLANAN</t>
  </si>
  <si>
    <t>volkan
girdileri</t>
  </si>
  <si>
    <t>1. GÜNCELLE</t>
  </si>
  <si>
    <t>1. TAKİP</t>
  </si>
  <si>
    <t>1. TESLİMATLAR YAPILDIMI?
2.MAHSUP EKSİĞİ VAR MI?</t>
  </si>
  <si>
    <r>
      <t xml:space="preserve">* 17 OCAK 2016 REVİZE PA NSPA’YA GÖNDERİLDİ.(3.777.000,00 AVRO)
* 29 ŞUBAT 2016 NSPA KONTRAT İMZALADI. PO 4500326924.
* 07 MART 2016 NSPA EUC Yİ TÜRKİYE ADINA YÜKLENİCİYE VERDİ.
* 08 MART 2016 NSPA TARAFINDAN İTALYAN HÜKÜMETİNDEN HÜKÜMET KALİTE GÜVENCESİ İSTENDİ.
* KALİTE TESTLERİNİN SONUÇLANMASI BEKLENMEKTEDİR.
TESLİM TARİHİ SÖZLEŞME İMZALANMASINDAN İTİBAREN (29-02-2016) 12 AYDIR. </t>
    </r>
    <r>
      <rPr>
        <sz val="10"/>
        <color indexed="10"/>
        <rFont val="sansserif"/>
        <charset val="162"/>
      </rPr>
      <t>kontrol edilecek</t>
    </r>
    <r>
      <rPr>
        <sz val="10"/>
        <color indexed="8"/>
        <rFont val="sansserif"/>
      </rPr>
      <t xml:space="preserve">
</t>
    </r>
  </si>
  <si>
    <r>
      <t>* 05 ŞUBAT 2016 NSPA’YA 4 KALEM İÇİN PA GÖNDERİLDİ.
* 22 MART 2016 NSPA YÜKLENİCİ İLE SÖZLEŞME İMZALANDI. 
(130.700,00 AVRO.) SÖZLEŞME ŞUBAT AYINDA İMZALANABİLSEYDİ İLK TESLİMAT HAZİRAN 2016 OLACAKTI. İLK PARTİNİN (90.000 ADET .32 CAL. TABANCA, 30.000 ADET .22 CAL. TÜFEK, 90.000 ADET .22 TABANCA, 30.000 ADET .22 CAL. TÜFEK) AĞUSTOS 2016 AYINDA, KALAN PARTİNİN İSE MAYIS 2017'DE TESLİM EDİLMESİ BEKLENMEKTEDİR.
* 90+90+30+30 İLK PARTİ TESLİM ALINDI.
* ŞUBAT 2017 90+90+30+30 İKİNCİ PARTİ TESLİM EDİLDİ.
*20.000 AD.22.CAL COM.CART.PISTOL, 70.000 AD.22 CAL.COM.CART.PISTOL,10.000 AD.22 CAL.COM.CART.RIFLE, 20.000 AD.COM.CART.RIFLE, 30.000 AD.22 CAL.COM.CART.RIFLE,19.000 AD.FŞ.32 CAL.,28.000 AD.FŞ.32 CAL.,16.000 AD.FŞ.32 CAL.,27.000 AD.FŞ.32 CAL.,90.000 METRE FİTİL İNFİLAKLI TİP1 İÇİN FSKR 01 MART 2017 TARİHİNDE GELMİŞTİR.
247,29 TL BEDELLİ NAKLİYAT SİGORTASI ÖDEME OANYI 10 MART 2017 TARİHİNDE HARC.YNT.D.BŞK.LIĞINA GÖNDERİLMİŞTİR.
*</t>
    </r>
    <r>
      <rPr>
        <sz val="10"/>
        <color indexed="10"/>
        <rFont val="sansserif"/>
        <charset val="162"/>
      </rPr>
      <t xml:space="preserve"> ELEY TENEX 30+30 TESLİMAT BEKLER. </t>
    </r>
  </si>
  <si>
    <r>
      <t>* 13 TEMMUZ 2016 NSPA'DAN ALINAN TEKLİF İSM TARAFINDAN İNCELENEREK UYGUN BULUNMUŞTUR.
* 14 TEMMUZ 2016 NSPA'YA TEKLİFİN UYGUN BULUNDUĞU BİLDİRİLDİ. 2.778.000,00  AVRO
TESLİM TARİHİ NİSAN 2017…</t>
    </r>
    <r>
      <rPr>
        <sz val="10"/>
        <color indexed="10"/>
        <rFont val="sansserif"/>
        <charset val="162"/>
      </rPr>
      <t xml:space="preserve"> güncelle diğer EUC ???</t>
    </r>
  </si>
  <si>
    <r>
      <t xml:space="preserve">* 30 HAZİRAN 2016 İSM TARAFINDAN ALINAN ONAY KAPSAMINDA NSPA'YA FİYAT ONAYI GÖNDERİLDİ. 
* 17 AGUSTOS 2016 NSPA SÖZLESME IMZALAMISTIR. (21.084.300,00 AVRO) TANESI 140,50 AVRO’YA
ALINMAKTADIR. TESLIMAT 4 PARTI HALINDE 28.02.2017
 (7.520 ADET), 30.07.2017 (29.152 ADET), 31.08.2017
(29.984 ADET) VE 31.10.2017 (83.344 ADET)
TARIHLERINDE YAPILACAKTIR.
</t>
    </r>
    <r>
      <rPr>
        <sz val="10"/>
        <color indexed="10"/>
        <rFont val="sansserif"/>
        <charset val="162"/>
      </rPr>
      <t>malzeme gelebilir..</t>
    </r>
  </si>
  <si>
    <t>1. MALZEME TESLİMATLARI TEMMUZ AYINDA BEKLENMEKTE</t>
  </si>
  <si>
    <t>* 30 HAZİRAN 2016 TARİHİNDE NSPA’DAN ALINAN TEKLİF AYNI TARİHTE İSM’YE SORULMUŞTUR. TEKLİF KABUL ONAYI 11 TEMMUZ 2016 TARİHİNDE İSM’DEN ALINMIŞ VE AYNI TARİHTE NSPA’YA İLETİLMİŞTİR. 
* 17 AĞUSTOS 2016 NSPA SÖZLEŞME İMZALAMIŞTIR. (6.304.000 AVRO) TANESİ 1.050 AVRO’YA ALINMAKTADIR. TESLİMAT 2 PARTİ HALİNDE 04.05.2017 (1.500 ADET) VE 31.08.2017 (4.500 ADET) TARİHLERİNDE YAPILACAKTIR.</t>
  </si>
  <si>
    <t>1. İLK TESLİMAT GELDİMİ?
2. İKİNCİ TESLİMAT NE ZAMAN? GÜNCELLE</t>
  </si>
  <si>
    <t>1. TESLİMAT NE ZAMAN GÜNCELLE</t>
  </si>
  <si>
    <r>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t>
    </r>
    <r>
      <rPr>
        <sz val="10"/>
        <color indexed="10"/>
        <rFont val="sansserif"/>
        <charset val="162"/>
      </rPr>
      <t>20.040 ADET İÇİN ONAYLI EUC NSPAYA GÖNDERİLMİŞTİR.</t>
    </r>
    <r>
      <rPr>
        <sz val="10"/>
        <color indexed="8"/>
        <rFont val="sansserif"/>
      </rPr>
      <t xml:space="preserve">
</t>
    </r>
  </si>
  <si>
    <r>
      <t xml:space="preserve">1.588,94 POUND BEDELLİ FİYAT ONAYI 25.11.2016 TARİHİNDE NSPAYA GÖNDERİLMİŞTİR.
* 15 MART 2017 TARİHİNDE KURYE UÇAĞIYLA (5.000 + 5.000) 10.000 ADEDİ TESLİM ALINMIŞTIR.
SİGORTA ÖDEMESİ 11 NİSAN 2017 TARİHİNDE HARC.YNT.D.BŞK.LIĞINA GÖNDERİLMİŞTİR.
*10.000 ADEDİ 23.05.2017 TARİHİNDE SEVK EDİLMİŞTİR.
10.000 ADEDİ 31 TEMMUZ 2017 TESLİMİ BEKLENİYOR. </t>
    </r>
    <r>
      <rPr>
        <sz val="10"/>
        <color indexed="10"/>
        <rFont val="sansserif"/>
        <charset val="162"/>
      </rPr>
      <t>teslim kontrol</t>
    </r>
  </si>
  <si>
    <r>
      <t>18 KASIM 2016 TARİHİNDE ALIM ONAYI ALINMIŞTIR. 
İSTEK NSPA YA 02.12.2016 TARİHİNDE İLETİLMİŞTİR.
FİYAT TEKLİFİ BEKLENMEKTEDİR</t>
    </r>
    <r>
      <rPr>
        <sz val="10"/>
        <color indexed="10"/>
        <rFont val="sansserif"/>
        <charset val="162"/>
      </rPr>
      <t>.euc kontrol?? güncelle</t>
    </r>
  </si>
  <si>
    <r>
      <t xml:space="preserve">18 KASIM 2016 TARİHİNDE ALIM ONAYI ALINMIŞTIR. 
MES KAPSAMINDA 500 + 2.000 İSTEK YAPILMIŞTIR.
1.500 EA İÇİN İSTEK NSPA YA 02.12.2016 İLETİLMİŞTİR.
MES KAPSAMINDA 500 + 2.000 İÇİN FİYAT ONAYI 05.12.2016 NSPA YA GÖNDERİLMİŞTİR.
500 EA HEP-T/HESH (MES) İÇİN 330.000,00 AVRO BEDELLİ FİYAT ONAYI NSPAYA GÖNDERİLMİŞTİR.
</t>
    </r>
    <r>
      <rPr>
        <sz val="10"/>
        <color indexed="10"/>
        <rFont val="sansserif"/>
        <charset val="162"/>
      </rPr>
      <t>euc kontrol??</t>
    </r>
  </si>
  <si>
    <r>
      <t xml:space="preserve">18 KASIM 2016 TARİHİNDE ALIM ONAYI ALINMIŞTIR. 
İSTEK NSPA YA 02.12.2016 TARİHİNDE İLETİLMİŞTİR. </t>
    </r>
    <r>
      <rPr>
        <sz val="10"/>
        <color indexed="10"/>
        <rFont val="sansserif"/>
        <charset val="162"/>
      </rPr>
      <t>euc kontrol??</t>
    </r>
    <r>
      <rPr>
        <sz val="10"/>
        <color indexed="8"/>
        <rFont val="sansserif"/>
      </rPr>
      <t xml:space="preserve">
FİYAT TEKLİFİ DEĞERLENDİRİLMESİ İÇİN 27 MART 2017 TARİHİNDE İSMYE GÖNDERİLMİŞTİR.
106.322,48 ABD DOLARI BEDELLİ FİYAT ONAYI 11 NİSAN 2017 TARİHİNDE NSPAYA GÖNDERİLMİŞTİR.</t>
    </r>
  </si>
  <si>
    <r>
      <t xml:space="preserve">18 KASIM 2016 TARİHİNDE ALIM ONAYI ALINMIŞTIR. 
İSTEK NSPA YA 02.12.2016 TARİHİNDE İLETİLMİŞTİR.
FİYAT TEKLİFİ DEĞERLENDİRİLMESİ İÇİN 27 MART 2017 TARİHİNDE İSMYE GÖNDERİLMİŞTİR.
113.660,28 ABD DOLARI BEDELLİ FİYAT ONAYI 11 NİSAN 2017 TARİHİNDE NSPAYA GÖNDERİLMİŞTİR.
</t>
    </r>
    <r>
      <rPr>
        <sz val="10"/>
        <color indexed="10"/>
        <rFont val="sansserif"/>
        <charset val="162"/>
      </rPr>
      <t>euc kontrol??</t>
    </r>
  </si>
  <si>
    <r>
      <t xml:space="preserve">18 KASIM 2016 TARİHİNDE ALIM ONAYI ALINMIŞTIR. 
 İSTEK NSPA YA 02.12.2016 TARİHİNDE İLETİLMİŞTİR.
</t>
    </r>
    <r>
      <rPr>
        <sz val="10"/>
        <color indexed="10"/>
        <rFont val="sansserif"/>
        <charset val="162"/>
      </rPr>
      <t>euc kontrol??</t>
    </r>
  </si>
  <si>
    <r>
      <t>18 KASIM 2016 TARİHİNDE ALIM ONAYI ALINMIŞTIR. 
İSTEK NSPA YA 02.12.2016 TARİHİNDE İLETİLMİŞTİR.
FİYAT TEKLİFİ DEĞERLENDİRİLMESİ İÇİN 27 MART 2017 TARİHİNDE İSMYE GÖNDERİLMİŞTİR.
332.629,15 ABD DOLARI BEDELLİ FİYAT ONAYI 11 NİSAN 2017 TARİHİNDE NSPAYA GÖNDERİLMİŞTİR.</t>
    </r>
    <r>
      <rPr>
        <sz val="10"/>
        <color indexed="10"/>
        <rFont val="sansserif"/>
        <charset val="162"/>
      </rPr>
      <t>euc kontrol??</t>
    </r>
  </si>
  <si>
    <t>1. GÜNCELLE
2. EUC KONTROL</t>
  </si>
  <si>
    <r>
      <t xml:space="preserve">18 KASIM 2016 TARİHİNDE ALIM ONAYI ALINMIŞTIR. 
İSTEK NSPA YA 02.12.2016 TARİHİNDE İLETİLMİŞTİR.
FİYAT TEKLİFİ DEĞERLENDİRİLMESİ İÇİN 27 MART 2017 TARİHİNDE İSMYE GÖNDERİLMİŞTİR.
94.050,00 ABD DOLARI BEDELLİ FİYAT ONAYI 11 NİSAN 2017 TARİHİNDE NSPAYA GÖNDERİLMİŞTİR. </t>
    </r>
    <r>
      <rPr>
        <sz val="10"/>
        <color indexed="10"/>
        <rFont val="sansserif"/>
        <charset val="162"/>
      </rPr>
      <t>euc kontrol??</t>
    </r>
    <r>
      <rPr>
        <sz val="10"/>
        <color indexed="8"/>
        <rFont val="sansserif"/>
      </rPr>
      <t xml:space="preserve">
</t>
    </r>
  </si>
  <si>
    <r>
      <t xml:space="preserve">18 KASIM 2016 TARİHİNDE ALIM ONAYI ALINMIŞTIR. 
İSTEK NSPA YA 02.12.2016 TARİHİNDE İLETİLMİŞTİR.
</t>
    </r>
    <r>
      <rPr>
        <sz val="10"/>
        <color indexed="10"/>
        <rFont val="sansserif"/>
        <charset val="162"/>
      </rPr>
      <t>FİYAT TEKLİFİ BEKLENMEKTEDİR.</t>
    </r>
  </si>
  <si>
    <r>
      <t>18 KASIM 2016 TARİHİNDE ALIM ONAYI ALINMIŞTIR. 
 İSTEK NSPA YA 02.12.2016 TARİHİNDE İLETİLMİŞTİR.
Fİ</t>
    </r>
    <r>
      <rPr>
        <sz val="10"/>
        <color indexed="10"/>
        <rFont val="sansserif"/>
        <charset val="162"/>
      </rPr>
      <t>YAT TEKLİFİ BEKLENMEKTEDİR.</t>
    </r>
  </si>
  <si>
    <r>
      <t>18 KASIM 2016 TARİHİNDE ALIM ONAYI ALINMIŞTIR. 
İSTEK NSPA YA 02.12.2016 TARİHİNDE İLETİLMİŞTİR.
FİYAT VE TEKLİFİ 09 MAYIS 2017 TARİHİNDE İSMYE GÖNDERİLMİŞTİR.
50.000 ADET İÇİN:155.000,00 AVRO, 10.000 ADET İÇİN:94.500,00 AVRO İLAVE 3350 AVROTAŞIMA OLMAK ÜZERE TOPLAM 25.850,00 AVRO BEDELLİ FİYAT ONAYI 25 MAYIS 2017 TARİHİNDE NSPAYA GÖNDERİLMİŞTİR.</t>
    </r>
    <r>
      <rPr>
        <sz val="10"/>
        <color indexed="10"/>
        <rFont val="sansserif"/>
        <charset val="162"/>
      </rPr>
      <t>euc kontrol??</t>
    </r>
    <r>
      <rPr>
        <sz val="10"/>
        <color indexed="8"/>
        <rFont val="sansserif"/>
      </rPr>
      <t xml:space="preserve">
</t>
    </r>
  </si>
  <si>
    <r>
      <t xml:space="preserve">18 KASIM 2016 TARİHİNDE ALIM ONAYI ALINMIŞTIR. 
İSTEK NSPA YA 02.12.2016 TARİHİNDE İLETİLMİŞTİR.
FİYAT VE TEKLİFİ 05 MAYIS 2017 TARİHİNDE İSMYE GÖNDERİLMİŞTİR. </t>
    </r>
    <r>
      <rPr>
        <sz val="10"/>
        <color indexed="10"/>
        <rFont val="sansserif"/>
        <charset val="162"/>
      </rPr>
      <t>güncelle</t>
    </r>
  </si>
  <si>
    <r>
      <t xml:space="preserve">*18 KASIM 2016 TARİHİNDE ALIM ONAYI ALINMIŞTIR.
*İSTEK NSPA YA 02.12.2016 TARİHİNDE İLETİLMİŞTİR. *NSPA FİYAT VE TEKLİFİ 13 ARALIK 2016 TARİHİNDE İSMYE GÖNDERİLMİŞTİR.
*38.500 ABD DOLARI BEDELLİ FİYAT ONAYI 16 OCAK 2017 TARİHİNDE NSPAYA GÖNDERİLMİŞTİR.
*SON KULLANICI BELGESİ ONAYLANMASI İÇİN 24 OCAK 2017 TARİHİNDE İSMYE GÖNDERİLMİŞTİR.
*ONAYLI SKB İLE IMPORT LETTER 30 OCAK 2017 TARİHİNDE NSPAYA GÖNDERİLMİŞTİR.
</t>
    </r>
    <r>
      <rPr>
        <sz val="10"/>
        <color indexed="10"/>
        <rFont val="sansserif"/>
        <charset val="162"/>
      </rPr>
      <t>01-05 TEMMUZ 2017 WİLMİNGTON LİMANI ÇIKIŞLI SEVKİ PLANLIDIR.</t>
    </r>
  </si>
  <si>
    <t>1 TESLİMAT TEMMUZ AYINDA</t>
  </si>
  <si>
    <r>
      <t xml:space="preserve">* İBF GELİNCE TARİHİ GÜNCELLENECEK.
* ALIM ONAYI 27.01.2017 TARİHİNDE ALINMIŞTIR.
* İSTEK 18.01.2017 TARİHİNDE NSPA YA İLETİLDİ.
* ÖDENEKLİ 100.000 ADET İLE EK-1 100.000 ADET FÜNYE MÜSADEMELİ M82 İÇİN GELEN FİYAT VE TEKLİFİ DEĞERLENDİRİLMESİ İÇİN 25 MAYIS 2017 TARİHİNDE İSMYE GÖNDERİLMİŞTİR.
</t>
    </r>
    <r>
      <rPr>
        <sz val="10"/>
        <color indexed="10"/>
        <rFont val="sansserif"/>
        <charset val="162"/>
      </rPr>
      <t>760.000,00 AVRO FİYAT ONAYI GÖNDERİLDİ.100.000+100.000 :1.520.000,00 AVRO</t>
    </r>
  </si>
  <si>
    <r>
      <t xml:space="preserve">* 19.01.2017 TARİHİNDE İBF EK SİZ OLARAK ALINDI.
* 18.01.2017 TARİHİNDE DAHA ÖNCE MES OLARAK YAPILAN İSTEK, TEKRAR NSPA YA İLETİLDİ.
*23 OCAK 2017 TARİHİNDE ALINAN FİYAT TEKLİFİ DEĞERLENDİRİLMESİ İÇİN 24 OCAK 2017 TARİHİNDE İSMYE GÖNDERİLMİŞTİR.
* ALIM ONAYI 27 OCAK 2017 TARİHİNDE ALINMIŞTIR.
* İSMNİN FİYAT UYGUN YAZISI 09 ŞUBAT 2017 TARİHİNDE GELMİŞTİR.
* 5.060.000,00 AVRO BEDELLİ FİYAT ONAYI NSPAYA 09 ŞUBAT 2017 TARİHİNDE GÖNDERİLMİŞTİR. 
</t>
    </r>
    <r>
      <rPr>
        <sz val="10"/>
        <color indexed="10"/>
        <rFont val="sansserif"/>
        <charset val="162"/>
      </rPr>
      <t>euc kontrol??</t>
    </r>
  </si>
  <si>
    <t>BNB.YILDIZ</t>
  </si>
  <si>
    <t>KKK</t>
  </si>
  <si>
    <t>S.NU.</t>
  </si>
  <si>
    <t>İSM Adı</t>
  </si>
  <si>
    <t>İSM No</t>
  </si>
  <si>
    <t>Proje Adı</t>
  </si>
  <si>
    <t>Mali Yıl</t>
  </si>
  <si>
    <t>Şube</t>
  </si>
  <si>
    <t>Personel</t>
  </si>
  <si>
    <t>Proje Durumu</t>
  </si>
  <si>
    <t>Tedarik Usülü</t>
  </si>
  <si>
    <t>İBF Bedeli</t>
  </si>
  <si>
    <t>Sözleşme Bedeli</t>
  </si>
  <si>
    <t>Söz.Bed.Birimi</t>
  </si>
  <si>
    <t>Sözleşme Tarihi</t>
  </si>
  <si>
    <t>Son Durumu</t>
  </si>
  <si>
    <t>Hv.K.K.</t>
  </si>
  <si>
    <t>HM300LD0901/11</t>
  </si>
  <si>
    <t xml:space="preserve">CNC FREZE TEZGAHI (5 EKSENLİ) </t>
  </si>
  <si>
    <t>Ua. Anlş. Mal ve Hiz. Ted. Ş.</t>
  </si>
  <si>
    <t>Hv. Uçk. Bkm. Bnb. Volkan Aytuğ Gündağ</t>
  </si>
  <si>
    <t>Mahsup Aşamasında</t>
  </si>
  <si>
    <t>NAMSA</t>
  </si>
  <si>
    <t>925.000,00</t>
  </si>
  <si>
    <t>1.387.904,12</t>
  </si>
  <si>
    <t>Avro</t>
  </si>
  <si>
    <t>23.08.2011</t>
  </si>
  <si>
    <t xml:space="preserve">1.387.904,12 AVRO BEDELLİ TEZGAH 01 MART 2013 TARİHİNDE TESLİM ALINMIŞTIR. FİZİKİ SAYIM RAPORU 08 MAYIS 2013 TARİHİNDE GELMİŞTİR. EĞİTİM 02-06 EYLÜL 2013 TARİHİNDE TAMAMLANMIŞTIR.İSM'DEN HİZMET KABUL ONAYI, HAKEDİŞ RAPORU 01 EKİM 2013 TARİHİNDE GELMİŞTİR. TMİB 11 EKİM 2013 TARİHİNDE GELMİŞTİR.TEZGAHTA MEYDANA GELEN ARIZA 04 MART 2014 TARİHİNDE NSPAYA BİLDİRİLMİŞTİR. İSM TALEBİ İLE ARIZALI GEÇEN 386 GÜNÜN GARANTİ SÜRESİNE İLAVE EDİLMESİ 26 ŞUBAT 2015 TARİHİNDE NSPAYA BİLDİRİLMİŞTİR, OLUMSUZ YANIT ALINMIŞTIR. MAHSUP İŞLEMLERİNİN TAMAMLANMASI İÇİN NSPADAN AVANS FAZLASININ GÖNDERİLMESİ TALEP EDİLMİŞTİR. 
</t>
  </si>
  <si>
    <t>HM300LD0905/11</t>
  </si>
  <si>
    <t>DELİK TAŞLAMA TEZGAHI (1 ADET)</t>
  </si>
  <si>
    <t>277.500,00</t>
  </si>
  <si>
    <t>885.284,90</t>
  </si>
  <si>
    <t>Pound</t>
  </si>
  <si>
    <t xml:space="preserve">885.284,90 GBP BEDELLİ TEZGAH 30 NİSAN 2012 TARİHİNDE TESLİM ALINMIŞTIR.FİZİKİ SAYIM RAPORU 18 HAZİRAN 2012 TARİHİNDE GELMİŞTİR.İSM'DEN HİZMET KABUL ONAYI VE EĞİTİM TUTANAĞI 21 KASIM 2012 TARİHİNDE GELMİŞTİR.MAYIS, TEMMUZ VE EKİM 2012 AYLARINDA EĞİTİM VERİLMİŞTİR. TMİB 17 MAYIS 2013 TARİHİNDE GELMİŞTİR.TEZGAHTA MEYDANA GELEN ARIZA 04 MART 2014 TARİHİNDE NSPAYA BİLDİRİLMİŞTİR.İSM TALEBİ İLE ARIZALI GEÇEN 3 GÜNÜN GARANTİ SÜRESİNE İLAVE EDİLMESİ 26 ŞUBAT 2015 TARİHİNDE NSPAYA BİLDİRİLMİŞTİR, OLUMSUZ YANIT ALINMIŞTIR. AYNI MALZEMEYE AİT İKİ ADET FATURANIN ÖDENEMEYECEĞİ SEBEBİYLE NSPA YA FATURA BİRLEŞTİRİLMESİ TALEP EDİLMİŞTİR.
</t>
  </si>
  <si>
    <t>CNC YATAY İÇ DIŞ ÇAP TAŞLAMA TEZGAHI</t>
  </si>
  <si>
    <t>370.000,00</t>
  </si>
  <si>
    <t>833.662,16</t>
  </si>
  <si>
    <t>23.05.2011</t>
  </si>
  <si>
    <t xml:space="preserve">833.662,16 AVRO BEDELLİ TEZGAH 11 MAYIS 2012 TARİHİNDE TESLİM ALINMIŞTIR. FİZİKİ SAYIM RAPORU 23 KASIM 2012 TARİHİNDE GELMİŞTİR. 11 ARALIK 2012 TARİHİNDE GELMİŞTİR. TMİB 30 OCAK 2013 TARİHİNDE GELMİŞTİR. TEZGAHIN ARIZASI 04 MART 2014 TARİHİNDE NSPAYA BİLDİRİLMİŞTİR. ARIZANIN GİDERİLDİĞİ 29 EKİM 2014 TARİHİNDE İSM TARAFINDAN BİLDİRİLMİŞTİR. ARIZALI GEÇEN 155 GÜNÜN GARANTİ SÜRESİNE İLAVE EDİLMESİ 26 ŞUBAT 2015 TARİHİNDE NSPAYA BİLDİRİLMİŞ, OLUMSUZ YANIT ALINMIŞTIR. MAHSUP İŞLEMLERİNİN TAMAMLANMASI İÇİN NSPADAN AVANS FAZLASININ GÖNDERİLMESİ TALEP EDİLMİŞTİR. </t>
  </si>
  <si>
    <t>CNC DİK TAŞLAMA TEZGAHI (1 ADET)</t>
  </si>
  <si>
    <t>1.850.000,00</t>
  </si>
  <si>
    <t>1.333.914,30</t>
  </si>
  <si>
    <t>17.05.2011</t>
  </si>
  <si>
    <t>1.333.914,30 AVRO BEDELLİ TEZGAH 15 HAZİRAN 2012 TARİHİNDE TESLİM ALINMIŞTIR. FİZİKİ SAYIM RAPORU 23 KASIM 2012 TARİHİNDE GELMİŞTİR. EĞİTİME İLİŞKİN HİZMET KABUL ONAYI 11 ARALIK 2012 TARİHİNDE GELMİŞTİR. TMİB, 06 MAYIS 2013 TARİHİNDE GELMİŞTİR. TEZGAHTA MEYDANA GELEN ARIZA 04 MART 2014 TARİHİNDE NSPAYA BİLDİRİLMİŞTİR. ARIZA GİDERİLMİŞTİR, ARIZALI GEÇEN 598 GÜNÜN GARANTİ SÜRESİNE İLAVE EDİLMESİ 26 ŞUBAT 2015 TARİHİNDE NSPAYA BİLDİRİLMİŞ, OLUMSUZ YANIT ALINMIŞTIR. MAHSUP İŞLEMLERİNİN TAMAMLANMASI İÇİN NSPADAN AVANS FAZLASININ GÖNDERİLMESİ TALEP EDİLMİŞTİR. .</t>
  </si>
  <si>
    <t>HM300LD0902/11</t>
  </si>
  <si>
    <t>CNC DİK TORNA TEZGAHI (1 ADET)</t>
  </si>
  <si>
    <t>1.110.000,00</t>
  </si>
  <si>
    <t>637.347,48</t>
  </si>
  <si>
    <t>10.07.2012</t>
  </si>
  <si>
    <t xml:space="preserve">637.347,48 AVRO BEDELLİ TEZGAH 23 KASIM 2012 TARİHİNDE TESLİM ALINMIŞTIR. HİZMET KABUL ONAYI 11 ARALIK 2012 TARİHİNDE GELMİŞTİR.06 MAYIS 2013 TARİHİNDE İSM'DEN TMİB GELMİŞTİR. TEZGAHTA MEYDANA GELEN ARIZA 04 MART 2014 TARİHİNDE NSPA'YA BİLDİRİLMİŞTİR. ARIZANIN GİDERİLDİĞİ 29 EKİM 2014 TARİHİNDE BİLDİRİLMİŞTİR. ARIZALI GEÇEN 441 GÜNÜN GARANTİ SÜRESİNE İLAVE EDİLMESİ 26 ŞUBAT2015 TARİHİNDE NSPAYA BİLDİRİLMİŞ, OLUMSUZ YANIT ALINMIŞTIR. MAHSUP İŞLEMLERİNİN TAMAMLANMASI İÇİN NSPADAN AVANS FAZLASININ GÖNDERİLMESİ TALEP EDİLMİŞTİR. </t>
  </si>
  <si>
    <t>HM300LD0910/11</t>
  </si>
  <si>
    <t>TAVLAMA FIRINI (1 ADET)</t>
  </si>
  <si>
    <t>83.500,00</t>
  </si>
  <si>
    <t>165.800,71</t>
  </si>
  <si>
    <t>Dolar</t>
  </si>
  <si>
    <t>02.05.2012</t>
  </si>
  <si>
    <t xml:space="preserve">165.800,71 ABD DOLARI BEDELLİ MALZEME 27 ARALIK 2012 TARİHİNDE TESLİM ALINMIŞTIR.FİZİKİ SAYIM VE FİZİKİ KONTROL RAPORU 03 OCAK 2013 TARİHİNDE GELMİŞTİR.TMİB 25 EKİM 2013 TARİHİNDE GELMİŞTİR.NSPADAN 1.633,23 AVRO ALACAĞIMIZ VAR. AVANS ARTIĞI NSPA'DAN TALEP EDİLEREK MAHSUP İŞLEMLERİ YAPILACAKTIR.
</t>
  </si>
  <si>
    <t>YÜZEY TAŞLAMA TEZGAHI (KAYAR TABLALI) (1 ADET)</t>
  </si>
  <si>
    <t>116.900,00</t>
  </si>
  <si>
    <t>36.952,39</t>
  </si>
  <si>
    <t>08.09.2011</t>
  </si>
  <si>
    <t xml:space="preserve">36.952,39 AVRO BEDELLİ TEZGAH 28 MART 2012 TARİHİNDE TESLİM ALINMIŞTIR.FİZİKİ SAYIM RAPORU 23 KASIM 2012 TARİHİNDE GELMİŞTİR. 02-08 NİSAN 2012 TARİHLERİNDEKİ EĞİTİME İLİŞKİN HİZMET KABUL ONAYI 11 ARALIK 2012 TARİHİNDE GELMİŞTİR. TMİB 06 MAYIS 2013 TARİHİNDE GELMİŞTİR. DOKÜMANTASYONA İLİŞKİN TMİB 18 NİSAN 2014 TARİHİNDE GELMİŞTİR.MAHSUP İŞLEMLERİNİN TAMAMLANMASI İÇİN NSPADAN AVANS FAZLASININ GÖNDERİLMESİ TALEP EDİLMİŞTİR. 
</t>
  </si>
  <si>
    <t>HM300LD0905/11YD</t>
  </si>
  <si>
    <t>KÜÇÜK İÇ DIŞ ÇAP TAŞLAMA TEZGAHI (1 ADET)</t>
  </si>
  <si>
    <t>50.924,70</t>
  </si>
  <si>
    <t>06.01.2012</t>
  </si>
  <si>
    <t xml:space="preserve">50.924,70 AVRO BEDELLİ TEZGAH 25 HAZİRAN 2013 TARİHİNDE TMİB GELMİŞTİR.NSPADAN İDARİ MASRAF FATURASI BEKLENMEKTEDİR. 15 ŞUBAT 2016 TARİHİNDE İSMYE EĞİTİM FATURASI GÖNDERİLEREK, NSPA HİZMET KABUL ONAYI GÖNDERİLMESİ İSTENMİŞTİR. FES GELMİŞTİR. MAHSUP İŞLEMLERİNİN TAMAMLANMASI İÇİN NSPADAN AVANS FAZLASININ GÖNDERİLMESİ TALEP EDİLMİŞTİR. 
</t>
  </si>
  <si>
    <t>40 MM M-79/T-40 BOMBAATAR SİS MÜHİMMATI (9.000 ADET)</t>
  </si>
  <si>
    <t>GİH Svl.Me. Müge TOKGÖZ</t>
  </si>
  <si>
    <t>774.000,00</t>
  </si>
  <si>
    <t>353.964,20</t>
  </si>
  <si>
    <t>22.06.2011</t>
  </si>
  <si>
    <t xml:space="preserve">NSPA'DAN  ALACAK BULUNMAKTADIR. DİĞER KUVVETLERİNKİ İLE BİRLİKTE NSPA'DAN GERİ İADE HAZİRAN 2016 AYINDA TALEP EDİLMİŞ VE NSPA'DAN 01 EYLÜL 2016 İTİBARİYLE GERİ İADE YAPILDIĞI BİLGİSİ GELMİŞTİR. ORJİNAL DEKONTUN GELMESİNİ MÜTEAKİP ROJE MAHSUP EDİLECEKTİR.
</t>
  </si>
  <si>
    <t>40 MM M-79/T-40 BOMBAATAR AYDINLATMA MÜHİMMATI  (15.000 ADET)</t>
  </si>
  <si>
    <t>1.290.000,00</t>
  </si>
  <si>
    <t>617.389,60</t>
  </si>
  <si>
    <t xml:space="preserve">* 03 HAZİRAN 2011 TARİHİNDE ALIM ONAYI ALINMIŞTIR. 
* 22 HAZİRAN 2011 TARİHİNDE FİYAT ONAYI GÖNDERİLMİŞTİR. 
* 11 AĞUSTOS 2011 TARİHİNDE SKB İSM'YE GÖNDERİLMİŞTİR.  
* 27 ŞUBAT 2012 TARİHİNDE BİRİNCİ PARTİ TESLİM ALINMIŞTIR. 
* 13 EYLÜL 2012 TARİHİNDE İKİNCİ PARTİ TESLİM ALINMIŞTIR. 
* ONAYLI SKB 09 AĞUSTOS 2012 TARİHİNDE GELMİŞTİR. 
* 14 KASIM 2013 TARİHİNDE ÜÇÜNCÜ PARTİ İÇİN 333.587,00 AVRO AVANS TRANSFER EDİLMİŞTİR.
* 16 ARALIK 2013 TARİHİNDE İKİNCİ PARTİ İÇİN 326.510,07 AVRO ÖDEME YAPILMIŞTIR.
* 3'ÜNCÜ PARTİ MÜHİMMATIN TESLİMATI 21 MART 2014 TARİHİNDE GERÇEKLEŞTİRİLMİŞTİR. 
* 30 HAZİRAN 2014 TARİHİNDE FİZİKİ SAYIM VE KONTROL TUTANAĞI ALINMIŞTIR.FİZİKİ SAYIM RAPORU 30.06.2014 TARİHİNDE ALINMIŞTIR.NSPA'DAN  ALACAK BULUNMAKTADIR. DİĞER KUVVETLERİNKİ İLE BİRLİKTE NSPA'DAN GERİ İADE HAZİRAN 2016 AYINDA TALEP EDİLMİŞ VE NSPA'DAN 01 EYLÜL 2016 İTİBARİYLE GERİ İADE YAPILDIĞI BİLGİSİ GELMİŞTİR. ORJİNAL DEKONTUN GELMESİNİ MÜTEAKİP ROJE MAHSUP EDİLECEKTİR.
</t>
  </si>
  <si>
    <t>CNC TAKIM BİLEME TEZGÂHI (1 ADET)</t>
  </si>
  <si>
    <t>Teslimatı Beklenmektedir</t>
  </si>
  <si>
    <t>680.000,00</t>
  </si>
  <si>
    <t>503.680,00</t>
  </si>
  <si>
    <t>19.04.2016</t>
  </si>
  <si>
    <t>* İLK SÖZLEŞME TESLİMAT GERÇEKLEŞMEDİĞİNDEN  FESEDİLMİŞTİR.    
* 19 NİSAN 2016 TARİHİNDE FİYAT TEKLİFİ ONAYI   NSPA'YA GÖNDERİLMİŞTİR.  
* AVANS ÖDEMESİ YAPILMIŞTIR. 
* ARALIK 2017 AYINDA BEKLENEN TESLİMATTA GECİKME OLACAĞI NSPA DAN BİLDİRİLMİŞTİR.</t>
  </si>
  <si>
    <t>Gnkur.Bşk.</t>
  </si>
  <si>
    <t>MEB20HD54</t>
  </si>
  <si>
    <t>TCE 621 B KRİPTO CİHAZI (20 ADET)</t>
  </si>
  <si>
    <t>İkm. Yb. Ali KUL</t>
  </si>
  <si>
    <t>696.000,00</t>
  </si>
  <si>
    <t>254.092,35</t>
  </si>
  <si>
    <t>26.03.2014</t>
  </si>
  <si>
    <t>* 25 MAYIS 2016 NSPA'DAN PROJE MALİ DURUM ÖZETİ VE İSM DEN TMİB İSTENMİŞTİR.
* TEDARİK TAMAMLANMIŞTIR. PROJE HAZİRAN 2016 AYINDA MAHSUP EDİLECEKTİR.</t>
  </si>
  <si>
    <t>HM000PK02/01</t>
  </si>
  <si>
    <t>BALİSTİK GÖZLÜK (180 ADET)</t>
  </si>
  <si>
    <t>43.000,00</t>
  </si>
  <si>
    <t>25.145,33</t>
  </si>
  <si>
    <t>28.06.2013</t>
  </si>
  <si>
    <t xml:space="preserve">2* 19 KASIM 2013 TARİHİNDE 25.145,33 ABD DOLARI BEDELLİ MALZEME TESLİM ALINMIŞTIR. 
* NSPAYA 18.776,98 AVRO ÖDEME YAPILACAKTIR. İDARİ MASRAF FATURASI ALINMIŞTIR. 
* GÖZLÜKLERDEKİ DEFORMASYONA İLİŞKİN İSMNİN HAZIRLADIĞI UYUŞMAZLIK RAPORU 09 EYLÜL 2015 TARİHİNDE NSPAYA GÖNDERİLMİŞTİR. 
* GÖZLÜKLERDE OLUŞAN DEFORMASYONUN GİDERİLMESİNE İLİŞKİN 30 SET GÖZLÜK CAMI TESLİM ALINMIŞ, DİĞERLERİ İÇİN YAPILACAK İŞLEMLER NSPA DAN TALEP EDİLMİŞTİR. 
* FATURA İTİRAZ MAİLİ ATILMIŞTIR.
* NSPA STATUS RAPORLARINDA, UZUN SÜRE GEÇTİĞİNDEN DOLAYI  DR IN KAPANMASINA KARAR VERİLDİĞİ TESPİT EDİLMİŞ, KONU HAKKINDA AÇIKLAYICI RESMİ YAZI TALEP EDİLMİŞTİR.  
* İSM DEN DAĞITIMIN DURDURULMASI VE KULLANILMAYAN MİKTARIN BİLDİRİLMESİ TALEP EDİLDİ. 
* UYUŞMAZLIĞIN KALDIRILMASINI MÜTEAKİP MAHSUP İŞLEMLERİ YAPILACAKTIR.
</t>
  </si>
  <si>
    <t>YÜKSEK İRTİFA PARAŞÜT ATLAYIŞ KONSOLU (4 ADET)</t>
  </si>
  <si>
    <t>1.000.000,00</t>
  </si>
  <si>
    <t>763.621,25</t>
  </si>
  <si>
    <t>763.621,25 ABD DOLARI BEDELLİ MALZEME 01 EYLÜL 2014 TARİHİNDE TESLİM ALINMIŞTIR. FİZİKİ SAYIM RAPORU 24 EKİM 2014 TARİHİNDE GELMİŞTİR. TMİB 28 KASIM 2014 TARİHİNDE GELMİŞTİR.1.565.685,66 TL. KARŞILIĞI 569.257,44 AVRO AVANS ÖDENMİŞTİR. AVANS EKSİĞİ ÖDENECEKTİR.</t>
  </si>
  <si>
    <t>TAKTİK SERBEST PARAŞÜT (60 ADET)</t>
  </si>
  <si>
    <t>2.250.000,00</t>
  </si>
  <si>
    <t>838.998,93</t>
  </si>
  <si>
    <t>09.10.2014</t>
  </si>
  <si>
    <t>11-15 NİSAN 2016 TARİHLERİNDE TÜREKİYE'DE FİRMA TARAFINDAN EĞİTİM VERİLMİŞ OLUP, FRANSA'DA 18-30 TEMMUZ 2016 TARİHLERİNDE YİNE FİRMA TARAFINDAN VERİLECEK EĞİTİMİN İKİNCİ BASAMAĞI, 15 TEMMUZ 2016 OLAYLARI NEDENİYLE İPTAL İSM TARAFINDAN İPTAL EDİLMİŞTİR. YENİ PLANLAMASI İÇİN 26 TEMMUZ 2016 TARİHİNDE İSMY'YE YAZI YAZILARAK GÖRÜŞ TALEP EDİLMİŞTİR. İSM'NİN GÖRÜŞÜ BEKLENMEKTEDİR.</t>
  </si>
  <si>
    <t>BALİSTİK YELEK (270 ADET)</t>
  </si>
  <si>
    <t>1.279.000,00</t>
  </si>
  <si>
    <t>317.146,84</t>
  </si>
  <si>
    <t>07.07.2015</t>
  </si>
  <si>
    <t>* İHTİYAÇ NSPA'E 04 MART 2013 TARİHİNDE BİLDİRİLMİŞTİR. 
* MALZEMELER EYLÜL 2016 YILI İÇİNDE TESLİM ALINMIŞTIR. * İSM DEN FSKR GELMİŞTİR.
* NSPA DAN GEÇ TESLİMAT İLE İLGİLİ FATURA DÜZELTMESİ TALEP EDİLMİŞTİR.
* YELEK FATURASINDAKİ EKSİK PARİTE ORANI NSPA DAN TALEP EDİLMİŞTİR.
* PLAKALAR İÇİN FATURA VE FES NSPADAN ALINMIŞ, TMİB 07 MART 2017 TARİHİNDE İSTENMİŞTİR.</t>
  </si>
  <si>
    <t>HD999LD06/03</t>
  </si>
  <si>
    <t>1X2X8 FLARE (30.000 ADET)</t>
  </si>
  <si>
    <t>GİH Svl.Me. Berna KARABACAK</t>
  </si>
  <si>
    <t>5.574.000,00</t>
  </si>
  <si>
    <t>686.500,00</t>
  </si>
  <si>
    <t>25.12.2013</t>
  </si>
  <si>
    <t>17 MAYIS 2013 TARİHİNDE İSM TARAFINDAN TEDARİK MİKTARININ 60.000 DEN 30.000 ADEDE DÜŞÜRÜLMESİ VE 2013 VE 2015 YILLARINDA OLACAK ŞEKİLDE İKİ PARTİDE TESLİMATIN YAPILMASI TALEP EDİLMİŞTİR. 1.681.818,18 AVRO KARŞILIĞI 4.639.295,45 TL BEDELLİ AVANS GÖNDERİLMİŞTİR.
10.000 ADEDİ 31 TEMMUZ 2015 TARİHİNDE TESLİM ALINMIŞTIR. 20.000 ADEDİ EKİM 2015 TESLİM ALINMIŞTIR. TMİB 13 OCAK 2016 TARİHİNDE İSTENMİŞTİR. KASIM 2016 TMİB GELMİŞTİR.</t>
  </si>
  <si>
    <t>HM000BH01/11</t>
  </si>
  <si>
    <t xml:space="preserve">NATO IP KRİPTO (NS-WAN) CİHAZI (20 ADET) </t>
  </si>
  <si>
    <t>500.000,00</t>
  </si>
  <si>
    <t>333.311,10</t>
  </si>
  <si>
    <t>29.07.2014</t>
  </si>
  <si>
    <t>İMZALANAN  SATIŞ ANLAŞMASI 13 OCAK 2014 TARİHİNDE NSPA LR PROGRAMA GÖNDERİLMİŞTİR. 
2014 YILI İHTİYACI İLE BİRLEŞTİRİLEREK, TOPLAM 28 ADET İÇİN 21 MART 2014 TARİHİNDE İHTİYAÇ NSPA'YA BİLDİRİLMİŞTİR. YENİ İHTİYACA GÖRE DEĞİŞTİRİLEN İBF 22 MAYIS 2014 TARİHİNDE GELMİŞTİR. NSN VE P/N DEĞİŞİKLİĞİNE İLİŞKİN EK ONAY 28 MAYIS 2014 TARİHİNDE ALINMIŞTIR.TOPLAM 28 ADET NATO IP KRİPTO CİHAZINA İLİŞKİN FİYAT ONAYI 18 TEMMUZ 2014 TARİHİNDE NSPAYAGÖNDERİLMİŞTİR. 333.311,10 AVRO BEDELLİ CİHAZ 18 ARALIK 2014 TARİHİNDE TESLİM ALINMIŞTIR.19 OCAK 2015 TARİHİNDE TMİB VE FİZİKİ SAYIM RAPORU GELMİŞTİR.NSPADAN 2.000 AVRO ALACAĞIMIZ BULUNMAKTADIR. MAHSUP İŞLEMLERİ YAPILACAKTIR.</t>
  </si>
  <si>
    <t>HM300LD27/01</t>
  </si>
  <si>
    <t>AIM 9 L/I FÜZE TEST CİHAZI (TS 3860 VE SİMÜLATÖRÜ)(2 ADET)</t>
  </si>
  <si>
    <t>211.000,00</t>
  </si>
  <si>
    <t>100.350,00</t>
  </si>
  <si>
    <t>09.12.2014</t>
  </si>
  <si>
    <t xml:space="preserve">100.350,00 AVRO BEDELLİ AVANS TRANSFER ONAYI 17 ARALIK 2014 TARİHİNDE BÜTÇE Ş.MD.LÜĞÜNE GÖNDERİLMİŞTİR.ŞUBAT 2015 TESLİM ALINMIŞTIR.12 HAZİRAN 2015 TARİHİNDE KUR FARKI ÖDEMESİ BÜTÇE Ş.MD.LÜĞÜNE GÖNDERİLMİŞTİR. FİZİKİ SAYIM RAPORU VE TMİB 26 KASIM 2015 TARİHİNDE GELMİŞTİR. MAHSUP İŞLEMLERİ YAPILACAKTIR.
</t>
  </si>
  <si>
    <t>NATO IP KRIPTO NS-WAN 
8 ADET- 2014</t>
  </si>
  <si>
    <t>200.000,00</t>
  </si>
  <si>
    <t>25.07.2014</t>
  </si>
  <si>
    <t>2013 YILI İHTİYACI 20 ADET İLE BİRLEŞTİRİLMİŞTİR. 18 ARALIK 2014 TARİHİNDE TESLİM ALINMIŞTIR.19 OCAK 2015 TARİHİNDE TMİB VE FİZİKİ SAYIM FİZİKİ TESPİT RAPORU GELMİŞTİR.2.000 AVRO ALACAĞIMIZ TAHSİLİNİ MÜTEAKİP MAHSUP İŞLEMLERİ YAPILACAKTIR.</t>
  </si>
  <si>
    <t>HM300LD09/11</t>
  </si>
  <si>
    <t>TİTREŞİM KALİBRASYON SİSTEMİ 1 ADET-2014</t>
  </si>
  <si>
    <t>100.000,00</t>
  </si>
  <si>
    <t>84.236,25</t>
  </si>
  <si>
    <t xml:space="preserve">* MALZEME 24 AĞUSTOS 2016 TARİHİ İTİBARIYLA 1 HİBM TARAFINDAN TESLİM ALINMIŞTIR.
*  KABUL TEST VE EĞİTİMLER 12-16.12.2016 TARİHLERİNDE TAMAMLANMIŞTIR.
* KABUL ONAYI VERİLEREK, NSPA DAN FATURA GÖNDERİLMESİ TALEP EDİLMİŞTİR.
</t>
  </si>
  <si>
    <t>HD999LD07/03</t>
  </si>
  <si>
    <t>CHAFF-YD 2-8 GHZ, 8-12 GHZ,12-18 GHZ TOPLAM 50.000 ADET-2014</t>
  </si>
  <si>
    <t>510.000,00</t>
  </si>
  <si>
    <t>250.350,00</t>
  </si>
  <si>
    <t>14.08.2014</t>
  </si>
  <si>
    <t>448.350,00 GBP BEDELLİ MÜHİMMAT 10 NİSAN 2015 TARİHİNDE TESLİM ALINMIŞTIR. FİZİKİ SAYIM RAPORU 04 ARALIK 2015 TARİHİNDE GELMİŞTİR.TMİB 06 MAYIS 2016 TARİHİNDE İSMDEN İSTENMİŞTİR. 90.000 AD AVF 2 MOD 1 YÜK ATMA KARTRİÇ İLE 50.000 AD CHAFF İÇİN TOPLAM 517.315,03 AVRO KARŞILIĞI 1.575.972,51 TL AVANS ÖDENMİŞTİR. 08 ŞUBAT 2017 TARİHİNDE İSMDEN TMİB İSTENMİŞTİR.  CHAFF İÇİN FATURA BEDELİ 223.210,64 AVRODUR. CHAFF İLE IMPULSE CARTRIDGE İÇİN TMİB 21 ŞUBAT 2017 TARİHİNDE GELMİŞTİR.</t>
  </si>
  <si>
    <t>1X2X8 FLARE-YD MTV KLASİK, MTV ÖZEL SPEKTRAL, MTV ÖZEL AERODİNAMİK TOPLAM 45.000 ADET-2014</t>
  </si>
  <si>
    <t>7.110.000,00</t>
  </si>
  <si>
    <t>1.583.325,00</t>
  </si>
  <si>
    <t>16.01.2015</t>
  </si>
  <si>
    <t xml:space="preserve">10.000 ADET EKİM 2015  TESLİM ALINDI. 
5.000 ADEDİ 29 ŞUBAT 2016 TARİHİNDE TESLİM ALINDI. 10.000 ADEDİ MART 2016  TESLİM EDİLDİ, KALANI 21.09.2016 TESLİM ALINMIŞTIR. 10.000 ADEDE İLİŞKİN 662.550,00 GBP BEDELLİ FİYAT ONAYI 09 ARALIK 2014 TARİHİNDE NSPAYA GÖNDERİLMİŞTİR. 10.000 AD İÇİN 843.690,31 AVRO KARŞILIĞI 2.327.319,72 TL AVANS ÖDENDİ. 10.000 AD.İÇİN FATURA BEDELİ 961.888,75 AVRODUR. 35.000 ADET İÇİN 920.775,00 GBP BEDELLİ FİYAT ONAYI 16 OCAK 2015 TARİHİNDE NSPAYA GÖNDERİLMİŞTİR.30.000 AD İÇİN 1.231.403,56 AVRO BEDELLİ PROFORMA FATURA AVANSI ÖDENMEMİŞTİR. </t>
  </si>
  <si>
    <t>AVF 2 MOD 1 YÜK ATMA KARTRİÇ-YD 90.000 ADET-2014</t>
  </si>
  <si>
    <t>1.250.000,00</t>
  </si>
  <si>
    <t>198.000,00</t>
  </si>
  <si>
    <t>448.350,00 GBP BEDELLİ MÜHİMMAT 10 NİSAN 2015 TARİHİNDE TESLİM ALINMIŞTIR. YENİDEN DÜZENLENEN FİZİKİ SAYIM RAPORU 25 NİSAN 2016 TARİHİNDE GELMİŞTİR. 90.000 AD AVF 2 MOD 1 YÜK ATMA KARTRİÇ İLE 50.000 AD CHAFF İÇİN TOPLAM 517.315,03 AVRO KARŞILIĞI 1.575.972,51 TL AVANS ÖDENMİŞTİR. 08 ŞUBAT 2017 TARİHİNDE İSMDEN TMİB İSTENMİŞTİR.TMİB 21 ŞUBAT 2017 TARİHİNDE GELMİŞTİR.</t>
  </si>
  <si>
    <t>I-50 SECAPEM SALMA KARTRİÇ 500 ADET-2014</t>
  </si>
  <si>
    <t>120.000,00</t>
  </si>
  <si>
    <t>62.100,00</t>
  </si>
  <si>
    <t>07.11.2014</t>
  </si>
  <si>
    <t xml:space="preserve">İBF 07 ŞUBAT 2014 TARİHİNDE GELMİŞTİR. İHTİYAÇ NSPAYA 18 ŞUBAT 2014 TARİHİNDE BİLDİRİLMİŞTİR. ALIM ONAYI 19 MART 2014 TARİHİNDE ALINMIŞTIR. NSPADAN 01 EKİM 2014 TARİHİNDE FİYAT TEKLİFİ GELMİŞTİR. FİYAT TEKLİFİ DEĞERLENDİRİLMESİ İÇİN 10 EKİM 2014 TARİHİNDE İSMYE GÖNDERİLMİŞTİR.FİYAT TEKLİFİ UYGUNDUR YAZISI 31 EKİM 2014 TARİHİNDE GELMİŞTİR. FİYAT ONAYI 07 KASIM 2014 TARİHİNDE NSPAYA GÖNDERİLMİŞTİR.31 ARALIK 2015 TARİHİNDE LÜKSEMBURGA TESLİM EDİLMİŞTİR. 29 ŞUBAT 2016 TARİHİNDE TESLİM ALINMIŞTIR. TESLİM VE TESELLÜM YAZISI 29 ŞUBAT 2016 TARİHİNDE İSMYE BİLDİRİLMİŞTİR. FİZİKİ SAYIM RAPORU  25 NİSAN 2016 TARİHİNDE GELMİŞTİR. NSPADAN DOĞRU FATURA GELMİŞTİR. İSMDEN TMİB 28.12.2016 TARİHİNDE İSTENMİŞTİR. TMİB 24.01.2017 GELMİŞTİR. 
500 AD. I-50 SECAPEM İLE 100 AD. SECAPEM EMERECENSİ İÇİN NİHAİ FATURA BEDELİ TOPLAM: 85.301,00 AVRO MAHSUP İŞLEMLERİ YAPILACAKTIR. AVANS FAZLASI VAR.
</t>
  </si>
  <si>
    <t>SECAPEM EMERCENSİ KARTRİÇ 100 ADET-2014</t>
  </si>
  <si>
    <t>50.000,00</t>
  </si>
  <si>
    <t>24.500,00</t>
  </si>
  <si>
    <t xml:space="preserve">24.500,00 AVRO BEDELLİ FİYAT ONAYI 07 KASIM 2014 TARİHİNDE NSPAYA GÖNDERİLMİŞTİR.17 ARALIK 2014 TARİHİNDE AVANS ÖDEMESİ BÜTÇE Ş.MD.LÜĞÜNE GÖNDERİLMİŞTİR.31 ARALIK 2015 TARİHİNDE LÜKSEMBURGA TESLİM EDİLMİŞTİR. 29 ŞUBAT 2016 TARİHİNDE TESLİM ALINMIŞTIR. TESLİM VE TESELLÜM YAZISI 29 ŞUBAT 2016 TARİHİNDE İSMYE BİLDİRİLMİŞTİR. FİZİKİ SAYIM RAPORU  25 NİSAN 2016 TARİHİNDE GELMİŞTİR. TMİB 24.01.2017 GELMİŞTİR. 500 AD. I-50 SECAPEM İLE 100 AD. SECAPEM EMERECENSİ İÇİN NİHAİ FATURA BEDELİ TOPLAM: 85.301,00 AVRO MAHSUP İŞLEMLERİ YAPILACAKTIR. 
</t>
  </si>
  <si>
    <t>Dz.K.K.</t>
  </si>
  <si>
    <t>DD100MD20</t>
  </si>
  <si>
    <t>BALİSTİK KORUYUCU YELEK (6.006 ADET)</t>
  </si>
  <si>
    <t>İkm. Yb. Serhat ÇETİK</t>
  </si>
  <si>
    <t>5.492.000,00</t>
  </si>
  <si>
    <t>5.889.419,36</t>
  </si>
  <si>
    <t>09.10.2015</t>
  </si>
  <si>
    <t>31 MART 2014 - İBF GELDİ. 
10 TEMMUZ 2014 - ALIM ONAYI ALINDI.
14 TEMMUZ 2014 - TALEP NATO DESTEK AJANSINA GÖNDERİLDİ.
16 TEMMUZ 2014 - NATO DESTEK AJANSININ İHTİYAÇ KAPSAMINDA SORDUĞU SORULAR DZKK'YA GÖNDERİLDİ.
27 AĞUSTOS 2014 - DZKK'DAN GELEN CEVAP NATO DESTEK AJANSINA GÖNDERİLDİ.
23 MART 2015 - NSPA'DAN GELEN TASLAK SOW ONAYLANMAK ÜZERE DZKK'YA GÖNDERİLDİ.
01 NİSAN 2015 -  TASLAK SOW İÇİN DZKK'DAN GELEN GÖRÜŞLER NSPA'YA İLETİLDİ.
15 EYLÜL 2015 - NATO DESTEK VE TEDARİK AJANSINDAN GELEN FİYAT TEKLİFİ ONAY İÇİN İSM'YE GÖNDERİLDİ.
09 EKİM 2015 - DZKK'NIN ONAYINA İSTİNADEN HAZIRLANAN FİYAT ONAYI NSPA'YA GÖNDERİLDİ.
02 KASIM 2016 - AVANS (5.300.000 AVRO) GÖNDERİLMESİ İÇİN YAZI MTİY BÜTÇE ŞUBEYE GÖNDERİLDİ.
14 ARALIK 2016 - 02 KASIM 2016 OLAN SON TESLİM TARİHİNİN DEĞİŞİKLİĞİ İLE ÖTELENDİĞİ (SERT ZIRH-22 ARALIK 2016 / BALİSTİK YELEK-28 MART 2017) NSPA TARAFINDAN BİLDİRİLDİ.
04 OCAK 2017 - DZKK TARAFINDAN GÖNDERİLEN FİZİKİ SAYIM TUTANAĞI İLE SERT ZIRHLARIN TESLİM ALINDIĞI BİLDİRİLDİ.
BALİSTİK YELEĞİN TESLİMATI BEKLENMEKTEDİR.
SON TESLİM TARİHİ; 28 MART 2017</t>
  </si>
  <si>
    <t>KM400BK57</t>
  </si>
  <si>
    <t>MASKE</t>
  </si>
  <si>
    <t>İlanda</t>
  </si>
  <si>
    <t>433.125,00</t>
  </si>
  <si>
    <t>0,00</t>
  </si>
  <si>
    <t/>
  </si>
  <si>
    <t>İSM, DEĞERLENDİRME İÇİN EK SÜRE TALEP ETMİŞTİR.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t>
  </si>
  <si>
    <t>GÜÇ DESTEKLİ SOLUNUM TEÇHİZATI</t>
  </si>
  <si>
    <t>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t>
  </si>
  <si>
    <t>KBRN KORUYUCU ELBİSE</t>
  </si>
  <si>
    <t xml:space="preserve">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NSPA'YA ONAY 13 NİSAN 2016 TARİHİNDE VERİLMİŞ OLUP,  FİYAT TEKLİFİ BEKLENMEKTEDİR.</t>
  </si>
  <si>
    <t>KBRN KORUYUCU ELDİVEN</t>
  </si>
  <si>
    <t xml:space="preserve"> İSM, DEĞERLENDİRME İÇİN EK SÜRE TALEP ETMİŞTİR. 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t>
  </si>
  <si>
    <t>KBRN KORUYUCU ELDİVEN İÇ ELDİVENİ</t>
  </si>
  <si>
    <t>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t>
  </si>
  <si>
    <t>KBRN KORUYUCU BOT KILIFI</t>
  </si>
  <si>
    <t xml:space="preserve">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
</t>
  </si>
  <si>
    <t>KBRN FİLTRESİ</t>
  </si>
  <si>
    <t xml:space="preserve"> SÖZ KONUSU MALZEME İÇİN DAHA SONRA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 OLUP,  NSPA'DAN FİYAT TEKLİFİ BEKLENMEKTEDİR</t>
  </si>
  <si>
    <t>KM100HK26</t>
  </si>
  <si>
    <t>ÖĞRENCİ VE PERFORMANS PARAŞÜTÜ (3 TİP PARAŞÜT) TEDARİK PROJESİ</t>
  </si>
  <si>
    <t>35.452.950,00</t>
  </si>
  <si>
    <t>3.445.707,92</t>
  </si>
  <si>
    <t>11.05.2016</t>
  </si>
  <si>
    <t xml:space="preserve"> İSM'DEN GELEN UYGUNLUK GÖRÜŞÜNE İSTİNADEN 10 KASIM 2015 TARİHİNDE FİYAT ONAYI YAPILMIŞTIR. MALZEMENİN TESLİMATI 19 AĞUSTOS 2016 TARİHİNDE GERÇEKLEŞTİRİLMİŞTİR. İSM'DEN FİZİKİ SAYIM VE KONTROL TUTANAĞI BEKLENMEKTEDİR.</t>
  </si>
  <si>
    <t>TAKTİK SERBEST PARAŞÜT SİSTEMİ (OKSİJEN SİSTEMİ DAHİL) (3 TİP PARAŞÜT) TEDARİK PROJESİ</t>
  </si>
  <si>
    <t>3.099.791,98</t>
  </si>
  <si>
    <t xml:space="preserve"> FİYAT DEĞİŞİMİ VE BAZI MAZEMELERDE SAYI ARTTIRIMI NEDENİYLE,  11 MAYIS 2016 TARİHİNDE REVİZE FİYAT ONAYI YAPILMIŞTIR. SON KULLANICI BELGESİ, NSPA'CA TALPE EDİLEN DÜZENLEMELERİN YAPILMASINI MÜTEAKİP 07 EYLÜL 2016 TARİHİNDE NSPA'YA GÖNDERİLMİŞTİR. MALZEMENİN TESLİMATI, ARALIK 2016'DA GERÇEKLEŞTİRİLMİŞTİR.</t>
  </si>
  <si>
    <t>ÖZK70HD112</t>
  </si>
  <si>
    <t>9 MM MAKİNELİ TABANCA (42 ADET)</t>
  </si>
  <si>
    <t>İkm. Svl.Me. Fatma Meray ÖZDEMİR AYATA</t>
  </si>
  <si>
    <t>297.000,00</t>
  </si>
  <si>
    <t>149.714,62</t>
  </si>
  <si>
    <t>13.05.2015</t>
  </si>
  <si>
    <t xml:space="preserve">* 21 OCAK 2014 İBF ALINMIŞTIR.
* 05 MART 2014 BKK ÇIKMIŞTIR. ALIM ONAYI İŞLEMLERİNE BAŞLANMIŞTIR.
* 22 NİSAN 2014 ALIM ONAYI ALINMIŞTIR.
* 29 NİSAN 2014 İHTİYAÇ NSPA'YA BİLDİRİLMİŞTİR.
* 17 HAZİRAN 2014 TEKLİF BEKLENDİĞİ KONUSU NSPA İLGİLİLERİNE HATIRLATILMIŞTIR.
* 23 OCAK 2015 NSPA TARAFINDAN GÖNDERİLEN FİYAT TEKLİFİ İSM'YE GÖNDERLMİŞTİR.
* 23 OCAK 2015 NSPA TARAFINDAN TALEP EDİLEN SON KULLANICI BELGESİ ONAYLANIP İMZALANMAK ÜZERE İSM'YE GÖNDERİLMİŞTİR.
* 06 ŞUBAT 2015 REVİZE FİYATI ONAYLANMAK ÜZERE İSM'YE GÖNDERİLMİŞTİR.
* 12 ŞUBAT 2015 REVİZE FİYAT ONAYI NSPA'YA GÖNDERİLMİŞTİR.
*  19 ŞUBAT 2015 SON KULLANICI BELGESİNDE EKLENMESİ NSPA TARAFINDAN TALEP EDİLEN BİLGİLER İSM'YE İLETİLMİŞTİR.
*  10 MART 2015 SKB NSPA'YA GÖNDERİLMİŞTİR. 
* 17 MART 2015 KISMİ SEVKİYAT YAPILMIŞTIR.
* 14 EYLÜL 2015 SKB NSPA'YA GÖNDERİLMİŞTİR.
* 15 EYLÜL 2015 ACCOMPANYİNG BELGESİ İSM'DEN TALEP EDİLMİŞTİR.
* 16 EYLÜL 2015 SKB TALEP EDİLMİŞTİR.
* 30 EKİM 2015 ALMANYA SİLAHLI KUVVETLER ATAŞELİĞİNİN İHRACAT MÜSAADE BELGESİ KONUSUNDA YARDIMLARI İSTENMİŞTİR. GİRİŞİMLER SONUCU UZUN SÜREDİR ALINAMAYAN İHRAÇ LİSANSININ ÇIKMASI VE MALZEMENİN SEVK EDİLMESİ BEKLENMEKTEDİR.
* 04 ŞUBAT 2016 PARÇA DEĞİŞİKLİK TEKLİFİ İSM TARAFINDAN UYGUN BULUNMUŞTUR.
* 12 ŞUBAT 2016 EUC NSPA’YA GÖNDERİLMİŞTİR.
* 16 MART 2016 TARİHİNDE İSM’YE SORULAN REVİZE FİYAT TEKLİFİ 24 MART TARİHİNDE İSM TARAFINDAN ONAYLANMIŞ, 25 MART 2016 TARİHİNDE NSPA’YA GÖNDERİLMİŞTİR.
* 06 NİSAN 2016 NSPA EUC İÇİN BERLİN ATAŞESİNİN DEVREYE GİRMESİNİ ÖNERDİ.
* 19 NİSAN 2016 TSK BERLİN ASKERİ ATAŞESİ İLE SON DURUMUN TEYİDİ İÇİN GÖRÜŞÜLMÜŞTÜR. BİLGİ BEKLENMEKTEDİR.MAYIS AYI SONUNA KADAR GERİ DÖNÜŞ BEKLENMEKTEDİR.
* 13 MAYIS 2016 SON DURUM HAKKINDA GÜNCEL BİLGİ ATAŞELİĞE SORULMUŞTUR.
* 18 MAYIS 2016 İHRACAT LİSANSI ALINMIŞTIR.
* 20 HAZİRAN 2016 BAFA ONAYININ BEKLENDİĞİ BİLGİSİ NSPA’DAN ALINMIŞTIR. ONAYIN ALINMASI 4-6 HAFTA ARASINDA BİR SÜREYİ İÇERMEKTEDİR.
* BAFA ONAYI BEKLENDİĞİ KONUSU NSPA TÜRK İRTİBAT SUBAYLIĞINA İLETİLMİŞTİR.  KONU İLE İLGİLİ OLARAK KENDİLERİNDEN GERİ DÖNÜŞ BEKLENMEKTEDİR.
*16 KASIM 2016 NSPA TÜRK İRTİBAT SUBAYLIĞI İLE YÜZYÜZE GÖRÜŞÜLMÜŞTÜR. BERLİN ASKERİ ATEŞELİĞİ ARANARAK KONU HAKKINDA BİLGİ VERİLMİŞ VE KENDİLERİNDEN BAFA ONAYI İLE İLGİLİ OLARAK GERİ DÖNÜŞ BEKLENDİĞİ İLETİLMİŞTİR.
*21 KASIM 2016 BERLİN ASKERİ ATEŞELİĞİ KONUYU BÜYÜKELÇİLİĞE İLETTİKLERİ VE PROJEYİ HAKKINDA KENDİLERİNDEN ALMAN DIŞİŞLERİ BAKANLIĞI İLE GÖRÜŞÜLECEĞİ KONUSUNDA BİLGİ ALDIKLARINI  İLETMİŞTİR.
</t>
  </si>
  <si>
    <t>ÖZK70HD18</t>
  </si>
  <si>
    <t>5,56 MM.LİK ÖZEL HAREKAT TÜFEĞİ (544 ADET)</t>
  </si>
  <si>
    <t>2.634.500,00</t>
  </si>
  <si>
    <t>2.167.740,19</t>
  </si>
  <si>
    <t>24.07.2014</t>
  </si>
  <si>
    <t xml:space="preserve">NSPA KANALIYLA TEDARİK EDİLMİŞTİR. KUR FARKI ÖDENMİŞTİR. FATURALARA İSTİNADEN TAŞINIR MAL İŞLEM BELGELERİ İSM'DEN ALINMIŞTIR. 25.368,73 AVRO ÖDEME YAPILARAK EKİM 2017 AYI İÇİNDE PROJENİN MAHSUP EDİLMESİ PLANLANMAKTADIR.  
</t>
  </si>
  <si>
    <t>ÖZK70HD104</t>
  </si>
  <si>
    <t>OPERASYON MALZEME VE TEÇHİZATI (10 KALEM)</t>
  </si>
  <si>
    <t>335.000,00</t>
  </si>
  <si>
    <t>* 21 OCAK 2014 İBF ALINMIŞTIR.
* 05 MART 2014 BKK ÇIKMIŞTIR.
* 25 MART 2014 ALIM ONAYI ALINMIŞTIR.
* 26 MART 2014 İSTEK NSPA'YA BİLDİRİLMİŞTİR.
*17 HAZİRAN 2014 TEKLİF BEKLENDİĞİ KONUSU NSPA İLGİLİLERİNE HATIRLATILMIŞTIR.
* 28 OCAK 2015 NSPA TEKLİF TOPLAMA SÜRECİ BAŞLATMIŞTIR.
*PROJEYE AİT FATURA TMİB DÜZENLENMEK ÜZERE İSM'YE GÖNDERİLMİŞİR.
*23 TEMMUZ 2015 1 KALEM MALZEME FİYAT ONAYI 1NSPA'YA GÖNDERİLMİŞTİR.
*12 AĞUSTOS 2015 1 KALEM MALZEME FİYAT ONAYI 30.338,79 DOLAR OLARAK NSPA'YA GÖNDERİLMİŞTİR.
*16 EKİM 2015 1 KALEM MALZEME FİYAT ONAYI 10.889,60 DOLAR OLARAK NSPA'YA GÖNDERİLMİŞTİR.
*26 KASIM 2015 1 KALEM MALZEME FİYAT ONAYI 158.372,12 DOLAR OLARAK NSPA'YA GÖNDERİLMİŞTİR.
* MERDİVENLER İPTAL EDİLMİŞTİR. 
* VİDEO KAMERALAR İPTAL EDİLMİŞTİR.
* 06 MAYIS 2011 TARİHİNDE 1200 ADET ÖZEL OPERASYON ELBİSESİNİN NSPA DEPOSU (LÜKSEMBURG)’NA TESLİM EDİLMESİ BEKLEMEKTEDİR. 
* 04 MAYIS 2016 PROJEYE AİT FATURA TMİB DÜZENLENMEK ÜZERE İSM'YE GÖNDERİLMİŞİR.
* 09 MAYIS 2016 42 VE 45 NUMARA BOTLARLA, KAPI AÇMA APARATINA AİT İHTİYACIN DEVAM ETTİĞİ NSPA'YA BİLDİRİLMİŞTİR.
*  10 MAYIS 2016 TESLİMATI GERÇEKLEŞEN MALZEMELER İLİŞKİN OLAN FATURALAR İSM'YE GÖNDERİLMİŞ VE 20 MAYIS 2016 MİADI İLE TAŞINIR MAL İŞLEM BELGESİ TALEP EDİLMİŞTİR. 
* 13 MAYIS 2016 OPERASYON ELBİSESİNİN SEVKİYATI HAKKINDA TULO'YA BİLGİ SORULMUŞTUR.
* 20 MAYIS 2016 ÖZEL OPERASYON ELBİSESİNİN NSPA'YA TESLİM EDİLMESİ BEKLENMEKTEDİR. SEVKİYAT İLE İLGİLİ BİLGİ 27 MAYIS 2016 TARİHİNE KADAR NSPA TARAFINDAN BİLDİRİLECEKTİR. 
* 17 HAZİRAN 2016, HAZİRAN  AYI İÇERİSİNDE SEVKİYATI GERÇEKLEŞTİRİLECEK OLAN NOMEX FLİGHT SUITS İÇİN SİGORTA YAPILMIŞTIR.
*22 TEMMUZ 2016 SÖZ KONUSU MALZEMELER KAYSERİ 2.HAVA İKMAL BAKIM MERKEZİ KOMUTANLIĞI'NA ULAŞTIRLMIŞTIR. 3.HAVA İKMAL BAKIM MERKEZİ KOMUTANLIĞI'NA SEVKİYATI BEKLENMEKTEDİR.
*29 TEMMUZ 2016 SEVKİYATI DAHA ÖNCE EKSİK GERÇEKLEŞTİRİLEN BOTLARIN KALAN MİKTARININ ÖNÜMÜZDEKİ GÜNLERDE TIR İLE GÖNDERİLECEĞİ BİLGİSİ TULO'DAN ÖĞRENİLMİŞTİR. 
* EKSİK KALAN 28 ADET BAŞLIĞIN TEDARİKİ BEKLENMEKTEDİR. 14 EKİM 2016 KONU İLE İLGİLİ GERİ DÖNÜŞ BEKLENDİĞİ NSPA'YA HATIRLATILMIŞTIR. MALZEMENİN SEVKİYATI TAMAMLANDIKTAN SONRA ÖDEME İŞLEMLERİNE BAŞLANACAKTIR.
* 08 MART 2017 TAŞINIR MAL İŞLEM BELGESİ İSM TARAFINDAN GÖNDERİLMİŞTİR. PROJE MAHSUP EDİLECEKTİR.</t>
  </si>
  <si>
    <t>HD999LD07</t>
  </si>
  <si>
    <t>LAZER GÜDÜMLÜ BOMBA KİTİ-LGB GBU-12E/B (367 ADET)</t>
  </si>
  <si>
    <t>17.653.000,00</t>
  </si>
  <si>
    <t>15.398.487,00</t>
  </si>
  <si>
    <t>03.09.2015</t>
  </si>
  <si>
    <t>İHTİYAÇ NSPAYA 20 MART 2015 TARİHİNDE BİLDİRİLMİŞTİR.FİYAT TEKLİFİ DEĞERLENDİRİLMESİ İÇİN 14 AĞUSTOS 2015 TARİHİNDE İSMYE GÖNDERİLMİŞTİR. REVİZE FİYAT TEKLİFİ 25 AĞUSTOS 2015 TARİHİNDE İSMYE GÖNDERİLMİŞTİR. İSMNİN TEKLİF DEĞERLENDİRMESİ 28 AĞUSTOS 2015 TARİHİNDE GELMİŞTİR. FİYAT ONAYI NSPAYA 03 EYLÜL 2015 TARİHİNDE GÖNDERİLMİŞTİR. GBU-10+GBU-12 İÇİN SÖZLEŞME BEDELİNİN %30U, TOPLAM 4.284.100,99 AVRO KARŞILIĞI 13.762.674,43 TL. BEDELLİ AVANS TRANSFER ONAYI 17 KASIM 2015 TARİHİNDE BÜT.Ş.MD.LÜĞÜNE GÖNDERİLMİŞTİR. TEDARİK FAALİYETLERİNİN HIZLANDIRILMASI İÇİN 14 NİSAN 2016 TARİHİNDE NSPAYA YAZI YAZILMIŞTIR. İSMYE 24 EKİM 2016 TARİHİNDE TESLİM VE TESELLÜM YAZISI GÖNDERİLMİŞTİR.TMİB 21 ŞUBAT 2017 TARİHİNDE GELMİŞTİR.</t>
  </si>
  <si>
    <t>HD999LD05</t>
  </si>
  <si>
    <t>MÜSABAKA MERMİSİ 150.000 ADET</t>
  </si>
  <si>
    <t>345.000,00</t>
  </si>
  <si>
    <t>63.950,00</t>
  </si>
  <si>
    <t>30.07.2015</t>
  </si>
  <si>
    <t xml:space="preserve">İHTİYAÇ 20 MART 2015 TARİHİNDE NSPAYA BİLDİRİLMİŞTİR. NSPADAN GELEN FİYAT TEKLİFİ 29 HAZİRAN 2015 TARİHİNDE DEĞERLENDİRİLMESİ İÇİN İSMYE GÖNDERİLMİŞTİR.İSMNİN TEKLİF DEĞERLENDİRMESİ 27 TEMMUZ 2015 TARİHİNDE GELMİŞTİR. FİYAT ONAYI 30 TEMMUZ 2015 TARİHİNDE NSPAYA GÖNDERİLMİŞTİR.ONAYLI EUU 18 EYLÜL 2015 TARİHİNDE NSPAYA GÖNDERİLMİŞTİR.
31 MART 2016 TARİHİNDE TESLİM ALINMIŞTIR. FSKR 28 NİSAN 2016 TARİHİNDE GELMİŞTİR. NSPADAN 62.450,00 AVRO BEDELLİ FATURA GELMİŞTİR. İSMDEN 28.12.2016 TARİHİNDE TMİB İSTENMİŞTİR.TMİB 24 OCAK 2017 TARİHİNDE GELMİŞTİR. FATURA BEDELİ ÖDENECEKTİR. </t>
  </si>
  <si>
    <t>CHAFF 25.000 ADET</t>
  </si>
  <si>
    <t>400.000,00</t>
  </si>
  <si>
    <t>139.485,00</t>
  </si>
  <si>
    <t>02.06.2015</t>
  </si>
  <si>
    <t xml:space="preserve">139.485,00 GBP BEDELLİ FİYAT ONAYI 02 HAZİRAN 2015 TARİHİNDE NSPAYA GÖNDERİLMİŞTİR. EUU BELGESİ ONAYLANMASI İÇİN 15 EYLÜL 2015 TARİHİNDE İSMYE GÖNDERİLMİŞTİR.ONAYLI EUU 18 EYLÜL 2015 TARİHİNDE NSPAYA GÖNDERİLMİŞTİR.REVİZE EUU 02 EKİM 2015 TARİHİNDE NSPAYA GÖNDERİLMİŞTİR. 29 ŞUBAT 2016 TARİHİNDE TESLİM ALINMIŞTIR. TESLİM VE TESELLÜM YAZISI 29 ŞUBAT 2016 TARİHİNDE İSMYE BİLDİRİLMİŞTİR. İSM TARAFINDAN SAYIM KONUSUNDA SORUN YAŞANDIĞINDAN RAPORUN GÖNDERİLEMEDİĞİ, EN KISA SÜREDE GÖNDERİLECEĞİ BİLDİRİLMİŞTİR. FSKR KASIM 2016 GELMİŞTİR. NSPADAN 173.303,94 AVRO BEDELLİ NİHAİ FATURA İLE 7.633,93 AVRO BEDELLİ TAŞIMA FATURASI GELMİŞTİR.İSMDEN 28.12.2016 TARİHİNDE TMİB İSTENMİŞTİR. TMİB 17 OCAK 2017 TARİHİNDE GELMİŞTİR. </t>
  </si>
  <si>
    <t>1X2X8 FLARE 30.000 ADET</t>
  </si>
  <si>
    <t>9.000.000,00</t>
  </si>
  <si>
    <t>1.439.435,00</t>
  </si>
  <si>
    <t>08.05.2015</t>
  </si>
  <si>
    <t>1.439.435 GBP BEDELLİ FİYAT ONAYI 08 MAYIS 2015 TARİHİNDE NSPAYA GÖNDERİLMİŞTİR.15.000 ADET FLARE İÇİN ONAYLI EUU 02 HAZİRAN 2015 TARİHİNDE NSPAYA GÖNDERİLMİŞTİR.15.000 ADET İÇİN EUU BELGESİ ONAYLANMASI İÇİN 15 EYLÜL 2015 TARİHİNDE İSMYE GÖNDERİLMİŞTİR.15.000 ADET İÇİN ONAYLI EUU 18 EYLÜL 2015 TARİHİNDE NSPAYA GÖNDERİLMİŞTİR. REVİZE EUU 02 EKİM 2015 TARİHİNDE NSPAYA GÖNDERİLMİŞTİR.15.000 ADEDİ 06 OCAK 2016 TARİHİNDE TESLİM ALINMIŞTIR. KALAN 15.000 ADEDİ 21 EYLÜL 2016 TARİHİNDE TESLİM ALINMIŞTIR. EYLÜL 2016 SEVKİ 15.000 AD İÇİN FSKR BEKLENMEKTEDİR.İPTAL EDİLEN FATURANIN DOĞRUSU BEKLENMEKTEDİR.</t>
  </si>
  <si>
    <t>KUŞ KOVMA AV FİŞEĞİ 200.000 ADET</t>
  </si>
  <si>
    <t>1.200.000,00</t>
  </si>
  <si>
    <t>226.920,00</t>
  </si>
  <si>
    <t>11.06.2015</t>
  </si>
  <si>
    <t>226.920,00 GBP BEDELLİ FİYAT ONAYI NSPAYA 11 HAZİRAN 2015 TARİHİNDE GÖNDERİLMİŞTİR. 21 KASIM 2016 TARİHİNDE TESLİM ALINMIŞTIR.FKSR VE TMİB 24.01.2017 TARİHİNDE GELMİŞTİR. FATURA BEDELİ 265.745,40 AVRODUR.</t>
  </si>
  <si>
    <t>I-50 SCAPEM SALMA KARTRİÇ 500 ADET</t>
  </si>
  <si>
    <t>396.000,00</t>
  </si>
  <si>
    <t>65.565,00</t>
  </si>
  <si>
    <t>30.06.2015</t>
  </si>
  <si>
    <t>65.565,00  AVRO BEDELLİ FİYAT ONAYI 30 HAZİRAN 2015 TARİHİNDE NSPAYA GÖNDERİLMİŞTİR.  SON KULLANICI SERTİFİKASI ONAYLANMASI İÇİN 03 AĞUSTOS 2016 TARİHİNDE İSMYE GÖNDERİLMİŞTİR.ONAYLI SKB 10 EKİM 2016 TARİHİNDE NSPAYA GÖNDERİLMİŞTİR. NSPA TULO TARAFINDAN 14 ŞUBAT 2017 TARİHİNDE SEVK EDİLMİŞTİR.
252,001 TL BEDELLİ NAKLİYAT SİGORTASI ÖDEME ONAYI 10 MART 2017 TARİHİNDE HARC.YNT.D.BŞK.LIĞINA GÖNDERİLMİŞTİR.</t>
  </si>
  <si>
    <t>YENİ ELEKTRONİK TAPA / FMU-152</t>
  </si>
  <si>
    <t>27.600.000,00</t>
  </si>
  <si>
    <t>5.984.300,00</t>
  </si>
  <si>
    <t>03.11.2015</t>
  </si>
  <si>
    <t xml:space="preserve">İHTİYAÇ 20 MART 2015 TARİHİNDE NSPAYA BİLDİRİLMİŞTİR. NSPANIN NSN DEĞİŞİKLİK TEKLİFİ DEĞERLENDİRİLMESİ İÇİN 23 TEMMUZ 2015 TARİHİNDE İSMYE GÖNDERİLMİŞTİR. FİYAT VE TEKLİFİ 03 EYLÜL 2015 TARİHİNDE GELMİŞTİR.FİYAT TEKLİFİ DEĞERLENDİRİLMESİ İÇİN 04 EYLÜL 2015 TARİHİNDE İSMYE GÖNDERİLMİŞTİR. İSMDEN MİKTARIN 1.000 ADEDE DÜŞÜRÜLMESİ VE TESLİMAT YERİNİN DEĞİŞTİRİLMESİ HK YAZI 28 EYLÜL 2015 TARİHİNDE GELMİŞTİR.02 EKİM 2015 TARİHİNDE MİKTAR DEĞİŞİKLİĞİ NSPAYA BİLDİRİLMİŞTİR.1.000 ADET İÇİN ALINAN REVİZE FİYAT TEKLİFİ DEĞERLENDİRİLMESİ İÇİN 13 EKİM 2015 TARİHİNDE İSMYE GÖNDERİLMİŞTİR. 1000 ADET İÇİN 03 KASIM 2015 TARİHİNDE NSPAYA FİYAT ONAYI GÖNDERİLMİŞTİR.SKB ONAYLANMASI İÇİN 15 ARALIK 2015 TARİHİNDE İSMYE GÖNDERİLMİŞTİR. 15.275,00 ABD DOLARI PROJE BEDELİNİN %30U 1.658.772,98 AVRO KARŞILIĞI 5.117.314,64 TL AVANS ÖDEMESİ 17 ARALIK 2015 TARİHİNDE BÜT.Ş.MD.LÜĞNE GÖNDERİLMİŞTİR.DSP-83 BELGESİ ONAYLANMASI İÇİN 16 MART 2016 TARİHİNDE İSMYE VE TEK.HİZ.D.BŞK.LIĞINA GÖNDERİLMİŞTİR. ONAYLI SKB 01 NİSAN 2016 TARİHİNDE NSPAYA GÖNDERİLMİŞTİR. 
NSPA 15 EYLÜL 2016 TARİHİNDE MÜHİMMATIN SEVK İÇİN YÜKLEMEYE HAZIR OLDUĞUNU BİLDİRMİŞTİR.  
09 ARALIK 2016 TESLİM ALINMIŞTIR. İSMYE TESLİM VE TESELLÜM YAZISI 08 ARALIK 2016 TARİHİNDE GÖNDERİLMİŞTİR. 
04 NİSAN 2017 TARİHİNDE 5.558.517,56 AVRO BEDELLİ FATURA İSMYE GÖNDERİLEREK, TMİB İSTENMİŞTİR.
TMİB, FSKR BEKLENMEKTEDİR. </t>
  </si>
  <si>
    <t>JDAM GBU-38 (KMU-572C/B) MÜHİMMATI (300 ADET)</t>
  </si>
  <si>
    <t>23.000.000,00</t>
  </si>
  <si>
    <t>21.088.000,00</t>
  </si>
  <si>
    <t>26.10.2015</t>
  </si>
  <si>
    <t>İHTİYAÇ 20 MART 2015 TARİHİNDE NSPAYA BİLDİRİLMİŞTİR. FİYAT TEKLİFİ 14 EYLÜL 2015 TARİHİNDE GELMİŞTİR. DEĞERLENDİRİLMESİ İÇİN 15 EYLÜL 2015 TARİHİNDE İSMYE GÖNDERİLMİŞTİR. İSMNİN FİYAT TEKLİFİ DEĞERLENDİRMESİ 14 EKİM 2015 TARİHİNDE ALINMIŞTIR. İSM TARAFINDAN UYGUN BULUNAN FİYAT TEKLİFİNİN HARCAMA YETKİLİSİ DEĞİŞİKLİĞİNE İLİŞKİN EK ONAY 23 EKİM 2015 TARİHİNDE ALINMIŞTIR. GBU 31 VE GBU 38 İÇİN TOPLAM 21.088,00 USD BEDELLİ FİYAT ONAYI 26 EKİM 2015 TARİHİNDE NSPAYA GÖNDERİLMİŞTİR.GBU-38, GBU 31 İÇİN TOPLAM FİYAT ONAYI BEDELİNİN %30U 5.845.329,39 AVRO KARŞILIĞI 18.032.841,17 TL AVANS ÖDEMESİ 17 ARALIK 2015 TARİHİNDE MTİY BÜT.Ş.MD.LÜĞNE GÖNDERİLMİŞTİR. İMZALI TAA-TECHNICAL ASSISTANT AGREEMENT BELGESİ 23 ŞUBAT 2016 TARİHİNDE NSPAYA GÖNDERİLMİŞTİR. TEDARİK FAALİYETLERİNİN HIZLANDIRILMASI İÇİN 14 NİSAN 2016 TARİHİNDE NSPAYA YAZI YAZILMIŞTIR. BOEING FİRMASI İLE NSPA ARASINDA 06 MAYIS 2016 TARİHİNDE ÇERÇEVE SÖZLEŞME İMZALANMIŞTIR. İMZALANAN ÇERÇEVE SÖZLEŞME GEREĞİ HER BİR SİPARİŞ EMRİ ÖNCESİ MÜŞTERİ ÜLKE TARAFINDAN ONAYLANMASI GEREKEN GARANTİ VE SORUMLULUK İLE İLGİLİ HUSUSLAR ONAYLANMAK ÜZERE İSMYE 11 MAYIS 2016 TARİHİNDE GÖNDERİLMİŞTİR. KMU-572C/B 9.720.000, 00 USD BEDELLİDİR, TOPLAM 21.088.000,00 USD BEDELLİ SÖZLEŞME 25 MAYIS 2016 TARİHİNDE ALINMIŞTIR. TOPLAM 21.088,00 USD + 2.000 AVRO BEDELLİ REVİZE FİYAT ONAYI 21 TEMMUZ 2016 TARİHİNDE NSPAYA GÖNDERİLMİŞTİR. 2NSPA TARAFINDAN FMPS (FLİGHT MİSSİON PLANNİNG SOFTWARE) YAZILIMININ 32 BİT YERİNE 64 BİT OLARAK YÜKSELTİLMESİ KARŞILIĞINDA TESLİMAT YERİNİN FOB WİLLMİNGTON PORT YERİNE FİRMA TESİSLERİ OLARAK TOPLAM FİYAT SABİT KALMAK ÜZERE DEĞİŞİM TEKLİFİ İSM E İLETİLMİŞTİR. 13 ARALIK 2016 TARİHİNDE SEVK İŞLEMLERİ BAŞLATILAN 300 ADET GBU 38İN SİGORTA İŞLEMLERİ 13 ARALIK 2016 TARİHİNDE YAPILMIŞTIR.TAMAMI TESLİM ALINMIŞTIR.9.028.422,81 AVRO BEDELLİ FATURA 04 NİSAN 2017 TARİHİNDE GELMİŞTİR. TMİB 04 NİSAN 2017 TARİHİNDE İSTENMİŞTİR.</t>
  </si>
  <si>
    <t>JDAM GBU-31 V1 (KMU-556F/B) MÜHİMMATI (300 ADET)</t>
  </si>
  <si>
    <t>20.700.000,00</t>
  </si>
  <si>
    <t>İHTİYAÇ 20 MART 2015 TARİHİNDE NSPAYA BİLDİRİLMİŞTİR.FİYAT TEKLİFİ 14 EYLÜL 2015 TARİHİNDE GELMİŞTİR. DEĞERLENDİRİLMESİ İÇİN 15 EYLÜL 2015 TARİHİNDE İSMYE GÖNDERİLMİŞTİR. İSMNİN FİYAT TEKLİFİ DEĞERLENDİRMESİ 14 EKİM 2015 TARİHİNDE ALINMIŞTIR. İSM TARAFINDAN UYGUN BULUNAN FİYAT TEKLİFİNİN HARCAMA YETKİLİSİ DEĞİŞİKLİĞİNE İLİŞKİN EK ONAY 23 EKİM 2015 TARİHİNDE ALINMIŞTIR. 
GBU 31 VE GBU 38 İÇİN TOPLAM 21.088,00 USD BEDELLİ FİYAT ONAYI 26 EKİM 2015 TARİHİNDE NSPAYA GÖNDERİLMİŞTİR. GBU-38, GBU 31 İÇİN FİYAT ONAYI BEDELİNİN %30U  5.845.329,39 AVRO KARŞILIĞI 18.032.841,17 TL AVANS ÖDEMESİ 17 ARALIK 2015 TARİHİNDE MTİY BÜT.Ş.MD.LÜĞNE GÖNDERİLMİŞTİR.
BOIENG TARAFINDAN SAĞLANAN MAL VE HZİMET ALIMLARINA YÖNELİK HAZIRLANAN TAA-TECHNICAL ASSISTANT AGREEMENT BELGESİ HAVELSAN TARAFINDAN ONAYLANMASI İÇİN 02 ŞUBAT 2016 TARİHİNDE İSMYE GÖNDERİLMİŞTİR. İMZALI TAA-TECHNICAL ASSISTANT AGREEMENT BELGESİ 23 ŞUBAT 2016 TARİHİNDE NSPAYA GÖNDERİLMİŞTİR.TEDARİK FAALİYETLERİNİN HIZLANDIRILMASI İÇİN 14 NİSAN 2016 TARİHİNDE NSPAYA YAZI YAZILMIŞTIR. BOEING FİRMASI İLE NSPA ARASINDA 06 MAYIS 2016 TARİHİNDE ÇERÇEVE SÖZLEŞME İMZALANMIŞTIR.İMZALANAN ÇERÇEVE SÖZLEŞME GEREĞİ HER BİR SİPARİŞ EMRİ ÖNCESİ MÜŞTERİ ÜLKE TARAFINDAN ONAYLANMASI GEREKEN GARANTİ VE SORUMLULUK İLE İLGİLİ HUSUSLAR ONAYLANMAK ÜZERE İSMYE 11 MAYIS 2016 TARİHİNDE GÖNDERİLMİŞTİR. KMU-556F/B 10.425.000,00 USD BEDELLİDİR TOPLAM 21.088.000,00 USD BEDELLİ  SÖZLEŞME 25 MAYIS 2016 TARİHİNDE ALINMIŞTIR. TOPLAM 21.088,00 USD + 2.000 AVRO BEDELLİ REVİZE FİYAT ONAYI 21 TEMMUZ 2016 TARİHİNDE NSPAYA GÖNDERİLMİŞTİR. BOEING FİRMASINDAN SAĞLANAN MAL VE HİZMET ALIMLARINA YÖNELİK YÜRÜRLÜKTEKİ TECHNICAL ASSİSTANCE AGREEMENT-TAA İÇİN ALINAN DEĞİŞİKLİK TEKLİFİ 06 EYLÜL 2016 TARİHİNDE İNCELENMESİ İÇİN İSMYE GÖNDERİLMİŞTİR. İSM TARAFINDAN UYGUN BULUNARAK İMZALANAN TAA 25 EKİM 2016 TARİHİNDE NSPAYA GÖNDERİLMİŞTİR. NSPA TARAFINDAN FMPS (FLİGHT MİSSİON PLANNİNG SOFTWARE) YAZILIMININ 32 BİT YERİNE 64 BİT OLARAK YÜKSELTİLMESİ KARŞILIĞINDA TESLİMAT YERİNİN FOB WİLLMİNGTON PORT YERİNE FİRMA TESİSLERİ OLARAK TOPLAM FİYAT SABİT KALMAK ÜZERE DEĞİŞİM TEKLİFİ İSM E İLETİLMİŞTİR.  13 ARALIK 2016 TARİHİNDE SEVK İŞLEMLERİ BAŞLATILAN 300 ADET GBU 31 V1İN SİGORTA İŞLEMLERİ 13 ARALIK 2016 TARİHİNDE YAPILMIŞTIR. TAMAMI TESLİM ALINMIŞTIR.9.685.284,29 AVRO BEDELLİ FATURA 04 NİSAN 2017 TARİHİNDE GELMİŞTİR. TMİB 04 NİSAN 2017 TARİHİNDE İSTENMİŞTİR.</t>
  </si>
  <si>
    <t>LAZER GÜDÜMLÜ BOMBA KİTİ-LGB GBU-10E/B (387 ADET)</t>
  </si>
  <si>
    <t>27.000.000,00</t>
  </si>
  <si>
    <t xml:space="preserve">
MALZEMENİN TESLİM EDİLDİĞİ BİLGİSİ ALINMIŞTIR.</t>
  </si>
  <si>
    <t>DD100MD90YDS03</t>
  </si>
  <si>
    <t>40/70 MM HEIT-SD MERMİ (10.000 ADET)</t>
  </si>
  <si>
    <t>2.000.000,00</t>
  </si>
  <si>
    <t>3.030.000,00</t>
  </si>
  <si>
    <t>03.02.2016</t>
  </si>
  <si>
    <t>TESLİMAT BEKLENMEKTEDİR.
TESLİMAT SÖZLEŞMENİN İMZALANMASINDAN (29-02-2016) 13 AY SONRA.  3.030.000 AVRO
10.000 ADET 23 MAYIS 2017 TARİHİNDE TESLİM ALINMIŞTIR.FSKR GELDİ</t>
  </si>
  <si>
    <t>76/62 MM HE-VT PROX MOD 79 MERMİ (3.000 ADET)</t>
  </si>
  <si>
    <t>1.789.566,00</t>
  </si>
  <si>
    <t>3.522.000,00</t>
  </si>
  <si>
    <t>12.11.2015</t>
  </si>
  <si>
    <t>04 ARALIK 2015 - AVANS NSPA'YA GÖNDERİLDİ.
27 KASIM 2016 TARİHİNDE İZMİR/ALİAĞA LİMANANDAN ALINARAK KARAYOLU İLE ORDONAT MERKEZİ K.LIĞINA ULAŞTIRILACAKTIR. GÜMRÜK İŞLEMLERİ İÇİN 24 KASIM 2016 TARİHİNDE ORDONAT MERKEZİ K.LIĞINA YAZI GÖNDERİLMİŞTİR.29 KASIM 2016 TARİHİNDE TESLİM ALINMIŞTIR. FİZİKİ SAYIM RAPORU 01 ARALIK 2016 TARİHİNDE GELMİŞTİR. FATURA 04 OCAK 2017 TARİHİNDE GELMİŞTİR.TMİB 10 OCAK 2017 TARİHİNDE İSTENMİŞTİR.TMİB 21 ŞUBAT 2017 TARİHİNDE GELMİŞTİR.
FATURA BEDELİ 3.522.000,00 AVRO TAMAMI EKİM 2015 AVANS İLE GÖNDERİLDİ.</t>
  </si>
  <si>
    <t>DM100NB02</t>
  </si>
  <si>
    <t>KİMYASAL HARP MADDELERİ UZAKTAN TESPİT CİHAZI (9 ADET)</t>
  </si>
  <si>
    <t>2.839.117,00</t>
  </si>
  <si>
    <t>2.711.825,62</t>
  </si>
  <si>
    <t>19.11.2015</t>
  </si>
  <si>
    <t>18 MAYIS 2015 - İBF GELDİ.
28 MAYIS 2015 - ALIM ONAYI ALINDI.
29 MAYIS 2015 - TALEP NSPA'YA GÖNDERİLDİ.
06 EKİM 2015 - NSPA'DAN GELEN TEKLİF DZKK'YA GÖNDERİLDİ.
13 EKİM 2015 - FİYAT ONAYI NSPA'YA GÖNDERİLDİ.
19 KASIM 2015 - REVİZE FİYAT ONAYI NSPA'YA GÖNDERİLDİ.
26 AĞUSTOS 2016 - İLK PARTİ OLAN 3 ADETİN TESLİM ALINDIĞI DENİKMRKKOM TARAFINDAN FİZİKİ SAYIM TUTANAĞI İLE BİLDİRİLDİ.
26 EYLÜL 2016 - İKİNCİ PARTİ OLAN 3 ADETİN TESLİM ALINDIĞI DENİKMRKKOM TARAFINDAN FİZİKİ SAYIM TUTANAĞI İLE BİLDİRİLDİ.
24 KASIM 2016 - İLK PARTİ ÖDEMESİ (886.208,90 AVRO) NSPA'YA GÖNDERİLDİ.
07 MART 2017 - DZKK TARAFINDAN İKİNCİ PARTİYE AİT TMİB MSB'YE GÖNDERİLDİ.
23 MART 2017 - ÜÇÜNCÜ PARTİ OLAN 3 ADETİN TESLİM ALINDIĞI DENİKMRKKOM TARAFINDAN FİZİKİ SAYIM TUTANAĞI İLE BİLDİRİLDİ.
ÜÇÜNCÜ PARTİYE AİT FATURA NSPA'DAN TALEP EDİLMİŞTİR. FATURANIN GELMESİNİ MÜTEAKİP DZKK'DAN TMİB İSTENECEKTİR.</t>
  </si>
  <si>
    <t>FLARE BIRDIE 118 BS DM189 (20.000 ADET) (İŞARET VE AYDINLATMA MÜHİMMATI)</t>
  </si>
  <si>
    <t>633.433,27</t>
  </si>
  <si>
    <t>04.11.2015</t>
  </si>
  <si>
    <t>* 10.000 EA 16 EYLÜL 2016 TARİHİNDE İSM'YE TESLİM EDİLMİŞTİR. 08.06.2016 DA İSTENEN  FSKR GELMESİNİ TAKİBEN TMİB İSTENECEK. (FATURASI GELDİ)
* SÖZLEŞME BEDELİ 519.635,00 GBP
* KALAN 10.000LİK İKİ PARTİ HALİNDE ARALIK 2016 VE MART 2017 DE TESLİM EDİLECEK.</t>
  </si>
  <si>
    <t>2.784.600,00</t>
  </si>
  <si>
    <t>3.777.000,00</t>
  </si>
  <si>
    <t>08.01.2016</t>
  </si>
  <si>
    <t xml:space="preserve">* 17 OCAK 2016 REVİZE PA NSPA’YA GÖNDERİLDİ.(3.777.000,00 AVRO)
* 29 ŞUBAT 2016 NSPA KONTRAT İMZALADI. PO 4500326924.
* 07 MART 2016 NSPA EUC Yİ TÜRKİYE ADINA YÜKLENİCİYE VERDİ.
* 08 MART 2016 NSPA TARAFINDAN İTALYAN HÜKÜMETİNDEN HÜKÜMET KALİTE GÜVENCESİ İSTENDİ.
* KALİTE TESTLERİNİN SONUÇLANMASI BEKLENMEKTEDİR.
TESLİM TARİHİ SÖZLEŞME İMZALANMASINDAN İTİBAREN (29-02-2016) 12 AYDIR.
</t>
  </si>
  <si>
    <t>ROKET RPG-7 MUH. A/P TAH.OG7V (10.OOO ADET)</t>
  </si>
  <si>
    <t>1.950.000,00</t>
  </si>
  <si>
    <t>27.07.2015</t>
  </si>
  <si>
    <t>*  FSKR GELMİŞTİR.
* 05 NİSAN 2017 TARİHİNDE 680.000,00 BEDELLİ FATURA İSMYE GÖNDERİLEREK, TMİB İSTENMİŞTİR.</t>
  </si>
  <si>
    <t xml:space="preserve">FİTİL SANİYELİ (EMNİYETLİ FİTİL) (30.000 METRE) </t>
  </si>
  <si>
    <t>81.315,00</t>
  </si>
  <si>
    <t>76.200,00</t>
  </si>
  <si>
    <t xml:space="preserve">* 02 ŞUBAT 2015 İBF GELDİ 
* 10 MART 2015 ALIM ONAYI ALINDI.
* 06 NİSAN 2015 İSTEK NSPA’YA BİLDİRİLDİ.
* 29 HAZİRAN 2015 NSPA’YA APOSTİL GÖNDERİLDİ. 
* 14 EYLÜL 2015 PA İSM’YE GÖNDERİLDİ.
* 15 KASIM 2015 NSPA’YA PA GÖNDERİLDİ
* 29 MART 2016 İSM DEN EUC TAAHHÜDÜ İSTENDİ.
* 16 ARALIK 2015 AVANS GÖNDERİLDİ.
* 23 ŞUBAT 2016 EUC NSPA’YA GÖNDERİLDİ.
* 12 TEMMUZ 2016 MÜHİMMAT YAHŞİHAN MÜHİMMAT ANA DEPO KOMUTANLIĞINA TESLİM EDİLDİ.
* 07 ŞUBAT 2017 TARİHİNDE TMİB GELMİŞTİR.
</t>
  </si>
  <si>
    <t xml:space="preserve"> CHAFFS RR 170  WITH BBU-35  (10.000 ADET)</t>
  </si>
  <si>
    <t>320.000,00</t>
  </si>
  <si>
    <t>53.985,00</t>
  </si>
  <si>
    <t>17.09.2015</t>
  </si>
  <si>
    <t xml:space="preserve">* 19 KASIM 2015 SÖZLEŞME İMZALANDI (53.985 GBP).
* 23 MAYIS 2016 MALZEMENİN TESLİM ALINMA MÜSAADE YAZISI İÇİN MSB DENİZ TAŞIMA SÖZLEŞMESİ YÜKLENİCİSİ ALYANS A.Ş. İLE İRTİBATA GEÇİLDİ. 
* 13 HAZİRAN  VE 21 TEMMUZ 2016 TARİHLERİNDE ALYANS'A HATIRLATMA GÖNDERİLMİŞTİR. 
* 25 AĞUSTOS 2016 TARİHİNDE YÜKLENMİŞ, 19 EYLÜL 2016 TARİHİNDE TESLİM EDİLMİŞTİR. 
* NAVLUN ÖDEME ONAYI 24 KASIM 2016 TARİHİNDE İLGİLİ BİRİME GÖNDERİLMİŞTİR.
FSKR 20 MART 2017 TARİHİNDE GELMİŞTİR.
FATURA BEKLİYOR
</t>
  </si>
  <si>
    <t>7,62X54 MM R FMJ MUH.NOR BIXI (MAYONSUZ)  MÜHİMMATI (3.500.000 ADET)</t>
  </si>
  <si>
    <t>4.758.000,00</t>
  </si>
  <si>
    <t>1.732.500.000,00</t>
  </si>
  <si>
    <t>11.12.2015</t>
  </si>
  <si>
    <t>* SÖZLEŞME BEDELİ 1.735.500 AVRO
TESLİM SÜRESİ: 
SÖZLEŞME ONAYINI MÜTEAKİP (08-02-2016 ) 8 AY (EKİM 2016)
*15 ARALIK 2016 TARİHİNDE DERİNCE LİMANINA ULAŞACAĞI TESLİM VE TESELLÜM İŞLEMLERİNİN YAPILMASI 25 KASIM 2016 TARİHİNDE İSMYE BİLDİRİLMİŞTİR.
*ALYANS AŞYE NAKLİYAT ONAYI YAZISI 25 KASIM 2016 TARİHİNDE GÖNDERİLMİŞTİR.SİGORTA İŞLEMLERİ 25 KASIM 2016 TARİHİNDE YAPILMIŞTIR.SİGORTA BEDELİ ÖDEMESİ 19 ARALIK 2016 TARİHİNDE HARC.YNT.D.BŞK.LIĞINA GÖNDERİLMİŞTİR.
* DOSYASINDA BULUNAN TEKNİK DOKÜMAN, İSM E TMİB İSTENİRKEN GÖNDERİLECEK. 
*MÜHİMMAT 20 ARALIK 2016 TARİHİNDE TESLİM ALINMIŞTIR. FSKR 26 ARALIK 2016 TARİHİNDE GELMİŞTİR.
*ONAYLI PROOF OF RECEIPT BELGESİ 09 ŞUBAT 2017 TARİHİNDE NSPAYA GÖNDERİLMİŞTİR.
391.472,80 TL BEDELLİ NAVLUN ÖDEME ONAYI 10 MART 2017 TARİHİNDE HARC.YNT.D.BŞK.LIĞINA GÖNDERİLMİŞTİR.
05 NİSAN 2017 TARİHİNDE 1.743.781,00 AVRO BEDELLİ FATURA İSMYE GÖNDERİLEREK, TMİB İSTENMİŞTİR.NİSAN 2017 TMİB GELDİ, FATURA BEDELİ AVANS GÖNDERİLDİ.</t>
  </si>
  <si>
    <t>FİTİL İNFİLAKLI 40.000-50.000 METRE</t>
  </si>
  <si>
    <t>243.945,00</t>
  </si>
  <si>
    <t>247.830,00</t>
  </si>
  <si>
    <t xml:space="preserve">* 17 MART 2016 SÖZLEŞME İMZALANDI. (247.830,00 USD).
TAŞIMA J.GN.K.LIĞI İHTİYACI İLE BİRLEŞTİRİLMİŞİR. 
* 20 ŞUBAT 2017 TARİHİNDE MÜHT.ANA DP.K.LIĞINA TESLİM EDİLMİŞTİR.  *FSKR 01 MART 2017 TARİHİNDE GELMİŞTİR.
918,62 TL BEDELLİ NAKLİYAT SİGORTASI ÖDEME ONAYI 10 MART 2017 TARİHİNDE HARC.YNT.D.BŞK.LIĞINA GÖNDERİLMİŞTİR.
EKİM 2016 223.552,23 AVRO AVANS GÖNDERİLDİ.
05 NİSAN 2017 TARİHİNDE 231.616,82 AVRO BEDELLİ FATURA İSMYE GÖNDERİLEREK, TMİB İSTENMİŞTİR.NİSAN 2017 TMİB GELMİŞTİR.AVANS EKSİĞİ ÖDENEREK, MAHSUP.
</t>
  </si>
  <si>
    <t>201.007,00</t>
  </si>
  <si>
    <t>* 05 ŞUBAT 2016 NSPA’YA 4 KALEM İÇİN PA GÖNDERİLDİ.
* 22 MART 2016 NSPA YÜKLENİCİ İLE SÖZLEŞME İMZALANDI. 
(130.700,00 AVRO.) SÖZLEŞME ŞUBAT AYINDA İMZALANABİLSEYDİ İLK TESLİMAT HAZİRAN 2016 OLACAKTI. İLK PARTİNİN (90.000 ADET .32 CAL. TABANCA, 30.000 ADET .22 CAL. TÜFEK, 90.000 ADET .22 TABANCA, 30.000 ADET .22 CAL. TÜFEK) AĞUSTOS 2016 AYINDA, KALAN PARTİNİN İSE MAYIS 2017'DE TESLİM EDİLMESİ BEKLENMEKTEDİR.
* 90+90+30+30 İLK PARTİ TESLİM ALINDI.
* ŞUBAT 2017 90+90+30+30 İKİNCİ PARTİ TESLİM EDİLDİ.
*20.000 AD.22.CAL COM.CART.PISTOL, 70.000 AD.22 CAL.COM.CART.PISTOL,10.000 AD.22 CAL.COM.CART.RIFLE, 20.000 AD.COM.CART.RIFLE, 30.000 AD.22 CAL.COM.CART.RIFLE,19.000 AD.FŞ.32 CAL.,28.000 AD.FŞ.32 CAL.,16.000 AD.FŞ.32 CAL.,27.000 AD.FŞ.32 CAL.,90.000 METRE FİTİL İNFİLAKLI TİP1 İÇİN FSKR 01 MART 2017 TARİHİNDE GELMİŞTİR.
247,29 TL BEDELLİ NAKLİYAT SİGORTASI ÖDEME OANYI 10 MART 2017 TARİHİNDE HARC.YNT.D.BŞK.LIĞINA GÖNDERİLMİŞTİR.
* ELEY TENEX 30+30 TESLİMAT BEKLER.</t>
  </si>
  <si>
    <t>ÖZK70HD92</t>
  </si>
  <si>
    <t>ŞÜPHELİ MADDE ARAMA TİMİ MÜDAHALE ARACI MALZEME VE TEÇHİZATI</t>
  </si>
  <si>
    <t>*04 NİSAN 2016 TESLİM ALINAN KAPI GERDİRME ÇUBUĞU İÇİN PARÇA UYUŞMAZLIĞINDAN DOLAYI UYUŞMAZLIK RAPORU TUTULMUŞTUR VE NSPA’YA GÖNDERİLMİŞTİR.
* 11 MAYIS 2016 UYUŞMAZLIĞIN NSPA TARAFINDAN REDDEDİLDİĞİ İSM'YE BİLDİRİLMİŞTİR.
* 17 HAZİRAN 2016 SEVKİYATI HAZİRAN AYI İÇERİSİNDE GERÇEKLEŞECEK OLAN MALZEMELER İÇİN SİGORTA YAPILMIŞTIR.
*22 TEMMUZ 2016 SÖZ KONUSU MALZEMELER KAYSERİ 2.HAVA İKMAL BAKIM MERKEZİ KOMUTANLIĞI'NA ULAŞTIRLMIŞTIR. 3.HAVA İKMAL BAKIM MERKEZİ KOMUTANLIĞI'NA SEVKİYATI BEKLENMEKTEDİR.
*01 AĞUSTOS 2016 B-1 VE B-2 KALEMLERİ İÇİN NSPA TARAFINDAN TEKLİF GELMİŞ VE SON KULLANICIYA ONAYLANMAK ÜZERE GÖNDERİLMİŞTİR.
*16 AĞUSTOS 2016 FİYAT ONAYI NSPA'YA GÖNDERİLMİŞTİR.
*11 EKİM 2016 PATLAYICI MADDE KOKU DEDEKTÖRÜNE İLİŞKİN FİZİKİ SAYIM VE FİZİKİ KONTROL TESPİT RAPORU İSM TARAFINDAN GÖNDERİLMİŞTİR.
* 13 NİSAN 2017 SON KALAN MALZEME OLAN KOKU DEDEKTÖRÜNE AİT FİZİKİ SAYIM VE FİZİKİ KONTROL TUTANAĞI GELMİŞTİR. FATURANIN GELMESİNİ MÜTAEKİP İSM'YE GÖNDERİLEREK TAŞINIR MAL İŞLEM BELGESİ TALEP EDİLECEKTİR.
*19 HAZİRAN 2017 TAŞINIR MAL İŞLEM BELGESİ DÜZENLEMESİ İÇİN FATURALAR İSM'YE GÖNDERİLMİŞTİR.</t>
  </si>
  <si>
    <t>ÖZK70HD08</t>
  </si>
  <si>
    <t>SUALTI BALIKADAM TEÇHİZATI</t>
  </si>
  <si>
    <t>9.689.000,00</t>
  </si>
  <si>
    <t xml:space="preserve">* 02-12-14 	İBF ALINMIŞTIR.
* 08-03-15 	ALIM ONAYI ALINMIŞTIR. 
* 09-03-15 	İSTEK NSPA’YA GÖNDERİLMİŞTİR. 
* 28-07-15 	İSTEK NSPA’DA MALZEME YÖNETİM MERKEZİNE GÖNDERİLEREK TEDARİK İSTEĞİ YARATILMIŞTIR. 
* 11-08-15	İSTEK DOKÜMANI YAYIMLANMIŞTIR. 
* 03-09-15 	İSTEK DOKÜMANINA İLAVE BİLGİLER TALEP EDİLMİŞTİR. EĞİTİME İLİŞKİN TALEP OLMADIĞI NSPA’YA İLETİLMİŞTİR. 
* 08-11-15 	YAPILAN KOORDİNEDE TEDARİK SÜRECİNDE DEĞİŞİKLİK OLMADIĞI BİLDİRİLDİ. 
* 01-12-15 	NSPA TARAFINDAN FİRMALARA TEKLİF GÖNDERİLMİŞTİR. 
* 01-12-16 	NSPA TARAFINDAN İHTİYAÇ LİSTESİNİN OPSİYONLU OLMASININ TEKLİF ALINMASINI ENGELLEDİĞİ BİLDİRİLMİŞ, İHTİYAÇLARLA İLGİLİ TEK KAYNAK ALIMI TALEBİ VE GEREKÇELERİ İSTENMİŞTİR. 
* 22-02-16 	İSM TARAFINDAN TEK KAYNAK ALIM ONAYI MSB’YE GÖNDERİLMİŞTİR. 
* 22-02-16 	TEK KAYNAK ALIM ONAYI NSPA’YA BİLDİRİLMİŞTİR. 
* 06-04-16 	NSPA’DAN SON DURUM HAKKINDA BİLGİLENDİRME TALEP EDİLMİŞTİR. HAZİRAN 2016 AYI BAŞINDA NSPA’DAN TEKLİF BEKLENMEKTEDİR.
*12 MAYIS 2016 FİYAT TEKLİFİ BEKLENDİĞİ NSPA'YA HATIRLATILMIŞTIR. MAYIS AYI SONUNA KADAR TEKLİF GELMESİ BEKLENMEKTEDİR.
* 17 HAZİRAN 2016 TEKLİF BEKLENDİĞİ NSPA'YA HATIRLATILMIŞTIR.
* 26 AĞUSTOS 2016 TEKLİF BEKLENDİĞİ NSPA'YA HATIRLATILMIŞTIR.
*03 EKİM 2016 TEK KAYNAK ONAYINA İLİŞKİN NSPA'DAN TALEP EDİLEN EK BİLGİLER İSM'YE İLETİLMİŞTİR.
*14 KASIM 2016 DRAEGER FİRMASI İÇİN NSPA GÖNDERİLEN TEK KAYNAK ONAYI KABUL EDİLMİŞTİR.
*21 KASIM 2016 AQUALUNG FİRMASI İÇİN TEK KAYNAK ONAYINA İLİŞKİN NSPA TARAFINDAN TALEP EDİLEN BİLGİLER İSM'YE GÖNDERİLMİŞTİR.
*8 MAYIS 2017 İLE BAŞLAYAN HAFTA İHALEYE TEKLİF VERME SÜRESİ DOLMAKTADIR.
*31 MAYIS 2017 TEKLİF İÇİN GEREKEN EK BİLGİLER İSM'YE İLETİLMİŞTİR.
*02 HAZİRAN 2017 İSM'DEN EK BİLGİLER GÖNDERİLMİŞTİR.
*13 HAZİRAN 2017 NSPA'YA EĞİTİM İLE İLGİLİ TALEP ETTİKLERİ EK BİLGİLER GÖNDERİLMİŞTİR.
</t>
  </si>
  <si>
    <t>ÖZK70HD80/01</t>
  </si>
  <si>
    <t>UÇUCU ARAMA KURTARMA DONANIM VE TEÇHİZATI</t>
  </si>
  <si>
    <t>* 13 KASIM 2015 İBF ALINDI.
* 24 KASIM 2015 ALIM ONAYI ALINDI.
* 25 ARALIK 2015 İHTİYAÇ NSPA'YA BİLDİRİLDİ.
*21 NİSAN 2016 TEKLİF BEKLENDİĞİ NSPA'YA HATIRLATILMIŞTIR.
* 13 MAYIS 2016 TEKLİF BEKLENDİĞİ NSPA'YA HATIRLATILMIŞTIR.NSPA’DAN HAZİRAN 2016 AYINDA TEKLİF ALINMASI BEKLENMEKTEDİR.
*17 HAZİRAN 2016 TEKLİF BEKLENDİĞİ NSPA'YA BİLDİRİLMİŞTİR.
* 20 EYLÜL 2016 NSPA TARAFINDAN GÖNDERİLEN FİYAT TEKLİFİ İSM'YE İLETİLMİŞTİR.
* 30 EYLÜL 2016 FİYAT KABUL ONAYI  NSPA'YA GÖNDERİLMİŞTİR.
* 23 MAYIS 2017 TAŞINIR MAL İŞLEM BELGESİ İSM TARAFINDAN GÖNDERİLMİŞTİR.  İDARİ MASRAF FATURASININ GELMESİNİ MÜTAEKİP PROJE MAHSUP EDİLECEKTİR.
* 19 HAZİRAN 2017 İDARİ MASRAF FATURASI TALEBİ NSPA'YA HATIRLATILMIŞTIR.</t>
  </si>
  <si>
    <t>ÖZK70HD88</t>
  </si>
  <si>
    <t>KBRN KORUNMA TEÇHİZATI</t>
  </si>
  <si>
    <t>İhale Dök. Hazırlığı</t>
  </si>
  <si>
    <t xml:space="preserve">* 18 KASIM 2015 İBF ALINDI.
* 31 ARALIK 2015 ALIM ONAYI ALINDI.
* 29 OCAK 2016 İHTİYAÇ NSPA’YA BİLDİRİLDİ.
* 14 MART 2016 NSPA VE İSM ARASINDA İHTİYAÇ TANIMLAMASI KAPSAMINDA KOORDİNE FAALİYETLERİ DEVAM ETMEKTEDİR. 
* 16 MART 2016 NSPA’DAN ALINAN YORUMLAR İÇİN İSM’NİN ONAYI VE İHTİYACIN K.K.K.LIĞI İHTİYACI İLE BİRLEŞTİRİLİP BİRLEŞTİRİLEMEYECEĞİ SORULMUŞTUR.
* 14 NİSAN 2016 İHTYAÇLARIN MÜŞTEREK TEDARİĞİ İÇİN NSPA’YA ONAY VERİLMİŞTİR.
* NSPA’DAN HAZİRAN 2016 AYINDA FİYAT TEKLİFİ BEKLENİYORDU. 
* HENÜZ BİR TEKLİF GELMEDİĞİNDEN, NSPA’YA 20 HAZİRAN 2016’DA, TEKLİFİN HANGİ AŞAMADA OLDUĞUNA İLİŞKİN HATIRLATICI BİR ELEKRONİK MEKTUP GÖNDERİLMİŞTİR.NSPA'DAN KONUYA İLİŞKİN BİR CEVAP VE FİYAT TEKLİFİ BEKLENMEKTEDİR.
</t>
  </si>
  <si>
    <t>ÖZK70HD27</t>
  </si>
  <si>
    <t>SERBEST PARAŞÜT VE TEÇHİZATI</t>
  </si>
  <si>
    <t>1.115.241,64</t>
  </si>
  <si>
    <t xml:space="preserve">* ÖZ.K.K.LIĞI 20 HAZİRAN 2016 TARİHİNDE, EĞER NSPA’NIN FİYAT TEKLİF SÜRECİNİ UZATMAYACAKSA, SÖZ KONUSU PARAŞÜT İHTİYACI KAPSAMINDA İBF’DE YER ALMAYAN İLAVE 2 KALEM MALZEME İÇİN YAZI GÖNDERECEKLERİNİ ELEKTRONİK MEKTUP İLE BİLDİRMİŞLERDİR.
* BU KAPSAMDA, İLAVE MALZEME BİLGİLERİ NSPA’YA BİLDİLEREK KOORDİNE KURULMUŞ VE İLAVE MALZEMELELERİN TEKLİF VERME SÜRECİNİ ETKİLEMEYECEĞİ İFADE EDİLMİŞ VE BU DURUM ÖZ.K.K.LIĞINA  BİLDİRİLMİŞTİR. ÖZ.K.K.LIĞINDAN 09 AĞUTOS 2016 TARİHİNDE  RESMİ YAZI ALINMIŞ, NSPA'YA BİLDİRİLMİŞTİR. 09 EYLÜL 2016 TARİHİNDE NSPA'NIN TALEP ETTİĞİ EĞİŞTİME İLİŞKİN BİLGİLER, NSPA İLE KOORDİNE EDİLMİŞTİR. NSPA'DAN FİYAT TEKLİFİ BEKLENMEKTEDİR.
</t>
  </si>
  <si>
    <t>HM000BH01</t>
  </si>
  <si>
    <t>KRİPTO CİHAZI (HVKK)</t>
  </si>
  <si>
    <t>428.000,00</t>
  </si>
  <si>
    <t>*03 MAYIS 2016 ALIM ONAYI ALINMIŞTIR.
*04 MAYIS 2016 İHTİYAÇ NSPA'YA BİLDİRİLMİŞTİR.
* 11 MAYIS 2016 CİHAZLARLA İLGİLİ BİLGİ TALEBİ 27 MAYIS 2016 MİADI İLE VERİLMİŞTİR. SATIŞ ANLAŞMASI REVİZE İŞLEMLERİ BAŞLAMIŞTIR.
* 17 HAZİRAN 2016 FİYAT TEKLİFİ KUVVETLERE GÖNDERİLMİŞTİR.
*23 MART 2017 FİZİKİ SAYIM VE FİZİKİ KONTROL TUTANAĞI İSM TARAFINDAN GÖNDERİLMİŞTİR.
*11 MAYIS 2017 NSPA TARAFINDAN GÖNDERİLEN FATURA İSM'YE İLETİLEREK TAŞINIR MAL İŞLEM BELGESİ TALEP EDİLMİŞTİR. BELGENİN GLMESİNİ MÜTEAKİP MAHSUP İŞLEMLERİNE BAŞLANACAKTIR.
*13 TEMMUZ 2016 FİYAT KABUL ONAYI ALINMIŞTIR.
* 04 AĞUSTOS 2016 FİYAT ONAYI NSPA'YA GÖNDERİLMİŞTİR.
TUR-53 NUMARALI SATIŞ ANLAŞMASININ REVİZE İŞLEMLERİNİN KOORDİNESİ NSPA İLE DEVAM ETMEKTEDİR.
* 29 TEMMUZ 2016 GNKUR'UN FİYAT KABUL ONAYI BEKLENMEKTEDİR.</t>
  </si>
  <si>
    <t>HD999LD05/03</t>
  </si>
  <si>
    <t>7,62 MM MERMİ</t>
  </si>
  <si>
    <t>300.000,00</t>
  </si>
  <si>
    <t>54.574,00</t>
  </si>
  <si>
    <t>19.08.2016</t>
  </si>
  <si>
    <t>İBF 11 MAYIS 2016 TARİHİNDE ALINMIŞTIR. ALIM ONAYI 25 MAYIS 2016 TARİHİNDE ALINMIŞTIR. İHTİYAÇ 25 MAYIS 2016 TARİHİNDE NSPAYA BİLDİRİLMİŞTİR. HATALI NSN VE/VEYA İHTİYAÇ TANIMI HAKKINDA İSMDEN 10 HAZİRAN 2016 TARİHİNDE GELEN GÖRÜŞ NSPAYA BİLDİRİLMİŞTİR. NSPADAN FİYAT VE TEKLİFİ 29 HAZİRAN 2016 TARİHİNDE ALINMIŞTIR, DEĞERLENDİRİLMESİ İÇİN 30 HAZİRAN 2016 TARİHİNDE İSMYE GÖNDERİLMİŞTİR.İSM FİYAT TEKLİFİ DEĞERLENDİRMESİ 27 TEMMUZ 2016 TARİHİNDE GELMİŞTİR.54.574,00 AVRO BEDELLİ FİYAT ONAYI 19 AĞUSTOS 2016 TARİHİNDE NSPAYA GÖNDERİLMİŞTİR. SKB ONAYLANMASI İÇİN 22 AĞUSTOS 2016 TARİHİNDE İSMYE GÖNDERİLMİŞTİR. ONAYLI SKB 27 EYLÜL 2016 TARİHİNDE NSPAYA GÖNDERİLMİŞTİR. İTHALAT İZNİ ALINMASINA İLİŞKİN NSPAYA 11 EKİM 2016 TARİHİNDE YAZI GÖNDERİLMİŞTİR. 15 KASIM 2016 TARİHİNDE  54.574,00 AVRO KARŞILIĞI 198.813,08 TL BEDELLİ AVANS ÖDEME ONAYI 06 ARALIK 2016 TARİHİNDE HARC.YNT.D.BŞK.LIĞINA GÖNDERİLMİŞTİR. 
* 15 MART 2017 KURYE UÇAĞIYLA  TESLİM ALINDI. NİSAN 2017 FSKR GELDİ.FATURA BEKLİYOR.</t>
  </si>
  <si>
    <t>16.00 ADET FLARE 1X2X8</t>
  </si>
  <si>
    <t>824.720,00</t>
  </si>
  <si>
    <t>28.09.2016</t>
  </si>
  <si>
    <t>İBF 11 MAYIS 2016 TARİHİNDE ALINMIŞTIR. ALIM ONAYI 24 MAYIS 2016 TARİHİNDE ALINMIŞTIR. İHTİYAÇ 25 MAYIS 2016 TARİHİNDE NSPAYA BİLDİRİLMİŞTİR.01 EYLÜL 2016 TARİHİNDE NSPADAN GELEN FİYAT TEKLİFİ 08 EYLÜL 2016 TARİHİNDE İSMYE DEĞERLENDİRİLMESİ İÇİN GÖNDERİLMİŞTİR. İSMNİN TEKLİF DEĞERLENDİRMESİ 27 EYLÜL 2016 TARİHİNDE GELMİŞTİR. 824.720,00 GBP + 13.680,00 GBP TAŞIMA BEDELLİ FİYAT ONAYI 28 EYLÜL 2016 TARİHİNDE NSPAYA GÖNDERİLMİŞTİR. 15 KASIM 2016 TARİHİNDE NSPADAN PROFORMA FATURA İSTENMİŞTİR. 975.655,09 AVRO KARŞILIĞI 3.554.311,49 TL BEDELLİ AVANS ÖDEME ONAYI 06 ARALIK 2016 TARİHİNDE HARC.YNT.D.BŞK.LIĞINA GÖNDERİLMİŞTİR. ONAYLI SKB 07 ŞUBAT 2017 TARİHİNDE NSPAYA GÖNDERİLMİŞTİR.8.000 ADET 24.05.2017 TARİHİNDE TESLİM ALINMIŞTIR. KALAN 8.000 EYLÜL 2017</t>
  </si>
  <si>
    <t>ARD 446-1 YÜK ATMA FİŞEĞİ</t>
  </si>
  <si>
    <t>822.000,00</t>
  </si>
  <si>
    <t>115.283,00</t>
  </si>
  <si>
    <t>07.12.2016</t>
  </si>
  <si>
    <t>İBF 11 MAYIS 2016 TARİHİNDE GELMİŞTİR. ALIM ONAYI 25 MAYIS 2016 TARİHİNDE ALINMIŞTIR. İHTİYAÇ 25 MAYIS 2016 TARİHİNDE NSPAYA BİLDİRİLMİŞTİR. NSPADAN ALINAN FİYAT VE TEKLİFİ 07 EKİM 2016 TARİHİNDE DEĞERLENDİRİLMESİ İÇİN İSMYE GÖNDERİLMİŞTİR. 110.300,00 USD+TAŞIMA BEDELİ 500 AVRO BEDELLİ FİYAT ONAYI 24 EKİM 2016 TARİHİNDE NSPAYA GÖNDERİLMİŞTİR. 15 KASIM 2016 TARİHİNDE NSPADAN PROFORMA FATURA İSTENMİŞTİR.110.300,00 USD+TAŞIMA BEDELİ 4.983,00 USD+750 AVRO BEDELLİ REVİZE FİYAT ONAYI 07 ARALIK 2016 TARİHİNDE NSPAYA GÖNDERİLMİŞTİR. REVİZE PROFORMA FATURA 08 ARALIK 2016 TARİHİNDE GELMİŞTİR. 108.319,21 AVRO KARŞILIĞI 394.606,88 TL BEDELLİ AVANS ÖDEME ONAYI 12 ARALIK 2016 TARİHİNDE HARC.YNT.D.BŞK.LIĞINA GÖNDERİLMİŞTİR.
* 17 MART 2017 TARİHİNDE, ONAYLI SKB NSPA YA  NSPA YA GÖNDERİLMİŞTİR.</t>
  </si>
  <si>
    <t>HD999LD09/03</t>
  </si>
  <si>
    <t>EL BOMBASI M-14 TERMİT</t>
  </si>
  <si>
    <t>38.500,00</t>
  </si>
  <si>
    <t>25.11.2016</t>
  </si>
  <si>
    <t>İBF 11 MAYIS 2016 TARİHİNDE GELMİŞTİR. ALIM ONAYI 24 MAYIS 2016 TARİHİNDE ALINMIŞTIR.İHTİYAÇ 25 MAYIS 2016 TARİHİNDE NSPAYA BİLDİRİLMİŞTİR. NSPADAN FİYAT VE TEKLİFİ 20 EKİM 2016 TARİHİNDE GELMİŞTİR, DEĞERLENDİRİLMESİ İÇİN 21 EKİM 2016 TARİHİNDE İSMYE GÖNDERİLMİŞTİR.İSMNİN MİKTAR DEĞİŞİKLİĞİ NEDENİYLE NSPADAN TALEP EDİLEN REVİZE FİYAT TEKLİFİ DEĞERLENDİRİLMESİ İÇİN 
15 KASIM 2016 TARİHİNDE İSMYE GÖNDERİLMİŞTİR. İSMNİN FİYAT DEĞERLENDİRME YAZISI İLE MİKTAR 1.000 ADEDE DÜŞÜRÜLMÜŞTÜR.1.000 ADET İÇİN GELEN FİYAT TEKLİFİ 21 KASIM 2016 TARİHLİ YAZI İLE İSMCE KABUL EDİLMİŞTİR. FİYAT ONAYI 25 KASIM 2016 TARİHİNDE NSPAYA GÖNDERİLMİŞTİR. 35.923,90 AVRO KARŞILIĞI 130.870,77 TL BEDELLİ AVANS ÖDEME ONAYI 09 ARALIK 2016 TARİHİNDE HARC.YNT.D.BŞK.LIĞINA GÖNDERİLMİŞTİR.SON KULLANICI BELGESİ ONAYLANMASI İÇİN 24 OCAK 2017 TARİHİNDE İSMYE GÖNDERİLMİŞTİR. ONAYLI SKB 07 ŞUBAT 2017 TARİHİNDE NSPAYA GÖNDERİLMİŞTİR.01-05 TEMMUZ 2017 WİLMİNGTON LİMANI ÇIKIŞLI SEVKİ PLANLIDIR.30 TEMMUZ 2017 TARİHİNDE SEVKİ BEKLENMEKTEDİR.</t>
  </si>
  <si>
    <t>DM100NB04</t>
  </si>
  <si>
    <t>KBRN TOPLU KORUNMA SİSTEMİ (4 ADET)</t>
  </si>
  <si>
    <t>1.301.115,00</t>
  </si>
  <si>
    <t>991.597,20</t>
  </si>
  <si>
    <t>05.05.2016</t>
  </si>
  <si>
    <t>09 ARALIK 2015 - İBF TESLİM ALINMIŞTIR.
15 OCAK 2015 - ALIM ONAYI ALINMIŞTIR.
18 OCAK 2016 - İHTİYAÇ NSPA'YA BİLDİRİLMİŞTİR.
14 NİSAN 2016 - NSPA'DAN FİYAT TEKLİFİ ALINMIŞTIR.
15 NİSAN 2016 - FİYAT TEKLİFİ VE EUC ONAYLANMAK ÜZERE DZKK.LIĞINA GÖNDERİLMİŞTİR.
05 MAYIS 2016 - FİYAT ONAYI VE EUC NSPA'YA GÖNDERİLMİŞTİR.
02 KASIM 2016 - AVANS (971.860 AVRO) GÖNDERİLMESİ İÇİN YAZI MTİY BÜTÇE ŞUBEYE GÖNDERİLDİ.
29 ARALIK 2016 - DZKK TARAFINDAN FİZİKİ SAYIM VE FİZİKİ KONTROL TESPİT RAPORU MSB'YE GÖNDERİLDİ.
07 MART 2017 - DZKK TARAFINDAN TMİB MSB'YE GÖNDERİLDİ.
31 MART 2017 - İDARİ MASRAF TUTARI OLAN 19.737,20 AVRONUN NSPA'YA ÖDENMESİNİ MÜTEAKİP PROJE MAHSUP EDİLECEKTİR. PROJEDE ÖDENEK OLMADIĞINDAN DZKK'DAN ÖDENEK TALEP EDİLMİŞTİR.
MAHSUP İŞLEMLERİ DEVAM ETMEKTEDİR.</t>
  </si>
  <si>
    <t>DD100MD90</t>
  </si>
  <si>
    <t>RPG-7 OG-7V ANTİPERSONEL VE ANTİTANK ROKET</t>
  </si>
  <si>
    <t>111.152,00</t>
  </si>
  <si>
    <t>* 12 EKİM 2016 İSM'DEN ALINAN ONAYA İSTİNADEN TEKLİF KABUL ONAYI NSPA'YA İLETİLMİŞTİR. BUNA GÖRE;
TOPLAM PROJE BEDELİ 270.500,00 AVRO
DAP DERİNCE TESLİMİ
SÖZLEŞMENİN İMZALANMASININ ARDINDAN 8 AY SONRA İLK TESLİMAT.
*SON KULLANICI BELGESİ ONAYLANMASI İÇİN 24 OCAK 2017 TARİHİNDE İSMYE GÖNDERİLMİŞTİR.
*ONAYLI SKB 31 OCAK 2017 TARİHİNDE NSPAYA GÖNDERİLMİŞTİR.
17 HAZİRAN 2017 TARİHİNDE TESLİM ALINMIŞTIR.İSMDEN FSKR BEKLENMEKTEDİR.</t>
  </si>
  <si>
    <t>EL BOMBASI (FLAS)</t>
  </si>
  <si>
    <t>169.888,00</t>
  </si>
  <si>
    <t>99.900,00</t>
  </si>
  <si>
    <t>16.02.2016</t>
  </si>
  <si>
    <t>* 28 EYLÜL 2016 TESLİMATI BEKLENMEKTEDİR.
99.900,00 AVRO KARŞILIĞI 363.935,70 TL. AVANS ÖDEMESİ HARC.YNT.D.BŞK.LIĞINA GÖNDERİLDİ.
14 OCAK 2017 TARİHİNDE TESLİM ALINMIŞTIR.SİGORTA İŞLEMLERİ 10 OCAK 2017 TARİHİNDE YAPILMIŞTIR. 
FSKR 26 OCAK 2017 TARİHİNDE GELMİŞTİR.
05 NİSAN 2017 TARİHİNDE 99.900,00 AVRO BEDELLİ FATURA İSMYE GÖNDERİLEREK, TMİB İSTENMİŞTİR.TMİB 24 NİSAN 2017 TARİHİNDE GELMİŞTİR. ARALIK 2016 TARİHİNDE FATURA BEDELİ AVANS İLE GÖNDERİLMİŞTİR.</t>
  </si>
  <si>
    <t>FİŞEK 5,56 MM PARÇALANAN</t>
  </si>
  <si>
    <t>37.174,00</t>
  </si>
  <si>
    <t>* 16 MART 2017 TARİHİNDE ONAYLI TEKLİF NSPA YA İLETİLMİŞTİR.
SÖZLEŞME MART 2017 İMZALANMIŞTIR, SON KULLANICI BELGESİNİN FİRMAYA ZAMANINDA GÖNDERİLMESİNİ MÜTEAKİP 10 AY SONRA OCAK 2018 TESLİMAT.
ONAYLI SKB 03 MAYIS 2017 TARİHİNDE NSPAYA GÖNDERİLMİŞTİR.REVİZE SKB İSM TARAFINDAN GÖNDERİLMESİ BEKLENMEKTEDİR.</t>
  </si>
  <si>
    <t xml:space="preserve">DD10MD90YDS03 </t>
  </si>
  <si>
    <t>12.7MM X 99 MP-DT(IR) FİŞEĞİ.
12.7MM MK 211 MOD 0 AP-HE-I</t>
  </si>
  <si>
    <t xml:space="preserve">* 30.03.16 İBF ALINDI.
* 08.04.16 ALIM ONAYI ALINDI.
* 08 NİSAN 2016 İHTİYAÇ NSPA'YA BİLDİRİLDİ.
* 25 AĞUSTOS 2016 NSPA'DAN ALINAN TEKLİF İSM'YE GÖNDERİLMİŞTİR.
*05 EYLÜL 2016 TARİHİNDE İSMNİN TEKLİF DEĞERLENDİRMESİ GELMİŞTİR.
*06 EYLÜL 2016 TARİHİNDE ONAY ALINARAK, 08 EYLÜL 2016 TARİHİNDE NSPAYA FİYAT ONAYI GÖNDERİLMİŞTİR.
3.182.910,00 NOK + 750 EURO
*SKB ONAYLANMAK ÜZERE 24 EKİM 2016 TARİHİNDE İSMYE GÖNDERİLMİŞTİR.
*ONAYLI SKB 31 EKİM 2016 TARİHİNDE NSPAYA GÖNDERİLMİŞTİR.
</t>
  </si>
  <si>
    <t>DM515KK19YİA01</t>
  </si>
  <si>
    <t>KRİPTO CİHAZI (DZKK)</t>
  </si>
  <si>
    <t>1.076.000,00</t>
  </si>
  <si>
    <t>11 NİSAN 2016 - İBF GELDİ.
*03 MAYIS 2016 ALIM ONAYI ALINMIŞTIR.
*04 MAYIS 2016 İHTİYAÇ NSPA'YA BİLDİRİLMİŞTİR.
* 11 MAYIS 2016 CİHAZLARLA İLGİLİ BİLGİ TALEBİ 27 MAYIS 2016 MİADI İLE VERİLMİŞTİR. SATIŞ ANLAŞMASI REVİZE İŞLEMLERİ BAŞLAMIŞTIR.
* 17 HAZİRAN 2016 FİYAT TEKLİFİ KUVVETLERE GÖNDERİLMİŞTİR.
*22 HAZİRAN 2016 FİYAT KABUL ONAYI ALINMIŞTIR.
* 29 TEMMUZ 2016 GNKUR'UN FİYAT KABUL ONAYI BEKLENMEKTEDİR.
* 04 AĞUSTOS 2016 FİYAT ONAYI NSPA'YA GÖNDERİLMİŞTİR.
TUR-53 NUMARALI SATIŞ ANLAŞMASININ REVİZE İŞLEMLERİNİN KOORDİNESİ NSPA İLE DEVAM ETMEKTEDİR.
*23 MART 2017 FİZİKİ SAYIM VE FİZİKİ KONTROL TUTANAĞI İSM TARAFINDAN GÖNDERİLMİŞTİR.
*11 MAYIS 2017 NSPA TARAFINDAN GÖNDERİLEN FATURA İSM'YE İLETİLEREK TAŞINIR MAL İŞLEM BELGESİ TALEP EDİLMİŞTİR. BELGENİN GLMESİNİ MÜTEAKİP MAHSUP İŞLEMLERİNE BAŞLANACAKTIR.</t>
  </si>
  <si>
    <t>40MM BOMBAATAR SİS VE AYDINLATMA MÜHİMMATI</t>
  </si>
  <si>
    <t>183.448,50</t>
  </si>
  <si>
    <t>25.04.2016</t>
  </si>
  <si>
    <t xml:space="preserve"> (3.006 + 1.008 EA)
* SÖZLEŞME BEDELİ 183.448,50 AVRO
28 MART 2017 TARİHİNDE TESLİM ALINMIŞTIR.
FSKR 30 MART 2017 TARİHİNDE GELMİŞTİR.
EKİM 2016 183.448,50 AVRO AVANS GÖNDERİLDİ
FATURA GELECEK.</t>
  </si>
  <si>
    <t>* 13 TEMMUZ 2016 NSPA'DAN ALINAN TEKLİF İSM TARAFINDAN İNCELENEREK UYGUN BULUNMUŞTUR.
* 14 TEMMUZ 2016 NSPA'YA TEKLİFİN UYGUN BULUNDUĞU BİLDİRİLDİ. 2.778.000,00  AVRO
TESLİM TARİHİ NİSAN 2017</t>
  </si>
  <si>
    <t>YARI KOMUTALI PERSONEL PARAŞÜTÜ</t>
  </si>
  <si>
    <t>İBF'Sİ 14 MART 2016 TARİHİNDE ALINMIŞTIR. * 14 MART 2016 TARİHİNDE İBF'Sİ GELDİ. ŞİKAYETE KONU PERSONEL PARAŞÜTLERİ OLDUĞUNDAN, 2015 YILINDA SN.MÜSTEŞARIN İDARİ İNCELEME SONUCUNDA VERDİĞİ DİREKTİFLERİN YERİNE GETİRİLİP GETİRİLMEDİĞİNİN KOORDİNASYONUNU SAĞLAMAK AMACIYLA  İHTİYAÇ SAHİBİ MAKAM VE İLGİLİ BİRİMLERİN KATILIMIYLA BİR DİZİ TOPLANTI GERÇEKLEŞTİRİLDİ. K.K.K.LIĞININ SÖZ KONUSU PERSONEL PARAŞÜTLERİ İÇİN HV.K.K.LIĞININ ÜRETİMİNE İLİŞKİN ARGE SÜRECİNİN SONUCUNA GÖRE HAREKET EDECEĞİ VE VERİLİNCEYE KADAR İBF'NİN MSB TARAFINDAN ASKIYA ALINMASI  K.K.K.LIĞINCA 13 OCAK 2017 TARİHİNDE  BİLDİRİLDİ.  EN SON 08 MART 2017 TARİHİNDE SHT FİRMASININ ŞİKAYETLERİNE İLİŞKİN BİMER BAŞVURUSU KAPSAMINDA İDDİALARA CEVAP VERİLDİ. K.K.K.LIĞININ ALIMA İLİŞKİN NİHAİ KARARI BEKLENMEKTEDİR.</t>
  </si>
  <si>
    <t>KOMUTASIZ PERSONEL PARAŞÜTÜ</t>
  </si>
  <si>
    <t>İBF'Sİ 14 MART 2016 TARİHİNDE GELMİŞTİR. * 14 MART 2016 TARİHİNDE İBF'Sİ GELDİ. ŞİKAYETE KONU PERSONEL PARAŞÜTLERİ OLDUĞUNDAN, 2015 YILINDA SN.MÜSTEŞARIN İDARİ İNCELEME SONUCUNDA VERDİĞİ DİREKTİFLERİN YERİNE GETİRİLİP GETİRİLMEDİĞİNİN KOORDİNASYONUNU SAĞLAMAK AMACIYLA  İHTİYAÇ SAHİBİ MAKAM VE İLGİLİ BİRİMLERİN KATILIMIYLA BİR DİZİ TOPLANTI GERÇEKLEŞTİRİLDİ. K.K.K.LIĞININ SÖZ KONUSU PERSONEL PARAŞÜTLERİ İÇİN HV.K.K.LIĞININ ÜRETİMİNE İLİŞKİN ARGE SÜRECİNİN SONUCUNA GÖRE HAREKET EDECEĞİ VE VERİLİNCEYE KADAR İBF'NİN MSB TARAFINDAN ASKIYA ALINMASI  K.K.K.LIĞINCA 13 OCAK 2017 TARİHİNDE  BİLDİRİLDİ.  EN SON 08 MART 2017 TARİHİNDE SHT FİRMASININ ŞİKAYETLERİNE İLİŞKİN BİMER BAŞVURUSU KAPSAMINDA İDDİALARA CEVAP VERİLDİ. K.K.K.LIĞININ ALIMA İLİŞKİN NİHAİ KARARI BEKLENMEKTEDİR.</t>
  </si>
  <si>
    <t>YEDEK (RESERVE) PERSONEL PARAŞÜTÜ</t>
  </si>
  <si>
    <t xml:space="preserve">* 30 HAZİRAN 2016 İSM TARAFINDAN ALINAN ONAY KAPSAMINDA NSPA'YA FİYAT ONAYI GÖNDERİLDİ. 
* 17 AGUSTOS 2017 NSPA SÖZLESME IMZALAMISTIR. (21.084.300,00 AVRO) TANESI 140,50 AVRO’YA
ALINMAKTADIR. TESLIMAT 4 PARTI HALINDE 28.02.2017
 (7.520 ADET), 30.07.2017 (29.152 ADET), 31.08.2017
(29.984 ADET) VE 31.10.2017 (83.344 ADET)
TARIHLERINDE YAPILACAKTIR.
</t>
  </si>
  <si>
    <t>* 30 HAZİRAN 2016 TARİHİNDE NSPA’DAN ALINAN TEKLİF AYNI TARİHTE İSM’YE SORULMUŞTUR. TEKLİF KABUL ONAYI 11 TEMMUZ 2016 TARİHİNDE İSM’DEN ALINMIŞ VE AYNI TARİHTE NSPA’YA İLETİLMİŞTİR. 
* 17 AĞUSTOS 2017 NSPA SÖZLEŞME İMZALAMIŞTIR. (6.304.000 AVRO) TANESİ 1.050 AVRO’YA ALINMAKTADIR. TESLİMAT 2 PARTİ HALİNDE 04.05.2017 (1.500 ADET) VE 31.08.2017 (4.500 ADET) TARİHLERİNDE YAPILACAKTIR.</t>
  </si>
  <si>
    <t>KM400KK12</t>
  </si>
  <si>
    <t>KRİPTO CİHAZI (KKK)</t>
  </si>
  <si>
    <t>1.073.000,00</t>
  </si>
  <si>
    <t>*03 MAYIS 2016 ALIM ONAYI ALINMIŞTIR.
*04 MAYIS 2016 İHTİYAÇ NSPA'YA BİLDİRİLMİŞTİR.
* 11 MAYIS 2016 CİHAZLARLA İLGİLİ BİLGİ TALEBİ 27 MAYIS 2016 MİADI İLE VERİLMİŞTİR. SATIŞ ANLAŞMASI REVİZE İŞLEMLERİ BAŞLAMIŞTIR.
* 17 HAZİRAN 2016 FİYAT TEKLİFİ KUVVETLERE GÖNDERİLMİŞTİR.
* 04 AĞUSTOS 2016 FİYAT ONAYI NSPA'YA GÖNDERİLMİŞTİR.
TUR-53 NUMARALI SATIŞ ANLAŞMASININ REVİZE İŞLEMLERİNİN KOORDİNESİ NSPA İLE DEVAM ETMEKTEDİR.
*23 MART 2017 FİZİKİ SAYIM VE FİZİKİ KONTROL TUTANAĞI İSM TARAFINDAN GÖNDERİLMİŞTİR.
*11 MAYIS 2017 NSPA TARAFINDAN GÖNDERİLEN FATURA İSM'YE İLETİLEREK TAŞINIR MAL İŞLEM BELGESİ TALEP EDİLMİŞTİR. BELGENİN GLMESİNİ MÜTEAKİP MAHSUP İŞLEMLERİNE BAŞLANACAKTIR.</t>
  </si>
  <si>
    <t xml:space="preserve">1924 ADET 105MM TANK TOPU, HEP-T/HESH TEDARİKİ.
105MM TK HEP-T WBDF
</t>
  </si>
  <si>
    <t>96.200,00</t>
  </si>
  <si>
    <t>26.04.2016</t>
  </si>
  <si>
    <t>* 24 HAZİRAN 2016 İSM TESLİMATIN SORUNSUZ ALINDIĞINI GÖSTEREN FSKR GÖNDERMİŞTİR.
* 24 HAZİRAN 2016 İM DEN TEKLİF ONAYI GELDİ. AYNI GÜN NSPA’YA İLETİLDİ.
* 27 NİSAN 2016 TAŞIMA İÇİN HV.K.KURYE UÇAKLARININ KULLANILMASI KAPSAMINDA İZİN VERİLMESİ VE PLANLAMA YAPILMASI KONUSUNDA HV.K.LOJ.BŞK.LIĞINA YAZI YAZILDI.
* 09 MAYIS 2016 İBF GELDİ. 
* 16 MAYIS 2016 ALIM ONAYI KOORDİNEDEDİR.
* 07-08 HAZİRAN 2016 TARİHİNDE TAŞIMA YAPILABİLMESİ İÇİN KOORDİNE DEVAM ETMEKTEDİR.
* 20 MAYIS 2016 ALIM ONAYI ALINDI.
* MÜHİMMATIN HAZİRAN 2016 AYI BAŞINDA TÜRKİYE'YE GETİRİLMESİ PLANLANMIŞTIR.
* 01 HAZİRAN 2016 BELÇİKA ORDUSUNDAN TANESİ 50 AVROYA ALINACAKTIR. MÜHİMMAT BELÇİKA DA KLEİNE BROGEL HAVA MEYDANINDAN TESLİM ALINACAKTIR. HALEN TERMİNAL HİZMETLERİNİN NASIL YAPILACAĞI KONUSUNDA ÇALIŞILMAKTADIR. TAŞIMAK İÇİN HV. KUV. UÇAKLARININ 8 HAZİRANDA 2 UÇAK, 14 VE 17 HAZİRAN DA BİRER UÇAK İLE BELÇİKAYA GİTMESİ PLANLANMIŞTIR.
* 09 HAZİRAN 2016 2 ADET UÇAK İLE MİHMMATIN YARISI TÜRKİYE YE GETİRİLMİŞTİR. KALAN YARISININ 14 HAZİRAN 2016 TARİHİNDE GETİRİLMESİ PLANLANMIŞTIR. GELEN MÜHİMMAT İKİ PARTİ HALİNDE MÜHT.ANA DEPO K.LIĞI YAHŞİHAN'A TAŞINMIŞTIR.
* 14 HAZİRAN 2016 KALAN SON PARTİ, MÜHİMMAT ANA DEPO K.LIĞI YAHŞİHAN'A TAŞINMIŞTIR.
* 24 HAZİRAN 2016 İSM TESLİMATIN SORUNSUZ ALINDIĞINI GÖSTEREN FSKR GÖNDERMİŞTİR.
* NSPA'DAN FATURA TALEP EDİLMİŞTİR. FATURA GELDİĞİNDE ÖDEME YAPILARAK PROJE KAPATILACAKTIR.SM TESLİMATIN SORUNSUZ ALINDIĞINI GÖSTEREN FSKR GÖNDERMİŞTİR.
* 07 ŞUBAT 2017 TARİHİNDE TMİB GELMİŞTİR.</t>
  </si>
  <si>
    <t>5,56 MM.LİK ÖZEL HAREKAT TÜFEĞİ</t>
  </si>
  <si>
    <t>2.044.609,67</t>
  </si>
  <si>
    <t>* 25 KASIM 2015 İBF ALINDI
* 31 ARALIK 2015 ALIM ONAYI ALINDI
* 31 ARALIK 2015 İSTEK NSPA'YA BİLDİRİLDİ.
* HAZİRAN 2016 AYI BAŞINDA NSPA’DAN TEKLİF ALINMASI BEKLENMEKTEDİR.
*05 MAYIS 2016 İSM'DEN GELEN TALEP NETİCESİNDE EK ALIM ONAYI ALINDI.
* 09 MAYIS 2016 EK İHTİYAÇ LİSTESİ NSPA'YA BİLDİRİLMİŞTİR.
* 13 MAYIS 2016 TEKLİF BEKLENDİĞİ NSPA'YA HATIRLATILMIŞTIR.NSPA’DAN HAZİRAN 2016 AYINDA TEKLİF ALINMASI BEKLENMEKTEDİR.
* 16 HAZİRAN 2016 PROJENİN RBS KANALINDAN DEVAM ETMESİNE KARAR VERİLDİĞİ VE 544 ADET 5.56 MM.LİK ÖZEL HAREKAT TÜFEĞİ PROJESİNDEN İPTAL EDİLEN 91 ADET HOLOGRAFİK NİŞANGAHIN 15 HAZİRAN 2016 TARİHİNDE ALINAN EK ALIM ONAYI İLE BU PROJEYE DAHİL OLDUĞU NSPA’YA BİLDİRİLMİŞTİR.
*24 KASIM 2016 TEK KAYNAK GEREKÇELERİ NSPA TARAFINDAN TALEP EDİLMİŞTİR.
*25 KASIM 2016 TEK KAYNAK GEREKÇELERİ BELİRTİLMEK ÜZERE İSM'DEN TALEP EDİLMİŞTİR. 
* 08 MART 2017 NSPA PROJENİN İPTAL EDİLDİĞİNİ BİLDİRMİŞTİR.
* 20 MART 2017 İSM'YE, NSPA TARAFINDAN PROJENİN İPTAL ETTİĞİ BİLDİRİLMİŞTİR. 
* 16 MAYIS 2017 TEK KAYNAK GEREKÇESİ NSPA'YA BİLDİRİLMİŞTİR.
*16 MAYIS 2017 PROJENİN B-2,B-3, B-31, E-1 SATIRLARI İÇİN İHTİYACIN DEVAM ETTİĞİ NSPA'YA BİLDİRLMİŞT.R</t>
  </si>
  <si>
    <t>ŞÜPHELİ MADDE ARAMA TİMİ MÜDAHALE ARACI, MALZEME VE TEÇHİZATI</t>
  </si>
  <si>
    <t>260.223,05</t>
  </si>
  <si>
    <t>* 25 KASIM 2015 İBF GELMİŞTİR.
* 30.12.2015 ALIM ONAYI ALINMIŞTIR.
* 29.01.2016 İHTİYAÇ NSPA’YA BİLDİRİLMİŞTİR.
* 13 MAYIS 2016 TEKLİF BEKLENDİĞİ NSPA'YA HATIRLATILMIŞTIR.NSPA’DAN HAZİRAN 2016 AYINDA TEKLİF ALINMASI BEKLENMEKTEDİR.
* 20 MAYIS 2016 NSPA'DAN 20 VE 29MM SUTOPU MÜHİMMATI İÇİN TEKLİF ALINMIŞTIR. TEKLİF AYNI TARİHTE İSM'YE GÖNDERİLMİŞTİR.
*21 HAZİRAN 2016 FİYAT TEKLİFİ BEKLENDİĞİ NSPA'YA HATIRLATILMIŞTIR.
* 26 AĞUSTOS 2016 TEKLİF BEKLENDİĞİ NSPA'YA HATIRLATILMIŞTIR.
* 20 EYLÜL 2016 NSPA TARAFINDAN GÖNDERİLEN KATALOG İNCELENMEK ÜZERE İSM'YE GÖNDERİLMİŞTİR.
* 01 EYLÜL 2016 PROJENİN MÜHİMMATLARA İLİŞKİN BÖLÜMÜNDE TEKLİFİ ONAYLANMIŞTIR. MÜHİMMATIN TESLİMATI İÇİN SÖZLEŞMENİN İMZALANMASI BEKLENMEKTEDİR. 
SÖZLEŞME BEDELİ 31.076,72 AVRO
TESLİMAT: SÖZLEŞMENİN İMZALANMASINI MÜTEAKİP 3 AY İÇİNDE.
* 13 EKİM 2016 NSPA TARAFINDAN GÖNDERİLEN TEK KAYNAK TALEBİNE İLİŞKİN EK BİLGİ İSM'YE GÖNDERİLMİŞTİR.
* 10 KASIM 2016NSPA TARAFINDAN GÖNDERİLEN FİYAT TEKLİFİ İSM'YE GÖNDERİLMİŞTİR.
* 21 KASIM 2016 NSPA TARAFINDAN GÖNDERİLEN REVİZE FİYAT TEKLİFİ İSM'YE GÖNDERİLMİŞTİR.
* 07 ŞUBAT 2017 - 5 KALEM (SCBA) İÇİN NSPA'DAN GELEN TEKLİF ONAY İÇİN ÖKK'YA GÖNDERİLDİ.
* 08 ŞUBAT 2017 - 4 KALEM (SUİT) İÇİN NSPA'DAN GELEN EUC BELGESİ İMZA İÇİN ÖKK'YA GÖNDERİLDİ.
* 10 ŞUBAT 2017 - 4 KALEM (SUİT) İÇİN ÖKK'DAN GELEN İMZALI EUC BELGESİ NSPA'YA GÖNDERİLDİ.
* 27 ŞUBAT 2017 - 5 KALEM (SCBA) İÇİN FİYAT ONAYI (2.316,36 AVRO) NSPA'YA GÖNDERİLDİ.
* 12 MAYIS 2017 BAZI KALEMLER GÖNDERİLMİŞTİR. SÖZ KONUSU MALZEMELERİN FİZİKİ SAYIM TUTANAĞI 30 MAYIS 2017 TARİHİNE KADAR GÖNDERİLMESİ TALEP EDİLMİŞTİR.
* 31 MAYIS 2017 TARİHGİNDE NSPA TARAFINDAN FATURA GÖNDERİLMİŞTİR.</t>
  </si>
  <si>
    <t>ÖZK70AG01</t>
  </si>
  <si>
    <t>HAFİF SİLAH MÜHİMMATI/BOYALI MÜHİMMAT</t>
  </si>
  <si>
    <t>687.732,34</t>
  </si>
  <si>
    <t xml:space="preserve">* 30.11.2016 TESLİMATI BEKLENMEKTEDİR.
* SÖZLEŞME BEDELİ 6.304.000,00 €	
* TESLİM ŞARTI DAP NSPA	
* 14 ŞUBAT 2017 TARİHİNDE SEVK EDİLMİŞTİR.
836,60 TL BEDELLİ NAKLİYAT SİGORTASI ÖDEME ONAYI 10 MART 2017 TARİHİNDE HARC.YNT.D.BŞK.LIĞINA GÖNDERİLMİŞTİR.
* TESLİM ALINMIŞTIR.FSKR MART 2017 GELMİŞTİR. FATURA GELDİĞİNDE TMİB İSTENECEKTİR </t>
  </si>
  <si>
    <t>MEB20HD66</t>
  </si>
  <si>
    <t>KRİPTO CİHAZI (GNKUR MEBS)</t>
  </si>
  <si>
    <t>HD999SH05</t>
  </si>
  <si>
    <t>4 ADET UÇUCU PERSONEL KBRN KORUYUCU TEÇHİZATI</t>
  </si>
  <si>
    <t>280.000,00</t>
  </si>
  <si>
    <t>17 MART 2017 - İBF GELDİ.
ALIM ONAYI HAZIRLIK FAALİYETLERİ DEVAM ETMEKTEDİR</t>
  </si>
  <si>
    <t xml:space="preserve">(EK-1)  1.257 ADET  LAZER GÜDÜMLÜ BOMBA KİTİ (GBU-10 E/B)
</t>
  </si>
  <si>
    <t>122.797.700,94</t>
  </si>
  <si>
    <t>* RAYTHEON CO İLE İMZALANAN SÖZLEŞME BEDELİ 11.032.689,00 ABD DOLARI TESLİM TARİHİ:30 NİSAN 2018
GBU-10, GBU-12 GÜDÜM KİTİ TOPLAM 1.995 ADET 21.051.440,00 ABD DOLARI
SÖZLEŞME BEDELİ TOPLAM: 130.262.665 (GBU-31 (V1), GBU-31 (V3), GBU-38 İÇİN İNDİRİMLİ 93.346.000 + GBU-10 E/B, GBU-12 E/B İÇİN 36.015.265) AMERİKAN DOLARI TOPLAMININ %30U OLAN 36.669.187,61 AVRO (26.530.876,13 + 10.138.311,48) KARŞILIĞI 142.720.145,10 TL AVANS GÖNDERİLMİŞTİR.</t>
  </si>
  <si>
    <t>(EK-1)  698 ADET  LAZER GÜDÜMLÜ BOMBA KİTİ (GBU-12 E/B)</t>
  </si>
  <si>
    <t>54.840.885,87</t>
  </si>
  <si>
    <t>* RAYTHEON CO İLE İMZALANAN SÖZLEŞME BEDELİ 3.930.870,76 ABD DOLARI TESLİM TARİHİ:30 NİSAN 2018
GBU-10, GBU-12 GÜDÜM KİTİ TOPLAM 1.995 ADET 21.051.440,00 ABD DOLARI
SÖZLEŞME BEDELİ TOPLAM: 130.262.665 (GBU-31 (V1), GBU-31 (V3), GBU-38 İÇİN İNDİRİMLİ 93.346.000 + GBU-10 E/B, GBU-12 E/B İÇİN 36.015.265) AMERİKAN DOLARI TOPLAMININ %30U OLAN 36.669.187,61 AVRO (26.530.876,13 + 10.138.311,48) KARŞILIĞI 142.720.145,10 TL AVANS GÖNDERİLMİŞTİR.</t>
  </si>
  <si>
    <t>(EK-1)  200 ADET  JDAM GBU-31 (V3)</t>
  </si>
  <si>
    <t>21.840.000,00</t>
  </si>
  <si>
    <t xml:space="preserve">* BOEING İLE İMZALANAN SÖZLEŞME BEDELİ 7.320.000,00 ABD DOLARI TESLİM TARİHİ:30EYLÜL 2018
SÖZLEŞME BEDELİ TOPLAM: 130.262.665 (GBU-31 (V1), GBU-31 (V3), GBU-38 İÇİN İNDİRİMLİ 93.346.000 + GBU-10 E/B, GBU-12 E/B İÇİN 36.015.265) AMERİKAN DOLARI TOPLAMININ %30U OLAN 36.669.187,61 AVRO (26.530.876,13 + 10.138.311,48) KARŞILIĞI 142.720.145,10 TL AVANS GÖNDERİLMİŞTİR.
</t>
  </si>
  <si>
    <t>(EK-1)  1.554 ADET  JDAM GBU-38</t>
  </si>
  <si>
    <t>129.746.264,50</t>
  </si>
  <si>
    <t xml:space="preserve">* BOEING İLE İMZALANAN SÖZLEŞME BEDELİ GBU-38 İÇİN;51.126.600,00 ABD DOLARI TESLİM TARİHİ:30EYLÜL 2018
SÖZLEŞME BEDELİ TOPLAM: 130.262.665 (GBU-31 (V1), GBU-31 (V3), GBU-38 İÇİN İNDİRİMLİ 93.346.000 + GBU-10 E/B, GBU-12 E/B İÇİN 36.015.265) AMERİKAN DOLARI TOPLAMININ %30U OLAN 36.669.187,61 AVRO (26.530.876,13 + 10.138.311,48) KARŞILIĞI 142.720.145,10 TL AVANS GÖNDERİLMİŞTİR.
</t>
  </si>
  <si>
    <t>(EK-1)  200 ADET  BLU-109 C/B</t>
  </si>
  <si>
    <t>18.720.000,00</t>
  </si>
  <si>
    <t xml:space="preserve">* NSPA DAN FİYAT TEKLİFİ BEKLENMEKTEDİR.
</t>
  </si>
  <si>
    <t>(EK-1)  1.000 ADET  JDAM GBU-31 (V1)</t>
  </si>
  <si>
    <t>117.254.826,69</t>
  </si>
  <si>
    <t>* 17 MART 2017 TARİHİNDE ONAYLI FİYAT TEKLİFİ NSPA YA GÖNDERİLMİŞTİR.
BOEING İLE İMZALANAN SÖZLEŞME BEDELİ GBU-31 V1 İÇİN;34.900.000,00 ABD DOLARI TESLİM TARİHİ:30EYLÜL 2018
SÖZLEŞME BEDELİ TOPLAM: 130.262.665 (GBU-31 (V1), GBU-31 (V3), GBU-38 İÇİN İNDİRİMLİ 93.346.000 + GBU-10 E/B, GBU-12 E/B İÇİN 36.015.265) AMERİKAN DOLARI TOPLAMININ %30U OLAN 36.669.187,61 AVRO (26.530.876,13 + 10.138.311,48) KARŞILIĞI 142.720.145,10 TL AVANS GÖNDERİLMİŞTİR.</t>
  </si>
  <si>
    <t>HM900LD27</t>
  </si>
  <si>
    <t>BOMBA ELBİSESİ (16 ADET)</t>
  </si>
  <si>
    <t>588.847,58</t>
  </si>
  <si>
    <t>DM360AH09</t>
  </si>
  <si>
    <t>KESKİN NİŞANCI TÜFEĞİ (7 ADET)</t>
  </si>
  <si>
    <t>50.750,00</t>
  </si>
  <si>
    <t>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29 MART 2017 - LAZER MESAFE ÖLÇER CİHAZI TEDARİKİ İLE İLGİLİ NSPA'DAN GELEN SORULAR DZKK'YA İLETİLDİ.</t>
  </si>
  <si>
    <t>DM100MD19</t>
  </si>
  <si>
    <t>BALİSTİK KOMPOZİT BAŞLIK (1.300 ADET)</t>
  </si>
  <si>
    <t>325.000,00</t>
  </si>
  <si>
    <t>05 ARALIK 2016 - İBF GELDİ
13 ARALIK 2016 - ALIM ONAY BELGESİ ONAY İŞLEMLERİ TAMAMLANDI.
14 ARALIK 2016 - TEDARİK TALEBİ NSPA'YA GÖNDERİLDİ.
16 ŞUBAT 2017 - NSPA TARAFINDAN GÖNDERİLEN TEK KAYNAK GEREKÇESİ BİLDİRİLMESİ TALEBİ DZKK'YA GÖNDERİLDİ.
20 ŞUBAT 2017 - DZKK TARAFINDAN GÖNDERİLEN TEK KAYNAK GEREKÇELERİ NSPA'YA İLETİLDİ.
07 MART 2017 - NSPA TARAFINDAN, TEK KAYNAK GEREKÇELERİNİN DETAYLANDIRILARAK BİLDİRİLMESİ TALEP EDİLMİŞ OLUP TALEP EDİLEN BİLGİLERİN GİZLİLİK SEBEBİYLE BİLDİRİLEMEYECEĞİ VE TEK KAYNAK ONAYI SÜRECİNE; ''BAHSE KONU BAŞLIKLARDAN ENVANTERİMİZDE HALİHAZIRDA MEVCUT OLMASI VE STANDARDİZASYONUN SAĞLANMASI'' GEREKÇESİ İLE DEVAM EDİLMESİ, NSPA'YA BİLDİRİLDİ.</t>
  </si>
  <si>
    <t>DD100DK12</t>
  </si>
  <si>
    <t xml:space="preserve">100 ADET MODERN DEKOY ÇİFT MAKSATLI DEKOY </t>
  </si>
  <si>
    <t>Teklif Değerlendirmede</t>
  </si>
  <si>
    <t>2.750.000,00</t>
  </si>
  <si>
    <t>ALIM ONAYI 19 OCAK 2017 TARİHİNDE ALINMIŞTIR. İHTİYAÇ NSPAYA BİLDİRİLMİŞTİR.  FİYAT TEKLİFİ 02 MAYIS 2017 TARİHİNDE GELMİŞTİR, 04 MAYIS 2017 TARİHİNDE DEĞERLENDİRİLMESİ İÇİN İSMYE GÖNDERİLMİŞTİR.</t>
  </si>
  <si>
    <t>600 ADET MK 36 ÇAF -CHAFF SEYDİ</t>
  </si>
  <si>
    <t>14.400.000,00</t>
  </si>
  <si>
    <t>ALIM ONAYI 19 OCAK 2017 TARİHİNDE ALINMIŞTIR. İHTİYAÇ NSPAYA BİLDİRİLMİŞTİR.
NSPANIN NSN DEĞİŞİKLİĞİNE İLİŞKİN TEKLİFİ 13 NİSAN 2017 TARİHİNDE İSMYE BİLDİRİLMİŞTİR.İSMNİN NSN TERCİHİ 24 MAYIS 2017 TARİHİNDE NSPAYA BİLDİRİLMİŞTİR.</t>
  </si>
  <si>
    <t>300 ADET MK 36 IR DEKOY</t>
  </si>
  <si>
    <t>8.000.000,00</t>
  </si>
  <si>
    <t xml:space="preserve">ALIM ONAYI 19 OCAK 2017 TARİHİNDE ALINMIŞTIR. İHTİYAÇ NSPAYA BİLDİRİLMİŞTİR.
NSPA FİYAT VE TEKLİFİ 13 NİSAN 2017 TARİHİNDE İSMYE GÖNDERİLMİŞTİR.
</t>
  </si>
  <si>
    <t>GARMİN GPS (7 ADET)</t>
  </si>
  <si>
    <t>ANEMOMETER KESTREL 4500 HORUS (11 ADET)</t>
  </si>
  <si>
    <t>VECTOR 1500 LASER RANGE FİNDER (11 ADET)</t>
  </si>
  <si>
    <t>COMAN FREEMAN TRİPOD KİT (10 ADET)</t>
  </si>
  <si>
    <t>DD100MD92YDS03</t>
  </si>
  <si>
    <t>BOŞ İMLA HAK. M-3 40 LB.</t>
  </si>
  <si>
    <t xml:space="preserve">ALIM ONAYI 11 MAYIS 2017 TARİHİNDE ALINMIŞTIR.
20 HAZİRAN 2017 TARİHİNDE GELEN MÜHİMMAT İSTEK FORMU NSPAYA BİLDİRİLECEKTİR.
</t>
  </si>
  <si>
    <t>TAH.KAL.40LB. AMON NİTRAT</t>
  </si>
  <si>
    <t>TAHRİP ZİNCİRİ HBX</t>
  </si>
  <si>
    <t xml:space="preserve">TORPİDO BANGLERO </t>
  </si>
  <si>
    <t>MİHANKİ FÜNYE</t>
  </si>
  <si>
    <t>M 60/M 81 ATEŞLEME ÇAKMAĞI</t>
  </si>
  <si>
    <t xml:space="preserve">USA LİMPET MAYIN </t>
  </si>
  <si>
    <t>LİMPET ATEŞLEME MEKANİZMASI</t>
  </si>
  <si>
    <t>DZ.TİPİ FLARE</t>
  </si>
  <si>
    <t>SANİYELİ FİTİL</t>
  </si>
  <si>
    <t>ALIM ONAYI 11 MAYIS 2017 TARİHİNDE ALINMIŞTIR.
20 HAZİRAN 2017 TARİHİNDE GELEN MÜHİMMAT İSTEK FORMU NSPAYA BİLDİRİLECEKTİR.</t>
  </si>
  <si>
    <t>DD10MD90</t>
  </si>
  <si>
    <t>40 MM MAYONLU OBA TAHRİP</t>
  </si>
  <si>
    <t>MD17D593</t>
  </si>
  <si>
    <t>RPG-7 ANTİ PERSONEL</t>
  </si>
  <si>
    <t>* 26 NİSAN 2017 İBF GELMİŞTİR.
* 05 MAYIS 2017 İHALE SÜRECİNİN BAŞLATILABİLMESİ İÇİN SN.MÜSTEŞAR'A BİLGİ NOTU HAZIRLANMIŞTIR.
* 11 MAYIS 2017 ALIM ONAYI ALINMIŞTIR.
* 02 HAZİRAN 2017 İSTEK FORMLARI İSM TARAFINDAN DOLDURULMUŞ HALİYLE, TEDARİK MAKAMINCA KONTROL EDİLEREK NSPA'YA GÖNDERİLMİŞTİR.</t>
  </si>
  <si>
    <t>COMMET AYDINLATMA FİŞEĞİ (FLİR)</t>
  </si>
  <si>
    <t>BORA-12 MÜHİMMATI LAPUA</t>
  </si>
  <si>
    <t>12,7 MM MK211 MOD0 APHEI</t>
  </si>
  <si>
    <t>PARAŞÜTLÜ İŞARET FİŞEĞİ</t>
  </si>
  <si>
    <t>MD17D592</t>
  </si>
  <si>
    <t>BOŞL.İMLA HAK.M-3 40 LB.</t>
  </si>
  <si>
    <t>ELEKTRİKİ FÜNYE</t>
  </si>
  <si>
    <t>7.965.000,00</t>
  </si>
  <si>
    <t>3.003.840,00</t>
  </si>
  <si>
    <t>916.506,00</t>
  </si>
  <si>
    <t>280.930,30</t>
  </si>
  <si>
    <t>06.03.2017</t>
  </si>
  <si>
    <t>5.015.000,00</t>
  </si>
  <si>
    <t>1.760.000,00</t>
  </si>
  <si>
    <t>11.04.2017</t>
  </si>
  <si>
    <t>12.537.500,00</t>
  </si>
  <si>
    <t>3.920.000,00</t>
  </si>
  <si>
    <t>8.850.000,00</t>
  </si>
  <si>
    <t>2.730.000,00</t>
  </si>
  <si>
    <t>708.000,00</t>
  </si>
  <si>
    <t>897.900,00</t>
  </si>
  <si>
    <t>13.04.2017</t>
  </si>
  <si>
    <t>4.646.250,00</t>
  </si>
  <si>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20.040 ADET İÇİN ONAYLI EUC 13 HAZİRAN 2017 TARİHİNDE NSPYA GÖNDERİLDİ
</t>
  </si>
  <si>
    <t>1.452.285,00</t>
  </si>
  <si>
    <t>1.588,94</t>
  </si>
  <si>
    <t>1.588,94 POUND BEDELLİ FİYAT ONAYI 25.11.2016 TARİHİNDE NSPAYA GÖNDERİLMİŞTİR.
* 15 MART 2017 TARİHİNDE KURYE UÇAĞIYLA (5.000 + 5.000) 10.000 ADEDİ TESLİM ALINMIŞTIR.
SİGORTA ÖDEMESİ 11 NİSAN 2017 TARİHİNDE HARC.YNT.D.BŞK.LIĞINA GÖNDERİLMİŞTİR.
*10.000 ADEDİ 23.05.2017 TARİHİNDE SEVK EDİLMİŞTİR.
10.000 ADEDİ 31 TEMMUZ 2017 TESLİMİ BEKLENİYOR.</t>
  </si>
  <si>
    <t>6.584.400,00</t>
  </si>
  <si>
    <t>18 KASIM 2016 TARİHİNDE ALIM ONAYI ALINMIŞTIR. 
İSTEK NSPA YA 02.12.2016 TARİHİNDE İLETİLMİŞTİR.
FİYAT TEKLİFİ BEKLENMEKTEDİR.</t>
  </si>
  <si>
    <t>6.667.000,00</t>
  </si>
  <si>
    <t>18 KASIM 2016 TARİHİNDE ALIM ONAYI ALINMIŞTIR. 
MES KAPSAMINDA 500 + 2.000 İSTEK YAPILMIŞTIR.
1.500 EA İÇİN İSTEK NSPA YA 02.12.2016 İLETİLMİŞTİR.
MES KAPSAMINDA 500 + 2.000 İÇİN FİYAT ONAYI 05.12.2016 NSPA YA GÖNDERİLMİŞTİR.
500 EA HEP-T/HESH (MES) İÇİN 330.000,00 AVRO BEDELLİ FİYAT ONAYI NSPAYA GÖNDERİLMİŞTİR.</t>
  </si>
  <si>
    <t>8.850,00</t>
  </si>
  <si>
    <t>106.322,48</t>
  </si>
  <si>
    <t>18 KASIM 2016 TARİHİNDE ALIM ONAYI ALINMIŞTIR. 
İSTEK NSPA YA 02.12.2016 TARİHİNDE İLETİLMİŞTİR.
FİYAT TEKLİFİ DEĞERLENDİRİLMESİ İÇİN 27 MART 2017 TARİHİNDE İSMYE GÖNDERİLMİŞTİR.
106.322,48 ABD DOLARI BEDELLİ FİYAT ONAYI 11 NİSAN 2017 TARİHİNDE NSPAYA GÖNDERİLMİŞTİR.</t>
  </si>
  <si>
    <t>113.660,28</t>
  </si>
  <si>
    <t>18 KASIM 2016 TARİHİNDE ALIM ONAYI ALINMIŞTIR. 
İSTEK NSPA YA 02.12.2016 TARİHİNDE İLETİLMİŞTİR.
FİYAT TEKLİFİ DEĞERLENDİRİLMESİ İÇİN 27 MART 2017 TARİHİNDE İSMYE GÖNDERİLMİŞTİR.
113.660,28 ABD DOLARI BEDELLİ FİYAT ONAYI 11 NİSAN 2017 TARİHİNDE NSPAYA GÖNDERİLMİŞTİR.</t>
  </si>
  <si>
    <t>143.518,00</t>
  </si>
  <si>
    <t>18 KASIM 2016 TARİHİNDE ALIM ONAYI ALINMIŞTIR. 
 İSTEK NSPA YA 02.12.2016 TARİHİNDE İLETİLMİŞTİR.</t>
  </si>
  <si>
    <t>295.000,00</t>
  </si>
  <si>
    <t>332.629,15</t>
  </si>
  <si>
    <t>18 KASIM 2016 TARİHİNDE ALIM ONAYI ALINMIŞTIR. 
İSTEK NSPA YA 02.12.2016 TARİHİNDE İLETİLMİŞTİR.
FİYAT TEKLİFİ DEĞERLENDİRİLMESİ İÇİN 27 MART 2017 TARİHİNDE İSMYE GÖNDERİLMİŞTİR.
332.629,15 ABD DOLARI BEDELLİ FİYAT ONAYI 11 NİSAN 2017 TARİHİNDE NSPAYA GÖNDERİLMİŞTİR.</t>
  </si>
  <si>
    <t>205.025,00</t>
  </si>
  <si>
    <t>94.050,00</t>
  </si>
  <si>
    <t xml:space="preserve">18 KASIM 2016 TARİHİNDE ALIM ONAYI ALINMIŞTIR. 
İSTEK NSPA YA 02.12.2016 TARİHİNDE İLETİLMİŞTİR.
FİYAT TEKLİFİ DEĞERLENDİRİLMESİ İÇİN 27 MART 2017 TARİHİNDE İSMYE GÖNDERİLMİŞTİR.
94.050,00 ABD DOLARI BEDELLİ FİYAT ONAYI 11 NİSAN 2017 TARİHİNDE NSPAYA GÖNDERİLMİŞTİR.
</t>
  </si>
  <si>
    <t>57.289.000,00</t>
  </si>
  <si>
    <t>10.566.900,00</t>
  </si>
  <si>
    <t>18 KASIM 2016 TARİHİNDE ALIM ONAYI ALINMIŞTIR. 
 İSTEK NSPA YA 02.12.2016 TARİHİNDE İLETİLMİŞTİR.
FİYAT TEKLİFİ BEKLENMEKTEDİR.</t>
  </si>
  <si>
    <t>104.717,00</t>
  </si>
  <si>
    <t>94.500,00</t>
  </si>
  <si>
    <t>25.05.2017</t>
  </si>
  <si>
    <t xml:space="preserve">18 KASIM 2016 TARİHİNDE ALIM ONAYI ALINMIŞTIR. 
İSTEK NSPA YA 02.12.2016 TARİHİNDE İLETİLMİŞTİR.
FİYAT VE TEKLİFİ 09 MAYIS 2017 TARİHİNDE İSMYE GÖNDERİLMİŞTİR.
50.000 ADET İÇİN:155.000,00 AVRO, 10.000 ADET İÇİN:94.500,00 AVRO İLAVE 3350 AVROTAŞIMA OLMAK ÜZERE TOPLAM 25.850,00 AVRO BEDELLİ FİYAT ONAYI 25 MAYIS 2017 TARİHİNDE NSPAYA GÖNDERİLMİŞTİR.
</t>
  </si>
  <si>
    <t>761.107,00</t>
  </si>
  <si>
    <t>155.000,00</t>
  </si>
  <si>
    <t>743.400,00</t>
  </si>
  <si>
    <t>179.700,00</t>
  </si>
  <si>
    <t>18.05.2017</t>
  </si>
  <si>
    <t>539.850,00</t>
  </si>
  <si>
    <t>18 KASIM 2016 TARİHİNDE ALIM ONAYI ALINMIŞTIR. 
İSTEK NSPA YA 02.12.2016 TARİHİNDE İLETİLMİŞTİR.
FİYAT VE TEKLİFİ 05 MAYIS 2017 TARİHİNDE İSMYE GÖNDERİLMİŞTİR.</t>
  </si>
  <si>
    <t>147.500,00</t>
  </si>
  <si>
    <t>*18 KASIM 2016 TARİHİNDE ALIM ONAYI ALINMIŞTIR.
*İSTEK NSPA YA 02.12.2016 TARİHİNDE İLETİLMİŞTİR. *NSPA FİYAT VE TEKLİFİ 13 ARALIK 2016 TARİHİNDE İSMYE GÖNDERİLMİŞTİR.
*38.500 ABD DOLARI BEDELLİ FİYAT ONAYI 16 OCAK 2017 TARİHİNDE NSPAYA GÖNDERİLMİŞTİR.
*SON KULLANICI BELGESİ ONAYLANMASI İÇİN 24 OCAK 2017 TARİHİNDE İSMYE GÖNDERİLMİŞTİR.
*ONAYLI SKB İLE IMPORT LETTER 30 OCAK 2017 TARİHİNDE NSPAYA GÖNDERİLMİŞTİR.
01-05 TEMMUZ 2017 WİLMİNGTON LİMANI ÇIKIŞLI SEVKİ PLANLIDIR.</t>
  </si>
  <si>
    <t>62.850,00</t>
  </si>
  <si>
    <t>23.05.2017</t>
  </si>
  <si>
    <t>2.053.200,00</t>
  </si>
  <si>
    <t>760.000,00</t>
  </si>
  <si>
    <t>20.06.2017</t>
  </si>
  <si>
    <t>* İBF GELİNCE TARİHİ GÜNCELLENECEK.
* ALIM ONAYI 27.01.2017 TARİHİNDE ALINMIŞTIR.
* İSTEK 18.01.2017 TARİHİNDE NSPA YA İLETİLDİ.
* ÖDENEKLİ 100.000 ADET İLE EK-1 100.000 ADET FÜNYE MÜSADEMELİ M82 İÇİN GELEN FİYAT VE TEKLİFİ DEĞERLENDİRİLMESİ İÇİN 25 MAYIS 2017 TARİHİNDE İSMYE GÖNDERİLMİŞTİR.
İSMNİN FİYAT UYGUN YAZISI OUTLOOKTAN ALINMIŞTIR TEKLİF GEÇERLİLİK SÜRESİNDE GECİKME OLMAMASI İÇİN NSPAYA FİYAT ONAYI GÖNDERİLMİŞTİR.
760.000,00 AVRO BEDELLİ FİYAT ONAYI NSPAYA GÖNDERİLMİŞTİR.TESLİM SÜRESİ 270 GÜN</t>
  </si>
  <si>
    <t>14.160.000,00</t>
  </si>
  <si>
    <t>5.060.000,00</t>
  </si>
  <si>
    <t>09.02.2017</t>
  </si>
  <si>
    <t xml:space="preserve">* 19.01.2017 TARİHİNDE İBF EK SİZ OLARAK ALINDI.
* 18.01.2017 TARİHİNDE DAHA ÖNCE MES OLARAK YAPILAN İSTEK, TEKRAR NSPA YA İLETİLDİ.
*23 OCAK 2017 TARİHİNDE ALINAN FİYAT TEKLİFİ DEĞERLENDİRİLMESİ İÇİN 24 OCAK 2017 TARİHİNDE İSMYE GÖNDERİLMİŞTİR.
* ALIM ONAYI 27 OCAK 2017 TARİHİNDE ALINMIŞTIR.
* İSMNİN FİYAT UYGUN YAZISI 09 ŞUBAT 2017 TARİHİNDE GELMİŞTİR.
* 5.060.000,00 AVRO BEDELLİ FİYAT ONAYI NSPAYA 09 ŞUBAT 2017 TARİHİNDE GÖNDERİLMİŞTİR. </t>
  </si>
  <si>
    <t>KM000NB02</t>
  </si>
  <si>
    <t>KBRN DEDEKTÖR KAĞIDI (140.000 ADET)</t>
  </si>
  <si>
    <t>İBF'Sİ 28 ARALIK 2016 TARİHİNDE, ALIM ONAYI 03 OCAK 2017 TARİHİNDE ALINMIŞTIR. İSTEK NSPA'YA 03 OCAK 2017 TARİHİNDE BİLDİRİLMİŞTİR. NSPA'DAN FİYAT TEKLİFİ BEKLENMEKTEDİR.</t>
  </si>
  <si>
    <t>(EK-1)  8000 ADET  120 MM TANK TOPU MÜHİMMATI.  (HE/HE-OR-T)</t>
  </si>
  <si>
    <t xml:space="preserve">* 41.280.000,00 AVRO BEDELLİ FİYAT TEKLİFİ DEĞERLENDİRİLMESİ İÇİN 31 MART 2017 TARİHİNDE İSMYE GÖNDERİLMİŞTİR.
REVİZE FİYAT VE TEKLİFİ İSMYE GÖNDERİLMİŞTİR.
</t>
  </si>
  <si>
    <t>(EK-1) 16000 ADET  120 MM TANK TOPU  TAHRİP MÜHİMMATI.  (HEAT - MP-T)</t>
  </si>
  <si>
    <t>50.692.000,00</t>
  </si>
  <si>
    <t>15.03.2017</t>
  </si>
  <si>
    <t>* 14.500 ADET İÇİN TESLİM TARİHİ SÖZLEŞMEYE GÖRE 
30 HAZİRAN 2018. 
14.500 ADET TEKLİF GELDİ, 1.500 ADET  TEKLİF BEKLER.
14.500 ADET İÇİN SÖZLEŞME BEDELİ OLAN, 50.692.000,00 AVRONUN %30U 15.181.500,00 AVRO KARŞILIĞI 58.925.474,10TL AVANS ÖDEME ONAYI 12 MAYIS 2017 TARİHİNDE HARC.YNT.D.BŞK.LIĞINA GÖNDERİLMİŞTİR.</t>
  </si>
  <si>
    <t>(EK-1) 7.500 ADET  120 MM TANK TOPU MÜHİMMATI.  (A/P)</t>
  </si>
  <si>
    <t xml:space="preserve">ALIM ONAYI 15 MART 2017 TARİHİNDE ALINMIŞTIR.
* NSPA DAN FİYAT TEKLİFİ BEKLENMEKTEDİR.
</t>
  </si>
  <si>
    <t>(EK-1)  14.000 ADET  105 MM TANK TOPU TAHRİP MÜHİMMATI.  (HE)</t>
  </si>
  <si>
    <t>(EK-1)  14.000 ADET  105 MM TANK TOPU MÜHİMMATI.  (HEAT)</t>
  </si>
  <si>
    <t>(EK-1)  19.000 ADET  105 MM TANK TOPU TAHRİP MÜHİMMATI.  (HEP-T)</t>
  </si>
  <si>
    <t>(EK-1)  60.000 ADET  40X46 MM BOMBAATAR TERMOBARİK  (MK-19)</t>
  </si>
  <si>
    <t>ALIM ONAYI 15 MART 2017 TARİHİNDE ALINMIŞTIR.
*4.320.000,00 AVRO BEDELLİ FİYAT VE TEKLİFİ 28 HAZİRAN 2017 TARİHİNDE DEĞERLENDİRİLMESİ İÇİN İSMYE GÖNDERİLMİŞTİR.</t>
  </si>
  <si>
    <t>(EK-1)  100.000 ADET  FÜNYE MÜSADEMELİ M82</t>
  </si>
  <si>
    <t xml:space="preserve">ALIM ONAYI ALINMIŞTIR.
ÖDENEKLİ 100.000 ADET İLE EK-1 100.000 ADET FÜNYE MÜSADEMELİ M82 İÇİN GELEN FİYAT VE TEKLİFİ DEĞERLENDİRİLMESİ İÇİN 25 MAYIS 2017 TARİHİNDE İSMYE GÖNDERİLMİŞTİR.İSMNİN FİYAT UYGUN YAZISI OUTLOOKTAN ALINMIŞTIR TEKLİF GEÇERLİLİK SÜRESİNDE GECİKME OLMAMASI İÇİN NSPAYA FİYAT ONAYI GÖNDERİLMİŞTİR.
760.000,00 AVRO BEDELLİ FİYAT ONAYI NSPAYA GÖNDERİLMİŞTİR.TESLİM SÜRESİ 210 GÜN
</t>
  </si>
  <si>
    <t>(EK-1)  10.000 ADET  COMET EL AYDINLATMA ROKETİ</t>
  </si>
  <si>
    <t xml:space="preserve">* KKK 2017 24.000 DOSYASINDA TAKİP EDİLECEK.
* TOPLAM 34.000 OLARAK YÜRÜTÜLÜYOR.
24.000+10.000 ADET İÇİN TOPLAM 897.900,00 AVRO BEDELLİ FİYAT ONAYI 13 NİSAN 2017 TARİHİNDE NSPAYA GÖNDERİLMİŞTİR.
</t>
  </si>
  <si>
    <t>ÖZK70HD69</t>
  </si>
  <si>
    <t>SUALTI İNTİKAL CİHAZI VE AKSESUARLARI (4 ADET)</t>
  </si>
  <si>
    <t>3.272.835,60</t>
  </si>
  <si>
    <t>11 NİSAN 2017 - İBF GELDİ.
İBF'NİN KONTROL EDİLEREK ONAY BELGESİ HAZIRLAMA FAALİYETLERİ DEVAM ETMEKTEDİR.</t>
  </si>
  <si>
    <t>HİZMETE ÖZEL</t>
  </si>
  <si>
    <t>MİKTAR</t>
  </si>
  <si>
    <t>SZL.BEDELİ</t>
  </si>
  <si>
    <t>İBF GELİŞ TARİHİ</t>
  </si>
  <si>
    <t>TEKNİK ŞARTNAME GELİŞ TARİHİ</t>
  </si>
  <si>
    <t>İHALEYE ÇIKIŞ (İLAN) TARİHİ</t>
  </si>
  <si>
    <t>5.492.000.-YTL</t>
  </si>
  <si>
    <t>5.889.419.-Dolar</t>
  </si>
  <si>
    <t>D0242</t>
  </si>
  <si>
    <t>01.04.2014</t>
  </si>
  <si>
    <t>01.01.2025</t>
  </si>
  <si>
    <r>
      <t xml:space="preserve">31 MART 2014 - İBF GELDİ. 
10 TEMMUZ 2014 - ALIM ONAYI ALINDI.
14 TEMMUZ 2014 - TALEP NATO DESTEK AJANSINA GÖNDERİLDİ.
16 TEMMUZ 2014 - NATO DESTEK AJANSININ İHTİYAÇ KAPSAMINDA SORDUĞU SORULAR DZKK'YA GÖNDERİLDİ.
27 AĞUSTOS 2014 - DZKK'DAN GELEN CEVAP NATO DESTEK AJANSINA GÖNDERİLDİ.
23 MART 2015 - NSPA'DAN GELEN TASLAK SOW ONAYLANMAK ÜZERE DZKK'YA GÖNDERİLDİ.
01 NİSAN 2015 -  TASLAK SOW İÇİN DZKK'DAN GELEN GÖRÜŞLER NSPA'YA İLETİLDİ.
15 EYLÜL 2015 - NATO DESTEK VE TEDARİK AJANSINDAN GELEN FİYAT TEKLİFİ ONAY İÇİN İSM'YE GÖNDERİLDİ.
09 EKİM 2015 - DZKK'NIN ONAYINA İSTİNADEN HAZIRLANAN FİYAT ONAYI NSPA'YA GÖNDERİLDİ.
02 KASIM 2016 - AVANS (5.300.000 AVRO) GÖNDERİLMESİ İÇİN YAZI MTİY BÜTÇE ŞUBEYE GÖNDERİLDİ.
14 ARALIK 2016 - 02 KASIM 2016 OLAN SON TESLİM TARİHİNİN DEĞİŞİKLİĞİ İLE ÖTELENDİĞİ (SERT ZIRH-22 ARALIK 2016 / BALİSTİK YELEK-28 MART 2017) NSPA TARAFINDAN BİLDİRİLDİ.
04 OCAK 2017 - DZKK TARAFINDAN GÖNDERİLEN FİZİKİ SAYIM TUTANAĞI İLE SERT ZIRHLARIN TESLİM ALINDIĞI BİLDİRİLDİ.
</t>
    </r>
    <r>
      <rPr>
        <sz val="10"/>
        <color indexed="10"/>
        <rFont val="sansserif"/>
        <charset val="162"/>
      </rPr>
      <t>TÜM MALZEMELER TESLİM ALINDI. 1 KALEM MALZEME FAZLA, 5 KALEM MALZEME EKSİK TESLİM EDİLDİ. UYUŞMAZLIK DÜZENLENEREK NSPA’YA GÖNDERİLDİ. EKSİKLİKLERİN İVEDİLİKLE TAMAMLANMASI İÇİN RENE ROY’A,  NSPA’YA BU KONUDA BASKI YAPMASI MAKSADIYLA DA ALB.MUSTAFA YONTAR’A 24 MAYIS 2017 TARİHİNDE ELMEKLER GÖNDERİLDİ. EKSİKLİKLERİN TAMAMLANMASINI MÜTEAKİP NSPA’DAN FATURA ALINACAK (1. PARTİ (SERT ZIRHLAR) TESLİMATIN  FATURASI GELDİ. 2.PARTİ TESLİMATIN FATURASI NSPA’DAN ALINACAK.). 2 PARTİNİN (2 FATURA) FATURALARI TMİB KESİLMESİ İÇİN DZKK.LIĞINA GÖNDERİLECEK. KONU, NSPA NEZDİNDE TAKİP EDİLMEKTEDİR.</t>
    </r>
  </si>
  <si>
    <t>MÜGE TOKGÖZ                    (YB.SERHAT ÇETİK)</t>
  </si>
  <si>
    <t>1.  EKSİK MİKTARLARIN GELDİĞİNİN TEYİDİ YAPILACAK
2. DÜZELTİLDİĞİNE DAİR BELGE ALINACAK
3. NSPA'DAN İKİNCİ PARTİ FATURALAR İSTENİLİP, İSM DEN TMİB İSTENECEK</t>
  </si>
  <si>
    <t>2.000.000.-Dolar</t>
  </si>
  <si>
    <t>3.030.000.-Avro</t>
  </si>
  <si>
    <t>D0444</t>
  </si>
  <si>
    <t>14.01.2015</t>
  </si>
  <si>
    <t>01.01.2015</t>
  </si>
  <si>
    <r>
      <rPr>
        <sz val="10"/>
        <color indexed="10"/>
        <rFont val="sansserif"/>
        <charset val="162"/>
      </rPr>
      <t>23 MAYIS 2017 TARİHİNDE TESLİM ALINMIŞTIR.</t>
    </r>
    <r>
      <rPr>
        <sz val="10"/>
        <color indexed="8"/>
        <rFont val="sansserif"/>
      </rPr>
      <t xml:space="preserve">
TESLİMAT SÖZLEŞMENİN İMZALANMASINDAN (29-02-2016) 13 AY SONRA. 3.030.000 AVRO</t>
    </r>
  </si>
  <si>
    <t>BNB.GÜNDAĞ</t>
  </si>
  <si>
    <t>1. TMİB VE FST İSTENECEK
2. NSPA DAN FATURA İSTENECEK</t>
  </si>
  <si>
    <t>volkan_mahsup</t>
  </si>
  <si>
    <t>1.789.566.-Dolar</t>
  </si>
  <si>
    <t>3.522.000.-Avro</t>
  </si>
  <si>
    <t>04 ARALIK 2015 - AVANS NSPA'YA GÖNDERİLDİ.
27 KASIM 2016 TARİHİNDE İZMİR/ALİAĞA LİMANANDAN ALINARAK KARAYOLU İLE ORDONAT MERKEZİ K.LIĞINA ULAŞTIRILACAKTIR. GÜMRÜK İŞLEMLERİ İÇİN 24 KASIM 2016 TARİHİNDE ORDONAT MERKEZİ K.LIĞINA YAZI GÖNDERİLMİŞTİR.29 KASIM 2016 TARİHİNDE TESLİM ALINMIŞTIR. FİZİKİ SAYIM RAPORU 01 ARALIK 2016 TARİHİNDE GELMİŞTİR. FATURA 04 OCAK 2017 TARİHİNDE GELMİŞTİR.TMİB 10 OCAK 2017 TARİHİNDE İSTENMİŞTİR.TMİB 21 ŞUBAT 2017 TARİHİNDE GELMİŞTİR.</t>
  </si>
  <si>
    <t>MAHSUP YAPILACAK</t>
  </si>
  <si>
    <t>2.839.117.-Avro</t>
  </si>
  <si>
    <t>2.711.826.-Avro</t>
  </si>
  <si>
    <t>D0586</t>
  </si>
  <si>
    <t>15.05.2015</t>
  </si>
  <si>
    <r>
      <t xml:space="preserve">18 MAYIS 2015 - İBF GELDİ.
28 MAYIS 2015 - ALIM ONAYI ALINDI.
29 MAYIS 2015 - TALEP NSPA'YA GÖNDERİLDİ.
06 EKİM 2015 - NSPA'DAN GELEN TEKLİF DZKK'YA GÖNDERİLDİ.
13 EKİM 2015 - FİYAT ONAYI NSPA'YA GÖNDERİLDİ.
19 KASIM 2015 - REVİZE FİYAT ONAYI NSPA'YA GÖNDERİLDİ.
26 AĞUSTOS 2016 - İLK PARTİ OLAN 3 ADETİN TESLİM ALINDIĞI DENİKMRKKOM TARAFINDAN FİZİKİ SAYIM TUTANAĞI İLE BİLDİRİLDİ.
26 EYLÜL 2016 - İKİNCİ PARTİ OLAN 3 ADETİN TESLİM ALINDIĞI DENİKMRKKOM TARAFINDAN FİZİKİ SAYIM TUTANAĞI İLE BİLDİRİLDİ.
24 KASIM 2016 - İLK PARTİ ÖDEMESİ (886.208,90 AVRO) NSPA'YA GÖNDERİLDİ.
07 MART 2017 - DZKK TARAFINDAN İKİNCİ PARTİYE AİT TMİB MSB'YE GÖNDERİLDİ.
23 MART 2017 - ÜÇÜNCÜ PARTİ OLAN 3 ADETİN TESLİM ALINDIĞI DENİKMRKKOM TARAFINDAN FİZİKİ SAYIM TUTANAĞI İLE BİLDİRİLDİ.
</t>
    </r>
    <r>
      <rPr>
        <sz val="10"/>
        <color indexed="10"/>
        <rFont val="sansserif"/>
        <charset val="162"/>
      </rPr>
      <t xml:space="preserve">3’ER ADETLİK 3 PARTİ OLARAK TESLİM ALINDI. TMİB DAHİL TÜM BELGE İŞLEMLERİ TAMAMLANDI VE FES ALINDI. 1. PARTİ ÖDEMESİ 2016’DA YAPILDI. 2. VE 3.PARTİ ÖDEMESİNİN YAPILMASI AMACIYLA, 18 MAYIS 2017 TARİHLİ RESMİ YAZI İLE ÖDENEK TALEBİ DZKK.LIĞINA GÖNDERİLDİ. ÖDENEK GELMESİNİ MÜTEAKİP ÖDEME YAPILARAK PROJE MAHSUP EDİLECEK.
</t>
    </r>
  </si>
  <si>
    <t>1. ÖDENEK TALEBİ SORULACAK, GELMEDİYSE YAZI YAZILACAK
2.MAHSUP YAPILACAK</t>
  </si>
  <si>
    <t>1.301.115.-Dolar</t>
  </si>
  <si>
    <t>991.597.-Avro</t>
  </si>
  <si>
    <t>D0552</t>
  </si>
  <si>
    <t>09.12.2015</t>
  </si>
  <si>
    <r>
      <t xml:space="preserve">09 ARALIK 2015 - İBF TESLİM ALINMIŞTIR.
15 OCAK 2015 - ALIM ONAYI ALINMIŞTIR.
18 OCAK 2016 - İHTİYAÇ NSPA'YA BİLDİRİLMİŞTİR.
14 NİSAN 2016 - NSPA'DAN FİYAT TEKLİFİ ALINMIŞTIR.
15 NİSAN 2016 - FİYAT TEKLİFİ VE EUC ONAYLANMAK ÜZERE DZKK.LIĞINA GÖNDERİLMİŞTİR.
05 MAYIS 2016 - FİYAT ONAYI VE EUC NSPA'YA GÖNDERİLMİŞTİR.
02 KASIM 2016 - AVANS (971.860 AVRO) GÖNDERİLMESİ İÇİN YAZI MTİY BÜTÇE ŞUBEYE GÖNDERİLDİ.
29 ARALIK 2016 - DZKK TARAFINDAN FİZİKİ SAYIM VE FİZİKİ KONTROL TESPİT RAPORU MSB'YE GÖNDERİLDİ.
07 MART 2017 - DZKK TARAFINDAN TMİB MSB'YE GÖNDERİLDİ.
31 MART 2017 - İDARİ MASRAF TUTARI OLAN 19.737,20 AVRONUN NSPA'YA ÖDENMESİNİ MÜTEAKİP PROJE MAHSUP EDİLECEKTİR. PROJEDE ÖDENEK OLMADIĞINDAN DZKK'DAN ÖDENEK TALEP EDİLMİŞTİR.
</t>
    </r>
    <r>
      <rPr>
        <sz val="10"/>
        <color indexed="10"/>
        <rFont val="sansserif"/>
        <charset val="162"/>
      </rPr>
      <t>TÜM MALZEMELER TESLİM ALINDI. TMİB DAHİL TÜM BELGE İŞLEMLERİ TAMAMLANDI VE FES ALINDI. 2016 YILINDA AVANS GÖNDERİLDİ (İDARİ MASRAF HARİÇ) . İDARİ MASRAF ÖDEMESİNİN YAPILARAK PROJENİN MAHSUP EDİLEBİLMESİ AMACIYLA 18 MAYIS 2017 TARİHLİ RESMİ YAZI İLE ÖDENEK TALEBİ DZKK.LIĞINA GÖNDERİLDİ. ÖDENEK GELMESİNİ MÜTEAKİP ÖDEME YAPILARAK PROJE MAHSUP EDİLECEK.</t>
    </r>
    <r>
      <rPr>
        <sz val="10"/>
        <color indexed="8"/>
        <rFont val="sansserif"/>
      </rPr>
      <t xml:space="preserve">
</t>
    </r>
  </si>
  <si>
    <t>111.152.-Dolar</t>
  </si>
  <si>
    <t>* 12 EKİM 2016 İSM'DEN ALINAN ONAYA İSTİNADEN TEKLİF KABUL ONAYI NSPA'YA İLETİLMİŞTİR. BUNA GÖRE;
TOPLAM PROJE BEDELİ 270.500,00 AVRO
DAP DERİNCE TESLİMİ
SÖZLEŞMENİN İMZALANMASININ ARDINDAN 8 AY SONRA İLK TESLİMAT.
*SON KULLANICI BELGESİ ONAYLANMASI İÇİN 24 OCAK 2017 TARİHİNDE İSMYE GÖNDERİLMİŞTİR.
*ONAYLI SKB 31 OCAK 2017 TARİHİNDE NSPAYA GÖNDERİLMİŞTİR.</t>
  </si>
  <si>
    <t>Meray AYATA</t>
  </si>
  <si>
    <t>1. MALZEMENİN TAHİNİ EYLÜL AYINDA GELMESİ GEREKİYOR.</t>
  </si>
  <si>
    <t>169.888.-Dolar</t>
  </si>
  <si>
    <t>99.900.-Avro</t>
  </si>
  <si>
    <t>* 28 EYLÜL 2016 TESLİMATI BEKLENMEKTEDİR.
99.900,00 AVRO KARŞILIĞI 363.935,70 TL. AVANS ÖDEMESİ HARC.YNT.D.BŞK.LIĞINA GÖNDERİLDİ.
14 OCAK 2017 TARİHİNDE TESLİM ALINMIŞTIR.SİGORTA İŞLEMLERİ 10 OCAK 2017 TARİHİNDE YAPILMIŞTIR. 
FSKR 26 OCAK 2017 TARİHİNDE GELMİŞTİR.
05 NİSAN 2017 TARİHİNDE 99.900,00 AVRO BEDELLİ FATURA İSMYE GÖNDERİLEREK, TMİB İSTENMİŞTİR.TMİB 24 NİSAN 2017 TARİHİNDE GELMİŞTİR.</t>
  </si>
  <si>
    <t>37.174.-Dolar</t>
  </si>
  <si>
    <r>
      <t xml:space="preserve">* 16 MART 2017 TARİHİNDE ONAYLI TEKLİF NSPA YA İLETİLMİŞTİR.
SÖZLEŞME MART 2017 İMZALANMIŞTIR, SON KULLANICI BELGESİNİN FİRMAYA ZAMANINDA GÖNDERİLMESİNİ MÜTEAKİP 10 AY SONRA OCAK 2018 TESLİMAT.
ONAYLI SKB 03 MAYIS 2017 TARİHİNDE NSPAYA GÖNDERİLMİŞTİR.REVİZE SKB İSM TARAFINDAN GÖNDERİLMESİ BEKLENMEKTEDİR.
</t>
    </r>
    <r>
      <rPr>
        <sz val="10"/>
        <color indexed="10"/>
        <rFont val="sansserif"/>
        <charset val="162"/>
      </rPr>
      <t>fransanın isteğine ilave erken gelebilir.. 2018 şubat</t>
    </r>
  </si>
  <si>
    <t>1. REVİZE SKB GÖNDERİMİŞMİ TEYİD EDİLECEK</t>
  </si>
  <si>
    <t>30.03.2016</t>
  </si>
  <si>
    <r>
      <t xml:space="preserve">* 30.03.16 İBF ALINDI.
* 08.04.16 ALIM ONAYI ALINDI.
* 08 NİSAN 2016 İHTİYAÇ NSPA'YA BİLDİRİLDİ.
* 25 AĞUSTOS 2016 NSPA'DAN ALINAN TEKLİF İSM'YE GÖNDERİLMİŞTİR.
*05 EYLÜL 2016 TARİHİNDE İSMNİN TEKLİF DEĞERLENDİRMESİ GELMİŞTİR.
*06 EYLÜL 2016 TARİHİNDE ONAY ALINARAK, 08 EYLÜL 2016 TARİHİNDE NSPAYA FİYAT ONAYI GÖNDERİLMİŞTİR.
3.182.910,00 NOK + 750 EURO
*SKB ONAYLANMAK ÜZERE 24 EKİM 2016 TARİHİNDE İSMYE GÖNDERİLMİŞTİR.
*ONAYLI SKB 31 EKİM 2016 TARİHİNDE NSPAYA GÖNDERİLMİŞTİR.
</t>
    </r>
    <r>
      <rPr>
        <sz val="10"/>
        <color indexed="10"/>
        <rFont val="sansserif"/>
        <charset val="162"/>
      </rPr>
      <t>teslim süreleri girilecek</t>
    </r>
    <r>
      <rPr>
        <sz val="10"/>
        <color indexed="8"/>
        <rFont val="sansserif"/>
      </rPr>
      <t xml:space="preserve">
</t>
    </r>
  </si>
  <si>
    <t>1. MALZEME TESLİMATLARI BEKLENMEKTE</t>
  </si>
  <si>
    <t xml:space="preserve"> </t>
  </si>
  <si>
    <t>1.076.000.-YTL</t>
  </si>
  <si>
    <t>D0419</t>
  </si>
  <si>
    <t>11.04.2016</t>
  </si>
  <si>
    <r>
      <t xml:space="preserve">11 NİSAN 2016 - İBF GELDİ.
*03 MAYIS 2016 ALIM ONAYI ALINMIŞTIR.
*04 MAYIS 2016 İHTİYAÇ NSPA'YA BİLDİRİLMİŞTİR.
* 11 MAYIS 2016 CİHAZLARLA İLGİLİ BİLGİ TALEBİ 27 MAYIS 2016 MİADI İLE VERİLMİŞTİR. SATIŞ ANLAŞMASI REVİZE İŞLEMLERİ BAŞLAMIŞTIR.
* 17 HAZİRAN 2016 FİYAT TEKLİFİ KUVVETLERE GÖNDERİLMİŞTİR.
*22 HAZİRAN 2016 FİYAT KABUL ONAYI ALINMIŞTIR.
* 29 TEMMUZ 2016 GNKUR'UN FİYAT KABUL ONAYI BEKLENMEKTEDİR.
* 04 AĞUSTOS 2016 FİYAT ONAYI NSPA'YA GÖNDERİLMİŞTİR.
TUR-53 NUMARALI SATIŞ ANLAŞMASININ REVİZE İŞLEMLERİNİN KOORDİNESİ NSPA İLE DEVAM ETMEKTEDİR.
*23 MART 2017 FİZİKİ SAYIM VE FİZİKİ KONTROL TUTANAĞI İSM TARAFINDAN GÖNDERİLMİŞTİR.
*11 MAYIS 2017 NSPA TARAFINDAN GÖNDERİLEN FATURA İSM'YE İLETİLEREK TAŞINIR MAL İŞLEM BELGESİ TALEP EDİLMİŞTİR. BELGENİN GLMESİNİ MÜTEAKİP MAHSUP İŞLEMLERİNE BAŞLANACAKTIR.
</t>
    </r>
    <r>
      <rPr>
        <sz val="10"/>
        <color indexed="10"/>
        <rFont val="sansserif"/>
        <charset val="162"/>
      </rPr>
      <t>faturanın orjinali bekleniyorr.. müteakip mahsup</t>
    </r>
  </si>
  <si>
    <t xml:space="preserve">1. TMİB VE FKSR GELDİĞİ TEYİD EDİLECEK,
2. NSPA DAN ORJ. FATURA İSTENECEK
3. MAHSUP EDİLECEK
</t>
  </si>
  <si>
    <t>50.750.-Dolar</t>
  </si>
  <si>
    <t>D0519</t>
  </si>
  <si>
    <t>05.12.2016</t>
  </si>
  <si>
    <r>
      <t xml:space="preserve">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29 MART 2017 - LAZER MESAFE ÖLÇER CİHAZI TEDARİKİ İLE İLGİLİ NSPA'DAN GELEN SORULAR DZKK'YA İLETİLDİ.                                                               
</t>
    </r>
    <r>
      <rPr>
        <sz val="10"/>
        <color indexed="10"/>
        <rFont val="sansserif"/>
        <charset val="162"/>
      </rPr>
      <t>18 MAYIS 2017- TEKLİFLER DZKK.LIĞI TARAFINDAN ONAYLANDI.DAİRE BAŞKANI İMZALI FİYAT ONAYI 31 MAYIS  2017 TARİHİNDE ALINDI.                             
* NSPA'YA GÖNDERİLECEK FİYAT ONAYIHAZIRLANMAKTADIR.                                                                                                                                                          
*2 ADET ATKML (GPS VE LAZER MESAFE ÖLÇER) İÇİN NSPA’DAN TEKLİF BEKLENİYOR.
fiyat onayı gönderilecek</t>
    </r>
  </si>
  <si>
    <t>1. FİYAT ONAYI GÖNDERİLDİMİ?</t>
  </si>
  <si>
    <t>325.000.-Dolar</t>
  </si>
  <si>
    <t>D0034</t>
  </si>
  <si>
    <r>
      <t xml:space="preserve">05 ARALIK 2016 - İBF GELDİ
13 ARALIK 2016 - ALIM ONAY BELGESİ ONAY İŞLEMLERİ TAMAMLANDI.
14 ARALIK 2016 - TEDARİK TALEBİ NSPA'YA GÖNDERİLDİ.
16 ŞUBAT 2017 - NSPA TARAFINDAN GÖNDERİLEN TEK KAYNAK GEREKÇESİ BİLDİRİLMESİ TALEBİ DZKK'YA GÖNDERİLDİ.
20 ŞUBAT 2017 - DZKK TARAFINDAN GÖNDERİLEN TEK KAYNAK GEREKÇELERİ NSPA'YA İLETİLDİ.
</t>
    </r>
    <r>
      <rPr>
        <sz val="10"/>
        <color indexed="10"/>
        <rFont val="sansserif"/>
        <charset val="162"/>
      </rPr>
      <t>07 MART 2017 - NSPA TARAFINDAN, TEK KAYNAK GEREKÇELERİNİN DETAYLANDIRILARAK BİLDİRİLMESİ TALEP EDİLMİŞ OLUP TALEP EDİLEN BİLGİLERİN GİZLİLİK SEBEBİYLE BİLDİRİLEMEYECEĞİ VE TEK KAYNAK ONAYI SÜRECİNE; ''BAHSE KONU BAŞLIKLARDAN ENVANTERİMİZDE HALİHAZIRDA MEVCUT OLMASI VE STANDARDİZASYONUN SAĞLANMASI'' GEREKÇESİ İLE DEVAM EDİLMESİ, NSPA'YA BİLDİRİLDİ.                                                                                     
* NSPA'DAN FİYAT TEKLİFİ BEKLENİYOR.</t>
    </r>
  </si>
  <si>
    <t>1. TEKLİF BEKLENİYOR
2. TEK KAYNAK KABUL GÖRMEMİŞ</t>
  </si>
  <si>
    <t>2.750.000.-YTL</t>
  </si>
  <si>
    <t>D0561</t>
  </si>
  <si>
    <t>19.12.2016</t>
  </si>
  <si>
    <r>
      <t xml:space="preserve">ALIM ONAYI 19 OCAK 2017 TARİHİNDE ALINMIŞTIR. İHTİYAÇ NSPAYA BİLDİRİLMİŞTİR.  FİYAT TEKLİFİ 02 MAYIS 2017 TARİHİNDE GELMİŞTİR, 04 MAYIS 2017 TARİHİNDE DEĞERLENDİRİLMESİ İÇİN İSMYE GÖNDERİLMİŞTİR.
</t>
    </r>
    <r>
      <rPr>
        <sz val="10"/>
        <color indexed="10"/>
        <rFont val="sansserif"/>
        <charset val="162"/>
      </rPr>
      <t>güncelle</t>
    </r>
  </si>
  <si>
    <t>1. FİYAT TEKLİFİNE YÖNELİK ONAY GELDİMİ?
2. GELDİ İSE GÖNDERİLDİ Mİ?</t>
  </si>
  <si>
    <t>14.400.000.-YTL</t>
  </si>
  <si>
    <t>TAKİP</t>
  </si>
  <si>
    <t>8.000.000.-YTL</t>
  </si>
  <si>
    <r>
      <t xml:space="preserve">ALIM ONAYI 19 OCAK 2017 TARİHİNDE ALINMIŞTIR. İHTİYAÇ NSPAYA BİLDİRİLMİŞTİR.
NSPA FİYAT VE TEKLİFİ 13 NİSAN 2017 TARİHİNDE İSMYE GÖNDERİLMİŞTİR.
</t>
    </r>
    <r>
      <rPr>
        <sz val="10"/>
        <color indexed="10"/>
        <rFont val="sansserif"/>
        <charset val="162"/>
      </rPr>
      <t>güncelle</t>
    </r>
    <r>
      <rPr>
        <sz val="10"/>
        <color indexed="8"/>
        <rFont val="sansserif"/>
      </rPr>
      <t xml:space="preserve">
</t>
    </r>
  </si>
  <si>
    <r>
      <t xml:space="preserve">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29 MART 2017 - LAZER MESAFE ÖLÇER CİHAZI TEDARİKİ İLE İLGİLİ NSPA'DAN GELEN SORULAR DZKK'YA İLETİLDİ. FİYAT TEKLİFİ BEKLENMEKTEDİR.                                    </t>
    </r>
    <r>
      <rPr>
        <sz val="10"/>
        <color indexed="10"/>
        <rFont val="sansserif"/>
        <charset val="162"/>
      </rPr>
      <t>29 MART 2017 - LAZER MESAFE ÖLÇER CİHAZI TEDARİKİ İLE İLGİLİ NSPA'DAN GELEN SORULAR DZKK'YA İLETİLDİ. DZ.K.K'LIĞINDAN VERİLEN CEVAPLAR KAPSAMINDA, NSPA'DAN FİYAT TEKLİFİ BEKLENMEKTEDİR.</t>
    </r>
  </si>
  <si>
    <t>MÜGE TOKGÖZ</t>
  </si>
  <si>
    <r>
      <t xml:space="preserve">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29 MART 2017 - LAZER MESAFE ÖLÇER CİHAZI TEDARİKİ İLE İLGİLİ NSPA'DAN GELEN SORULAR DZKK'YA İLETİLDİ.                                                                                             </t>
    </r>
    <r>
      <rPr>
        <sz val="10"/>
        <color indexed="10"/>
        <rFont val="sansserif"/>
        <charset val="162"/>
      </rPr>
      <t>18 MAYIS 2017- DZ.K.K.LIĞI ONAYLADI. TÜRK.E FİYAT ONAYI D.BŞK.NINCA İMZALADI, NSPA'YA İLETİLECEK FİYAT ONAYI HAZIRLANMAKTADIR.</t>
    </r>
  </si>
  <si>
    <r>
      <t xml:space="preserve">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t>
    </r>
    <r>
      <rPr>
        <sz val="10"/>
        <color indexed="10"/>
        <rFont val="sansserif"/>
        <charset val="162"/>
      </rPr>
      <t>29 MART 2017 - LAZER MESAFE ÖLÇER CİHAZI TEDARİKİ İLE İLGİLİ NSPA'DAN GELEN SORULAR DZKK'YA İLETİLDİ. DZ.K.K'LIĞINDAN VERİLEN CEVAPLAR KAPSAMINDA, NSPA'DAN FİYAT TEKLİFİ BEKLENMEKTEDİR.</t>
    </r>
  </si>
  <si>
    <r>
      <t xml:space="preserve">05 ARALIK 2016 - İBF GELDİ.
13 ARALIK 2016 - ALIM ONAY BELGESİ İŞLEMLERİ TAMAMLANDI.
20 ARALIK 2016 - TEDARİK TALEBİ NSPA'YA GÖNDERİLDİ.
10 ŞUBAT 2017 - GPS TEDARİKİ LE İLGİLİ NSPA'DAN GELEN SORULAR DZKK'YA GÖNDERİLDİ.
21 ŞUBAT 2017 - LAZER MESAFE ÖLÇER TEDARİKİ İLE İLGİLİ NSPA'DAN GELEN SORULAR DZKK'YA GÖNDERİLDİ.
22 ŞUBAT 2017 - GPS TEDARİKİ İLE İLGİLİ DZKK'DAN GELEN CEVAPLAR NSPA'YA İLETİLDİ.
06 MART 2017 - LAZER MESAFE ÖLÇER TEDARİKİ İLE İLGİLİ DZKK'DAN GELEN CEVAPLAR NSPA'YA İLETİLDİ.
29 MART 2017 - LAZER MESAFE ÖLÇER CİHAZI TEDARİKİ İLE İLGİLİ NSPA'DAN GELEN SORULAR DZKK'YA İLETİLDİ.                                                                                          </t>
    </r>
    <r>
      <rPr>
        <sz val="10"/>
        <color indexed="10"/>
        <rFont val="sansserif"/>
        <charset val="162"/>
      </rPr>
      <t>18 MAYIS 2017- DZ.K.K.LIĞI ONAYLADI. TÜRK.E FİYAT ONAYI D.BŞK.NINCA İMZALADI, NSPA'YA İLETİLECEK FİYAT ONAYI HAZIRLANMAKTADIR.</t>
    </r>
  </si>
  <si>
    <t>D0446</t>
  </si>
  <si>
    <t>24.03.2017</t>
  </si>
  <si>
    <t xml:space="preserve">ALIM ONAYI 11 MAYIS 2017 TARİHİNDE ALINMIŞTIR.
MÜHİMMAT İSTEK FORMLARININ İSMDEN GELMİŞ VE İBF'Sİ KAPSAMINDA İNCELEMESİNİ MÜTEAKİP  23 HAZİRAN 2017 TARİHİNDE NSPA'YA GÖNDERİLMİŞTİR.                      * NSPA'DAN FİYAT TEKLİFİ BEKLENMEKTEDİR.
</t>
  </si>
  <si>
    <t>ALIM ONAYI 11 MAYIS 2017 TARİHİNDE ALINMIŞTIR.
MÜHİMMAT İSTEK FORMLARININ İSMDEN GELMİŞ VE İBF'Sİ KAPSAMINDA İNCELEMESİNİ MÜTEAKİP  23  HAZİRAN 2017 TARİHİNDE NSPA'YA GÖNDERİLMİŞTİR.                      * NSPA'DAN FİYAT TEKLİFİ BEKLENMEKTEDİR.</t>
  </si>
  <si>
    <t>ALIM ONAYI 11 MAYIS 2017 TARİHİNDE ALINMIŞTIR.                                                                                                                                                                                     MÜHİMMAT İSTEK FORMLARININ İSMDEN GELMİŞ VE İBF'Sİ KAPSAMINDA İNCELEMESİNİ MÜTEAKİP  23 HAZİRAN 2017 TARİHİNDE NSPA'YA GÖNDERİLMİŞTİR.                      * NSPA'DAN FİYAT TEKLİFİ BEKLENMEKTEDİR.</t>
  </si>
  <si>
    <t>696.000.-YTL</t>
  </si>
  <si>
    <t>254.092.-Avro</t>
  </si>
  <si>
    <t>G0291</t>
  </si>
  <si>
    <t>08.02.2012</t>
  </si>
  <si>
    <t>* 25 MAYIS 2016 NSPA'DAN PROJE MALİ DURUM ÖZETİ VE İSM DEN TMİB İSTENMİŞTİR.
* TEDARİK TAMAMLANMIŞTIR. PROJE HAZİRAN 2016 AYINDA MAHSUP EDİLECEKTİR.
Alacak verecek var, gnkur projesi.. Bütün hepsi volkan / ali projelerini incele</t>
  </si>
  <si>
    <t>1. MAHSUP EDİLECEKTİR</t>
  </si>
  <si>
    <t>297.000.-Dolar</t>
  </si>
  <si>
    <t>149.715.-Avro</t>
  </si>
  <si>
    <t>G0383</t>
  </si>
  <si>
    <t>21.01.2014</t>
  </si>
  <si>
    <r>
      <t xml:space="preserve">* 21 OCAK 2014 İBF ALINMIŞTIR.
* 05 MART 2014 BKK ÇIKMIŞTIR. ALIM ONAYI İŞLEMLERİNE BAŞLANMIŞTIR.
* 22 NİSAN 2014 ALIM ONAYI ALINMIŞTIR.
* 29 NİSAN 2014 İHTİYAÇ NSPA'YA BİLDİRİLMİŞTİR.
* 17 HAZİRAN 2014 TEKLİF BEKLENDİĞİ KONUSU NSPA İLGİLİLERİNE HATIRLATILMIŞTIR.
* 23 OCAK 2015 NSPA TARAFINDAN GÖNDERİLEN FİYAT TEKLİFİ İSM'YE GÖNDERLMİŞTİR.
* 23 OCAK 2015 NSPA TARAFINDAN TALEP EDİLEN SON KULLANICI BELGESİ ONAYLANIP İMZALANMAK ÜZERE İSM'YE GÖNDERİLMİŞTİR.
* 06 ŞUBAT 2015 REVİZE FİYATI ONAYLANMAK ÜZERE İSM'YE GÖNDERİLMİŞTİR.
* 12 ŞUBAT 2015 REVİZE FİYAT ONAYI NSPA'YA GÖNDERİLMİŞTİR.
*  19 ŞUBAT 2015 SON KULLANICI BELGESİNDE EKLENMESİ NSPA TARAFINDAN TALEP EDİLEN BİLGİLER İSM'YE İLETİLMİŞTİR.
*  10 MART 2015 SKB NSPA'YA GÖNDERİLMİŞTİR. 
* 17 MART 2015 KISMİ SEVKİYAT YAPILMIŞTIR.
* 14 EYLÜL 2015 SKB NSPA'YA GÖNDERİLMİŞTİR.
* 15 EYLÜL 2015 ACCOMPANYİNG BELGESİ İSM'DEN TALEP EDİLMİŞTİR.
* 16 EYLÜL 2015 SKB TALEP EDİLMİŞTİR.
* 30 EKİM 2015 ALMANYA SİLAHLI KUVVETLER ATAŞELİĞİNİN İHRACAT MÜSAADE BELGESİ KONUSUNDA YARDIMLARI İSTENMİŞTİR. GİRİŞİMLER SONUCU UZUN SÜREDİR ALINAMAYAN İHRAÇ LİSANSININ ÇIKMASI VE MALZEMENİN SEVK EDİLMESİ BEKLENMEKTEDİR.
* 04 ŞUBAT 2016 PARÇA DEĞİŞİKLİK TEKLİFİ İSM TARAFINDAN UYGUN BULUNMUŞTUR.
* 12 ŞUBAT 2016 EUC NSPA’YA GÖNDERİLMİŞTİR.
* 16 MART 2016 TARİHİNDE İSM’YE SORULAN REVİZE FİYAT TEKLİFİ 24 MART TARİHİNDE İSM TARAFINDAN ONAYLANMIŞ, 25 MART 2016 TARİHİNDE NSPA’YA GÖNDERİLMİŞTİR.
* 06 NİSAN 2016 NSPA EUC İÇİN BERLİN ATAŞESİNİN DEVREYE GİRMESİNİ ÖNERDİ.
* 19 NİSAN 2016 TSK BERLİN ASKERİ ATAŞESİ İLE SON DURUMUN TEYİDİ İÇİN GÖRÜŞÜLMÜŞTÜR. BİLGİ BEKLENMEKTEDİR.MAYIS AYI SONUNA KADAR GERİ DÖNÜŞ BEKLENMEKTEDİR.
* 13 MAYIS 2016 SON DURUM HAKKINDA GÜNCEL BİLGİ ATAŞELİĞE SORULMUŞTUR.
* 18 MAYIS 2016 İHRACAT LİSANSI ALINMIŞTIR.
* 20 HAZİRAN 2016 BAFA ONAYININ BEKLENDİĞİ BİLGİSİ NSPA’DAN ALINMIŞTIR. ONAYIN ALINMASI 4-6 HAFTA ARASINDA BİR SÜREYİ İÇERMEKTEDİR.
* BAFA ONAYI BEKLENDİĞİ KONUSU NSPA TÜRK İRTİBAT SUBAYLIĞINA İLETİLMİŞTİR.  KONU İLE İLGİLİ OLARAK KENDİLERİNDEN GERİ DÖNÜŞ BEKLENMEKTEDİR.
*16 KASIM 2016 NSPA TÜRK İRTİBAT SUBAYLIĞI İLE YÜZYÜZE GÖRÜŞÜLMÜŞTÜR. BERLİN ASKERİ ATEŞELİĞİ ARANARAK KONU HAKKINDA BİLGİ VERİLMİŞ VE KENDİLERİNDEN BAFA ONAYI İLE İLGİLİ OLARAK GERİ DÖNÜŞ BEKLENDİĞİ İLETİLMİŞTİR.
*21 KASIM 2016 BERLİN ASKERİ ATEŞELİĞİ KONUYU BÜYÜKELÇİLİĞE İLETTİKLERİ VE PROJEYİ HAKKINDA KENDİLERİNDEN ALMAN DIŞİŞLERİ BAKANLIĞI İLE GÖRÜŞÜLECEĞİ KONUSUNDA BİLGİ ALDIKLARINI  İLETMİŞTİR.
</t>
    </r>
    <r>
      <rPr>
        <sz val="10"/>
        <color indexed="10"/>
        <rFont val="sansserif"/>
        <charset val="162"/>
      </rPr>
      <t>H/K yontar</t>
    </r>
  </si>
  <si>
    <t>H/K
YONTAR</t>
  </si>
  <si>
    <t>2.634.500</t>
  </si>
  <si>
    <t>2.167.740.-Avro</t>
  </si>
  <si>
    <t>G0172</t>
  </si>
  <si>
    <r>
      <t xml:space="preserve">NSPA KANALIYLA TEDARİK EDİLMİŞTİR. KUR FARKI ÖDENMİŞTİR. FATURALARA İSTİNADEN TAŞINIR MAL İŞLEM BELGELERİ İSM'DEN ALINMIŞTIR. 25.368,73 AVRO ÖDEME YAPILARAK EKİM 2017 AYI İÇİNDE PROJENİN MAHSUP EDİLMESİ PLANLANMAKTADIR.  
</t>
    </r>
    <r>
      <rPr>
        <sz val="10"/>
        <color indexed="10"/>
        <rFont val="sansserif"/>
        <charset val="162"/>
      </rPr>
      <t>İdari masraf faturasında yanlışlık var.. kontrol</t>
    </r>
    <r>
      <rPr>
        <sz val="10"/>
        <color indexed="8"/>
        <rFont val="sansserif"/>
      </rPr>
      <t xml:space="preserve">
</t>
    </r>
  </si>
  <si>
    <t>1. İDARİ MASRAF FATURASI KONTROL
2. MAHSUP EDİLECEK</t>
  </si>
  <si>
    <t>335.000.-Dolar</t>
  </si>
  <si>
    <t>G0382</t>
  </si>
  <si>
    <t>200.000.-YTL</t>
  </si>
  <si>
    <t>G0285</t>
  </si>
  <si>
    <t>23.10.2014</t>
  </si>
  <si>
    <r>
      <t xml:space="preserve">*04 NİSAN 2016 TESLİM ALINAN KAPI GERDİRME ÇUBUĞU İÇİN PARÇA UYUŞMAZLIĞINDAN DOLAYI UYUŞMAZLIK RAPORU TUTULMUŞTUR VE NSPA’YA GÖNDERİLMİŞTİR.
* 11 MAYIS 2016 UYUŞMAZLIĞIN NSPA TARAFINDAN REDDEDİLDİĞİ İSM'YE BİLDİRİLMİŞTİR.
* 17 HAZİRAN 2016 SEVKİYATI HAZİRAN AYI İÇERİSİNDE GERÇEKLEŞECEK OLAN MALZEMELER İÇİN SİGORTA YAPILMIŞTIR.
*22 TEMMUZ 2016 SÖZ KONUSU MALZEMELER KAYSERİ 2.HAVA İKMAL BAKIM MERKEZİ KOMUTANLIĞI'NA ULAŞTIRLMIŞTIR. 3.HAVA İKMAL BAKIM MERKEZİ KOMUTANLIĞI'NA SEVKİYATI BEKLENMEKTEDİR.
*01 AĞUSTOS 2016 B-1 VE B-2 KALEMLERİ İÇİN NSPA TARAFINDAN TEKLİF GELMİŞ VE SON KULLANICIYA ONAYLANMAK ÜZERE GÖNDERİLMİŞTİR.
*16 AĞUSTOS 2016 FİYAT ONAYI NSPA'YA GÖNDERİLMİŞTİR.
*11 EKİM 2016 PATLAYICI MADDE KOKU DEDEKTÖRÜNE İLİŞKİN FİZİKİ SAYIM VE FİZİKİ KONTROL TESPİT RAPORU İSM TARAFINDAN GÖNDERİLMİŞTİR.
* 13 NİSAN 2017 SON KALAN MALZEME OLAN KOKU DEDEKTÖRÜNE AİT FİZİKİ SAYIM VE FİZİKİ KONTROL TUTANAĞI GELMİŞTİR. FATURANIN GELMESİNİ MÜTAEKİP İSM'YE GÖNDERİLEREK TAŞINIR MAL İŞLEM BELGESİ TALEP EDİLECEKTİR. 
</t>
    </r>
    <r>
      <rPr>
        <sz val="10"/>
        <color indexed="10"/>
        <rFont val="sansserif"/>
        <charset val="162"/>
      </rPr>
      <t>tmib bekleniyor</t>
    </r>
    <r>
      <rPr>
        <sz val="10"/>
        <color indexed="8"/>
        <rFont val="sansserif"/>
      </rPr>
      <t xml:space="preserve">
</t>
    </r>
  </si>
  <si>
    <t>1. TMİB GELDİMİ?
2. MAHSUP EDİLECEK</t>
  </si>
  <si>
    <t>9.689.000.-YTL</t>
  </si>
  <si>
    <t>G0054</t>
  </si>
  <si>
    <t>01.12.2014</t>
  </si>
  <si>
    <t>* 02-12-14 	İBF ALINMIŞTIR.
* 08-03-15 	ALIM ONAYI ALINMIŞTIR. 
* 09-03-15 	İSTEK NSPA’YA GÖNDERİLMİŞTİR. 
* 28-07-15 	İSTEK NSPA’DA MALZEME YÖNETİM MERKEZİNE GÖNDERİLEREK TEDARİK İSTEĞİ YARATILMIŞTIR. 
* 11-08-15	İSTEK DOKÜMANI YAYIMLANMIŞTIR. 
* 03-09-15 	İSTEK DOKÜMANINA İLAVE BİLGİLER TALEP EDİLMİŞTİR. EĞİTİME İLİŞKİN TALEP OLMADIĞI NSPA’YA İLETİLMİŞTİR. 
* 08-11-15 	YAPILAN KOORDİNEDE TEDARİK SÜRECİNDE DEĞİŞİKLİK OLMADIĞI BİLDİRİLDİ. 
* 01-12-15 	NSPA TARAFINDAN FİRMALARA TEKLİF GÖNDERİLMİŞTİR. 
* 01-12-16 	NSPA TARAFINDAN İHTİYAÇ LİSTESİNİN OPSİYONLU OLMASININ TEKLİF ALINMASINI ENGELLEDİĞİ BİLDİRİLMİŞ, İHTİYAÇLARLA İLGİLİ TEK KAYNAK ALIMI TALEBİ VE GEREKÇELERİ İSTENMİŞTİR. 
* 22-02-16 	İSM TARAFINDAN TEK KAYNAK ALIM ONAYI MSB’YE GÖNDERİLMİŞTİR. 
* 22-02-16 	TEK KAYNAK ALIM ONAYI NSPA’YA BİLDİRİLMİŞTİR. 
* 06-04-16 	NSPA’DAN SON DURUM HAKKINDA BİLGİLENDİRME TALEP EDİLMİŞTİR. HAZİRAN 2016 AYI BAŞINDA NSPA’DAN TEKLİF BEKLENMEKTEDİR.
*12 MAYIS 2016 FİYAT TEKLİFİ BEKLENDİĞİ NSPA'YA HATIRLATILMIŞTIR. MAYIS AYI SONUNA KADAR TEKLİF GELMESİ BEKLENMEKTEDİR.
* 17 HAZİRAN 2016 TEKLİF BEKLENDİĞİ NSPA'YA HATIRLATILMIŞTIR.
* 26 AĞUSTOS 2016 TEKLİF BEKLENDİĞİ NSPA'YA HATIRLATILMIŞTIR.
*03 EKİM 2016 TEK KAYNAK ONAYINA İLİŞKİN NSPA'DAN TALEP EDİLEN EK BİLGİLER İSM'YE İLETİLMİŞTİR.
*14 KASIM 2016 DRAEGER FİRMASI İÇİN NSPA GÖNDERİLEN TEK KAYNAK ONAYI KABUL EDİLMİŞTİR.
*21 KASIM 2016 AQUALUNG FİRMASI İÇİN TEK KAYNAK ONAYINA İLİŞKİN NSPA TARAFINDAN TALEP EDİLEN BİLGİLER İSM'YE GÖNDERİLMİŞTİR.
*8 MAYIS 2017 İLE BAŞLAYAN HAFTA İHALEYE TEKLİF VERME SÜRESİ DOLMAKTADIR.
*31 MAYIS 2017 TEKLİF İÇİN GEREKEN EK BİLGİLER İSM'YE İLETİLMİŞTİR.
*02 HAZİRAN 2017 İSM'DEN EK BİLGİLER GÖNDERİLMİŞTİR.
*13 HAZİRAN 2017 NSPA'YA EĞİTİM İLE İLGİLİ TALEP ETTİKLERİ EK BİLGİLER GÖNDERİLMİŞTİR.</t>
  </si>
  <si>
    <t>100.000.-YTL</t>
  </si>
  <si>
    <t>G0270</t>
  </si>
  <si>
    <t>13.11.2015</t>
  </si>
  <si>
    <r>
      <t xml:space="preserve">* 13 KASIM 2015 İBF ALINDI.
* 24 KASIM 2015 ALIM ONAYI ALINDI.
* 25 ARALIK 2015 İHTİYAÇ NSPA'YA BİLDİRİLDİ.
*21 NİSAN 2016 TEKLİF BEKLENDİĞİ NSPA'YA HATIRLATILMIŞTIR.
* 13 MAYIS 2016 TEKLİF BEKLENDİĞİ NSPA'YA HATIRLATILMIŞTIR.NSPA’DAN HAZİRAN 2016 AYINDA TEKLİF ALINMASI BEKLENMEKTEDİR.
*17 HAZİRAN 2016 TEKLİF BEKLENDİĞİ NSPA'YA BİLDİRİLMİŞTİR.
* 20 EYLÜL 2016 NSPA TARAFINDAN GÖNDERİLEN FİYAT TEKLİFİ İSM'YE İLETİLMİŞTİR.
* 30 EYLÜL 2016 FİYAT KABUL ONAYI  NSPA'YA GÖNDERİLMİŞTİR.
* 23 MAYIS 2017 TAŞINIR MAL İŞLEM BELGESİ İSM TARAFINDAN GÖNDERİLMİŞTİR.  İDARİ MASRAF FATURASININ GELMESİNİ MÜTAEKİP PROJE MAHSUP EDİLECEKTİR.
</t>
    </r>
    <r>
      <rPr>
        <sz val="10"/>
        <color indexed="10"/>
        <rFont val="sansserif"/>
        <charset val="162"/>
      </rPr>
      <t>idari masraf faturası bekleniyor</t>
    </r>
  </si>
  <si>
    <t>G0272</t>
  </si>
  <si>
    <t>18.11.2015</t>
  </si>
  <si>
    <r>
      <t xml:space="preserve">* 18 KASIM 2015 İBF ALINDI.
* 31 ARALIK 2015 ALIM ONAYI ALINDI.
* 29 OCAK 2016 İHTİYAÇ NSPA’YA BİLDİRİLDİ.
* 14 MART 2016 NSPA VE İSM ARASINDA İHTİYAÇ TANIMLAMASI KAPSAMINDA KOORDİNE FAALİYETLERİ DEVAM ETMEKTEDİR. 
* 16 MART 2016 NSPA’DAN ALINAN YORUMLAR İÇİN İSM’NİN ONAYI VE İHTİYACIN K.K.K.LIĞI İHTİYACI İLE BİRLEŞTİRİLİP BİRLEŞTİRİLEMEYECEĞİ SORULMUŞTUR.
* 14 NİSAN 2016 İHTYAÇLARIN MÜŞTEREK TEDARİĞİ İÇİN NSPA’YA ONAY VERİLMİŞTİR.
* NSPA’DAN HAZİRAN 2016 AYINDA FİYAT TEKLİFİ BEKLENİYORDU. 
</t>
    </r>
    <r>
      <rPr>
        <sz val="10"/>
        <color indexed="10"/>
        <rFont val="sansserif"/>
        <charset val="162"/>
      </rPr>
      <t xml:space="preserve">*  06 NİSAN 2017 TARİHİNDENSPA'DAN GELEN  TASLAK TEKLİF, K.K.K.lĞI İLE İHTİYAÇ BİRLEŞTİRİLDİĞİNDEN HER İKİ KUVVET KOMUTANLIĞINI DA GÖNDERİLMİŞTİR.                                                                                                                                                                                                           * MAYIS 20174 AYINDA HER İKİ KUVVET KOMUTANLIĞINDAN GELEN DEĞERLENDİRMELER NSPA'YA İLETİLMİŞTİR. NSPA'DAN TALEP VE DEĞERLENDİRMELERİMİZE İLİŞKİN CEVAP BEKLENMEKTEDİR.
numune isteniyor kkk dan..incelenecek
</t>
    </r>
    <r>
      <rPr>
        <sz val="10"/>
        <color indexed="8"/>
        <rFont val="sansserif"/>
      </rPr>
      <t xml:space="preserve">
</t>
    </r>
  </si>
  <si>
    <t>1. KKK .LIĞINDAN NUMUNE İSTENİYOR
2. NSPA YA GÖNDERİLEN TALEPLERE YÖNELİK CEVAP BEKLENİYOR</t>
  </si>
  <si>
    <t>1.115.242.-Dolar</t>
  </si>
  <si>
    <t>G0057</t>
  </si>
  <si>
    <t>31.08.2015</t>
  </si>
  <si>
    <r>
      <t xml:space="preserve">* ÖZ.K.K.LIĞI 20 HAZİRAN 2016 TARİHİNDE, EĞER NSPA’NIN FİYAT TEKLİF SÜRECİNİ UZATMAYACAKSA, SÖZ KONUSU PARAŞÜT İHTİYACI KAPSAMINDA İBF’DE YER ALMAYAN İLAVE 2 KALEM MALZEME İÇİN YAZI GÖNDERECEKLERİNİ ELEKTRONİK MEKTUP İLE BİLDİRMİŞLERDİR.
* BU KAPSAMDA, İLAVE MALZEME BİLGİLERİ NSPA’YA BİLDİLEREK KOORDİNE KURULMUŞ VE İLAVE MALZEMELELERİN TEKLİF VERME SÜRECİNİ ETKİLEMEYECEĞİ İFADE EDİLMİŞ VE BU DURUM ÖZ.K.K.LIĞINA  BİLDİRİLMİŞTİR. ÖZ.K.K.LIĞINDAN 09 AĞUTOS 2016 TARİHİNDE  RESMİ YAZI ALINMIŞ, NSPA'YA BİLDİRİLMİŞTİR. 09 EYLÜL 2016 TARİHİNDE NSPA'NIN TALEP ETTİĞİ EĞİŞTİME İLİŞKİN BİLGİLER, NSPA İLE KOORDİNE EDİLMİŞTİR.                             
</t>
    </r>
    <r>
      <rPr>
        <sz val="10"/>
        <color indexed="10"/>
        <rFont val="sansserif"/>
        <charset val="162"/>
      </rPr>
      <t xml:space="preserve">* 27 NİSAN 2017 TARİHİNDE ÖZ.K.K.LIĞINA NSPA'DAN GELEN FİYAT TEKLİFİ GÖNDERİLMİŞTİR.       </t>
    </r>
    <r>
      <rPr>
        <sz val="10"/>
        <color indexed="8"/>
        <rFont val="sansserif"/>
      </rPr>
      <t xml:space="preserve">                                                                                                    
</t>
    </r>
    <r>
      <rPr>
        <sz val="10"/>
        <color indexed="10"/>
        <rFont val="sansserif"/>
        <charset val="162"/>
      </rPr>
      <t xml:space="preserve">* 10 MAYIS 2017 TARİHİNDE ÖZ.K.K.LIĞINDAN GELEN CEVABİ YAZIDA, ÖNERİLEN TJRS SİSTEMİ YERİNE, HUPRA SİSTEMİ TALEP EDİLDİĞİ İFADE EDİLMİŞ VE TALEP NSPA'YA İLETİLMİŞTİR.                                                                                                                                                                                                                                               
* 21 HAZİRAN 2017 TARİHİNDE TALEP EDİLEN HUPRA SİSTEMİNE İLİŞKİN GELEN FİYAT TEKLİFİ ÖZ.K.K.LIĞINA İLETİLMİŞTİR. CEVAP BEKLENMEKTEDİR. </t>
    </r>
    <r>
      <rPr>
        <sz val="10"/>
        <color indexed="8"/>
        <rFont val="sansserif"/>
      </rPr>
      <t xml:space="preserve"> </t>
    </r>
  </si>
  <si>
    <t>2.044.610.-Dolar</t>
  </si>
  <si>
    <t>30.11.2015</t>
  </si>
  <si>
    <r>
      <t xml:space="preserve">* 25 KASIM 2015 İBF ALINDI
* 31 ARALIK 2015 ALIM ONAYI ALINDI
* 31 ARALIK 2015 İSTEK NSPA'YA BİLDİRİLDİ.
* HAZİRAN 2016 AYI BAŞINDA NSPA’DAN TEKLİF ALINMASI BEKLENMEKTEDİR.
*05 MAYIS 2016 İSM'DEN GELEN TALEP NETİCESİNDE EK ALIM ONAYI ALINDI.
* 09 MAYIS 2016 EK İHTİYAÇ LİSTESİ NSPA'YA BİLDİRİLMİŞTİR.
* 13 MAYIS 2016 TEKLİF BEKLENDİĞİ NSPA'YA HATIRLATILMIŞTIR.NSPA’DAN HAZİRAN 2016 AYINDA TEKLİF ALINMASI BEKLENMEKTEDİR.
* 16 HAZİRAN 2016 PROJENİN RBS KANALINDAN DEVAM ETMESİNE KARAR VERİLDİĞİ VE 544 ADET 5.56 MM.LİK ÖZEL HAREKAT TÜFEĞİ PROJESİNDEN İPTAL EDİLEN 91 ADET HOLOGRAFİK NİŞANGAHIN 15 HAZİRAN 2016 TARİHİNDE ALINAN EK ALIM ONAYI İLE BU PROJEYE DAHİL OLDUĞU NSPA’YA BİLDİRİLMİŞTİR.
*24 KASIM 2016 TEK KAYNAK GEREKÇELERİ NSPA TARAFINDAN TALEP EDİLMİŞTİR.
*25 KASIM 2016 TEK KAYNAK GEREKÇELERİ BELİRTİLMEK ÜZERE İSM'DEN TALEP EDİLMİŞTİR. 
* 08 MART 2017 NSPA PROJENİN İPTAL EDİLDİĞİNİ BİLDİRMİŞTİR.
* 20 MART 2017 İSM'YE, NSPA TARAFINDAN PROJENİN İPTAL ETTİĞİ BİLDİRİLMİŞTİR. 
* 16 MAYIS 2017 TEK KAYNAK GEREKÇESİ NSPA'YA BİLDİRİLMİŞTİR.
*16 MAYIS 2017 PROJENİN B-2,B-3, B-31, E-1 SATIRLARI İÇİN İHTİYACIN DEVAM ETTİĞİ NSPA'YA BİLDİRLMİŞT.
</t>
    </r>
    <r>
      <rPr>
        <sz val="10"/>
        <color indexed="10"/>
        <rFont val="sansserif"/>
        <charset val="162"/>
      </rPr>
      <t>h/k isteği, tüekler iptal sarf mlz devam</t>
    </r>
  </si>
  <si>
    <t>260.223.-Dolar</t>
  </si>
  <si>
    <r>
      <t xml:space="preserve">* 25 KASIM 2015 İBF GELMİŞTİR.
* 30.12.2015 ALIM ONAYI ALINMIŞTIR.
* 29.01.2016 İHTİYAÇ NSPA’YA BİLDİRİLMİŞTİR.
* 13 MAYIS 2016 TEKLİF BEKLENDİĞİ NSPA'YA HATIRLATILMIŞTIR.NSPA’DAN HAZİRAN 2016 AYINDA TEKLİF ALINMASI BEKLENMEKTEDİR.
* 20 MAYIS 2016 NSPA'DAN 20 VE 29MM SUTOPU MÜHİMMATI İÇİN TEKLİF ALINMIŞTIR. TEKLİF AYNI TARİHTE İSM'YE GÖNDERİLMİŞTİR.
*21 HAZİRAN 2016 FİYAT TEKLİFİ BEKLENDİĞİ NSPA'YA HATIRLATILMIŞTIR.
* 26 AĞUSTOS 2016 TEKLİF BEKLENDİĞİ NSPA'YA HATIRLATILMIŞTIR.
* 20 EYLÜL 2016 NSPA TARAFINDAN GÖNDERİLEN KATALOG İNCELENMEK ÜZERE İSM'YE GÖNDERİLMİŞTİR.
* 01 EYLÜL 2016 PROJENİN MÜHİMMATLARA İLİŞKİN BÖLÜMÜNDE TEKLİFİ ONAYLANMIŞTIR. MÜHİMMATIN TESLİMATI İÇİN SÖZLEŞMENİN İMZALANMASI BEKLENMEKTEDİR. 
SÖZLEŞME BEDELİ 31.076,72 AVRO
TESLİMAT: SÖZLEŞMENİN İMZALANMASINI MÜTEAKİP 3 AY İÇİNDE.
* 13 EKİM 2016 NSPA TARAFINDAN GÖNDERİLEN TEK KAYNAK TALEBİNE İLİŞKİN EK BİLGİ İSM'YE GÖNDERİLMİŞTİR.
* 10 KASIM 2016NSPA TARAFINDAN GÖNDERİLEN FİYAT TEKLİFİ İSM'YE GÖNDERİLMİŞTİR.
* 21 KASIM 2016 NSPA TARAFINDAN GÖNDERİLEN REVİZE FİYAT TEKLİFİ İSM'YE GÖNDERİLMİŞTİR.
* 07 ŞUBAT 2017 - 5 KALEM (SCBA) İÇİN NSPA'DAN GELEN TEKLİF ONAY İÇİN ÖKK'YA GÖNDERİLDİ.
* 08 ŞUBAT 2017 - 4 KALEM (SUİT) İÇİN NSPA'DAN GELEN EUC BELGESİ İMZA İÇİN ÖKK'YA GÖNDERİLDİ.
* 10 ŞUBAT 2017 - 4 KALEM (SUİT) İÇİN ÖKK'DAN GELEN İMZALI EUC BELGESİ NSPA'YA GÖNDERİLDİ.
* 27 ŞUBAT 2017 - 5 KALEM (SCBA) İÇİN FİYAT ONAYI (2.316,36 AVRO) NSPA'YA GÖNDERİLDİ.
* 12 MAYIS 2017 BAZI KALEMLER GÖNDERİLMİŞTİR. SÖZ KONUSU MALZEMELERİN FİZİKİ SAYIM TUTANAĞI 30 MAYIS 2017 TARİHİNE KADAR GÖNDERİLMESİ TALEP EDİLMİŞTİR.
* 31 MAYIS 2017 TARİHGİNDE NSPA TARAFINDAN FATURA GÖNDERİLMİŞTİR.
</t>
    </r>
    <r>
      <rPr>
        <sz val="10"/>
        <color indexed="10"/>
        <rFont val="sansserif"/>
        <charset val="162"/>
      </rPr>
      <t>idari fatura bekleniyor..</t>
    </r>
  </si>
  <si>
    <t>687.732.-Dolar</t>
  </si>
  <si>
    <t>G0386</t>
  </si>
  <si>
    <r>
      <t xml:space="preserve">* 30.11.2016 TESLİMATI BEKLENMEKTEDİR.
* SÖZLEŞME BEDELİ 6.304.000,00 €	
* TESLİM ŞARTI DAP NSPA	
* 14 ŞUBAT 2017 TARİHİNDE SEVK EDİLMİŞTİR.
836,60 TL BEDELLİ NAKLİYAT SİGORTASI ÖDEME ONAYI 10 MART 2017 TARİHİNDE HARC.YNT.D.BŞK.LIĞINA GÖNDERİLMİŞTİR.
* TESLİM ALINMIŞTIR.
</t>
    </r>
    <r>
      <rPr>
        <sz val="10"/>
        <color indexed="10"/>
        <rFont val="sansserif"/>
        <charset val="162"/>
      </rPr>
      <t>süreci güncelle</t>
    </r>
  </si>
  <si>
    <t>GÜNCELLE</t>
  </si>
  <si>
    <t>G0374</t>
  </si>
  <si>
    <r>
      <t xml:space="preserve">*03 MAYIS 2016 ALIM ONAYI ALINMIŞTIR.
*04 MAYIS 2016 İHTİYAÇ NSPA'YA BİLDİRİLMİŞTİR.
* 11 MAYIS 2016 CİHAZLARLA İLGİLİ BİLGİ TALEBİ 27 MAYIS 2016 MİADI İLE VERİLMİŞTİR. SATIŞ ANLAŞMASI REVİZE İŞLEMLERİ BAŞLAMIŞTIR.
* 17 HAZİRAN 2016 FİYAT TEKLİFİ KUVVETLERE GÖNDERİLMİŞTİR.
* 04 AĞUSTOS 2016 FİYAT ONAYI NSPA'YA GÖNDERİLMİŞTİR.
TUR-53 NUMARALI SATIŞ ANLAŞMASININ REVİZE İŞLEMLERİNİN KOORDİNESİ NSPA İLE DEVAM ETMEKTEDİR.
*23 MART 2017 FİZİKİ SAYIM VE FİZİKİ KONTROL TUTANAĞI İSM TARAFINDAN GÖNDERİLMİŞTİR.
*11 MAYIS 2017 NSPA TARAFINDAN GÖNDERİLEN FATURA İSM'YE İLETİLEREK TAŞINIR MAL İŞLEM BELGESİ TALEP EDİLMİŞTİR. BELGENİN GLMESİNİ MÜTEAKİP MAHSUP İŞLEMLERİNE BAŞLANACAKTIR.
</t>
    </r>
    <r>
      <rPr>
        <sz val="10"/>
        <color indexed="10"/>
        <rFont val="sansserif"/>
        <charset val="162"/>
      </rPr>
      <t>orjinal fatura takiben mahsup</t>
    </r>
  </si>
  <si>
    <t>3.272.836.-Dolar</t>
  </si>
  <si>
    <t>G0346</t>
  </si>
  <si>
    <r>
      <t xml:space="preserve">*11 NİSAN 2017 - İBF GELDİ.
</t>
    </r>
    <r>
      <rPr>
        <sz val="10"/>
        <color indexed="10"/>
        <rFont val="sansserif"/>
        <charset val="162"/>
      </rPr>
      <t>*17 NİSAN 2017 DE ALIM ONAYI ALINDI.                                                                                                                                                                                                       
*19 NİSAN 2017 DE NSPA'YA İHTİYAÇ BİLDİRİLDİ.                                                                                                                                                                                      
* 15 MAYIS 2017 TARİHİNDE GELEN TEKLİF DZ.K.K.LIĞINA BİLDİRİLDİ VE BU KAPSAMDA DZ.K.K.LIĞINDAN GELEN CEVABİ YAZI KAPSAMINDA NSPA'YA  21 HAZİRAN 2017 TARİHİNDE TEKLİFE İLİŞKİN TALEP VE DEĞERLENDİRMELERİMİZ İLETİLDİ.  
harita talebi var</t>
    </r>
  </si>
  <si>
    <t>925.000.-YTL</t>
  </si>
  <si>
    <t>1.387.904.-Avro</t>
  </si>
  <si>
    <t>H0332</t>
  </si>
  <si>
    <t>22.10.2009</t>
  </si>
  <si>
    <t>02.03.2010</t>
  </si>
  <si>
    <r>
      <t xml:space="preserve">1.387.904,12 AVRO BEDELLİ TEZGAH 01 MART 2013 TARİHİNDE TESLİM ALINMIŞTIR. FİZİKİ SAYIM RAPORU 08 MAYIS 2013 TARİHİNDE GELMİŞTİR. EĞİTİM 02-06 EYLÜL 2013 TARİHİNDE TAMAMLANMIŞTIR.İSM'DEN HİZMET KABUL ONAYI, HAKEDİŞ RAPORU 01 EKİM 2013 TARİHİNDE GELMİŞTİR. TMİB 11 EKİM 2013 TARİHİNDE GELMİŞTİR.TEZGAHTA MEYDANA GELEN ARIZA 04 MART 2014 TARİHİNDE NSPAYA BİLDİRİLMİŞTİR. İSM TALEBİ İLE ARIZALI GEÇEN 386 GÜNÜN GARANTİ SÜRESİNE İLAVE EDİLMESİ 26 ŞUBAT 2015 TARİHİNDE NSPAYA BİLDİRİLMİŞTİR, OLUMSUZ YANIT ALINMIŞTIR. MAHSUP İŞLEMLERİNİN TAMAMLANMASI İÇİN NSPADAN </t>
    </r>
    <r>
      <rPr>
        <sz val="10"/>
        <color indexed="10"/>
        <rFont val="sansserif"/>
        <charset val="162"/>
      </rPr>
      <t>AVANS FAZLASININ GÖNDERİLMESİ TALEP EDİLMİŞTİR.</t>
    </r>
    <r>
      <rPr>
        <sz val="10"/>
        <color indexed="8"/>
        <rFont val="sansserif"/>
      </rPr>
      <t xml:space="preserve"> </t>
    </r>
  </si>
  <si>
    <t>1. MAHSUP İŞLEMLERİ İÇİN AVANS FALASI İSTENMİŞTİR.
2.YONTAR</t>
  </si>
  <si>
    <t>277.500.-YTL</t>
  </si>
  <si>
    <t>885.285.-Pound</t>
  </si>
  <si>
    <t>H0243</t>
  </si>
  <si>
    <r>
      <t xml:space="preserve">885.284,90 GBP BEDELLİ TEZGAH 30 NİSAN 2012 TARİHİNDE TESLİM ALINMIŞTIR.FİZİKİ SAYIM RAPORU 18 HAZİRAN 2012 TARİHİNDE GELMİŞTİR.İSM'DEN HİZMET KABUL ONAYI VE EĞİTİM TUTANAĞI 21 KASIM 2012 TARİHİNDE GELMİŞTİR.MAYIS, TEMMUZ VE EKİM 2012 AYLARINDA EĞİTİM VERİLMİŞTİR. TMİB 17 MAYIS 2013 TARİHİNDE GELMİŞTİR.TEZGAHTA MEYDANA GELEN ARIZA 04 MART 2014 TARİHİNDE NSPAYA BİLDİRİLMİŞTİR.İSM TALEBİ İLE ARIZALI GEÇEN 3 GÜNÜN GARANTİ SÜRESİNE İLAVE EDİLMESİ 26 ŞUBAT 2015 TARİHİNDE NSPAYA BİLDİRİLMİŞTİR, OLUMSUZ YANIT ALINMIŞTIR. AYNI MALZEMEYE AİT İKİ ADET FATURANIN ÖDENEMEYECEĞİ SEBEBİYLE NSPA YA FATURA BİRLEŞTİRİLMESİ TALEP EDİLMİŞTİR. </t>
    </r>
    <r>
      <rPr>
        <sz val="10"/>
        <color indexed="10"/>
        <rFont val="sansserif"/>
        <charset val="162"/>
      </rPr>
      <t>2HİBM</t>
    </r>
    <r>
      <rPr>
        <sz val="10"/>
        <color indexed="8"/>
        <rFont val="sansserif"/>
      </rPr>
      <t xml:space="preserve">
</t>
    </r>
  </si>
  <si>
    <t>1. İKİ ADET FATURA YADA ESKİ TMİB DE DÜZELTME YAPILMALI</t>
  </si>
  <si>
    <t>370.000.-YTL</t>
  </si>
  <si>
    <t>833.662.-Avro</t>
  </si>
  <si>
    <r>
      <t>833.662,16 AVRO BEDELLİ TEZGAH 11 MAYIS 2012 TARİHİNDE TESLİM ALINMIŞTIR. FİZİKİ SAYIM RAPORU 23 KASIM 2012 TARİHİNDE GELMİŞTİR. 11 ARALIK 2012 TARİHİNDE GELMİŞTİR. TMİB 30 OCAK 2013 TARİHİNDE GELMİŞTİR. TEZGAHIN ARIZASI 04 MART 2014 TARİHİNDE NSPAYA BİLDİRİLMİŞTİR. ARIZANIN GİDERİLDİĞİ 29 EKİM 2014 TARİHİNDE İSM TARAFINDAN BİLDİRİLMİŞTİR. ARIZALI GEÇEN 155 GÜNÜN GARANTİ SÜRESİNE İLAVE EDİLMESİ 26 ŞUBAT 2015 TARİHİNDE NSPAYA BİLDİRİLMİŞ, OLUMSUZ YANIT ALINMIŞTIR. MAHSUP İŞLEMLERİNİN TAMAMLANMASI İÇİN NSPADAN</t>
    </r>
    <r>
      <rPr>
        <sz val="10"/>
        <color indexed="10"/>
        <rFont val="sansserif"/>
        <charset val="162"/>
      </rPr>
      <t xml:space="preserve"> AVANS FAZLASININ </t>
    </r>
    <r>
      <rPr>
        <sz val="10"/>
        <color indexed="8"/>
        <rFont val="sansserif"/>
      </rPr>
      <t xml:space="preserve">GÖNDERİLMESİ TALEP EDİLMİŞTİR. </t>
    </r>
  </si>
  <si>
    <t>1.850.000.-YTL</t>
  </si>
  <si>
    <t>1.333.914.-Avro</t>
  </si>
  <si>
    <r>
      <t>1.333.914,30 AVRO BEDELLİ TEZGAH 15 HAZİRAN 2012 TARİHİNDE TESLİM ALINMIŞTIR. FİZİKİ SAYIM RAPORU 23 KASIM 2012 TARİHİNDE GELMİŞTİR. EĞİTİME İLİŞKİN HİZMET KABUL ONAYI 11 ARALIK 2012 TARİHİNDE GELMİŞTİR. TMİB, 06 MAYIS 2013 TARİHİNDE GELMİŞTİR. TEZGAHTA MEYDANA GELEN ARIZA 04 MART 2014 TARİHİNDE NSPAYA BİLDİRİLMİŞTİR. ARIZA GİDERİLMİŞTİR, ARIZALI GEÇEN 598 GÜNÜN GARANTİ SÜRESİNE İLAVE EDİLMESİ 26 ŞUBAT 2015 TARİHİNDE NSPAYA BİLDİRİLMİŞ, OLUMSUZ YANIT ALINMIŞTIR. MAHSUP İŞLEMLERİNİN TAMAMLANMASI İÇİN NSP</t>
    </r>
    <r>
      <rPr>
        <sz val="10"/>
        <color indexed="10"/>
        <rFont val="sansserif"/>
        <charset val="162"/>
      </rPr>
      <t>ADAN AVANS FAZLASINI</t>
    </r>
    <r>
      <rPr>
        <sz val="10"/>
        <color indexed="8"/>
        <rFont val="sansserif"/>
      </rPr>
      <t>N GÖNDERİLMESİ TALEP EDİLMİŞTİR. .</t>
    </r>
  </si>
  <si>
    <t>1.110.000.-YTL</t>
  </si>
  <si>
    <t>637.347.-Avro</t>
  </si>
  <si>
    <t>H0242</t>
  </si>
  <si>
    <r>
      <t>637.347,48 AVRO BEDELLİ TEZGAH 23 KASIM 2012 TARİHİNDE TESLİM ALINMIŞTIR. HİZMET KABUL ONAYI 11 ARALIK 2012 TARİHİNDE GELMİŞTİR.06 MAYIS 2013 TARİHİNDE İSM'DEN TMİB GELMİŞTİR. TEZGAHTA MEYDANA GELEN ARIZA 04 MART 2014 TARİHİNDE NSPA'YA BİLDİRİLMİŞTİR. ARIZANIN GİDERİLDİĞİ 29 EKİM 2014 TARİHİNDE BİLDİRİLMİŞTİR. ARIZALI GEÇEN 441 GÜNÜN GARANTİ SÜRESİNE İLAVE EDİLMESİ 26 ŞUBAT2015 TARİHİNDE NSPAYA BİLDİRİLMİŞ, OLUMSUZ YANIT ALINMIŞTIR. MAHSUP İŞLEMLERİNİN TAMAMLANMASI İÇİN NSPADAN AVA</t>
    </r>
    <r>
      <rPr>
        <sz val="10"/>
        <color indexed="10"/>
        <rFont val="sansserif"/>
        <charset val="162"/>
      </rPr>
      <t>NS FAZLASININ GÖNDERİLME</t>
    </r>
    <r>
      <rPr>
        <sz val="10"/>
        <color indexed="8"/>
        <rFont val="sansserif"/>
      </rPr>
      <t xml:space="preserve">Sİ TALEP EDİLMİŞTİR. </t>
    </r>
  </si>
  <si>
    <t>83.500.-YTL</t>
  </si>
  <si>
    <t>165.801.-Dolar</t>
  </si>
  <si>
    <t>H0359</t>
  </si>
  <si>
    <t>10.12.2010</t>
  </si>
  <si>
    <r>
      <t>165.800,71 ABD DOLARI BEDELLİ MALZEME 27 ARALIK 2012 TARİHİNDE TESLİM ALINMIŞTIR.FİZİKİ SAYIM VE FİZİKİ KONTROL RAPORU 03 OCAK 2013 TARİHİNDE GELMİŞTİR.TMİB 25 EKİM 2013 TARİHİNDE GELMİŞTİR.NSPADAN 1.633,23 AVRO ALACAĞIMIZ VAR. AV</t>
    </r>
    <r>
      <rPr>
        <sz val="10"/>
        <color indexed="10"/>
        <rFont val="sansserif"/>
        <charset val="162"/>
      </rPr>
      <t>ANS ARTIĞI NSPA'DAN TALE</t>
    </r>
    <r>
      <rPr>
        <sz val="10"/>
        <color indexed="8"/>
        <rFont val="sansserif"/>
      </rPr>
      <t xml:space="preserve">P EDİLEREK MAHSUP İŞLEMLERİ YAPILACAKTIR.
</t>
    </r>
  </si>
  <si>
    <t>116.900.-YTL</t>
  </si>
  <si>
    <t>36.952.-Avro</t>
  </si>
  <si>
    <r>
      <t xml:space="preserve">36.952,39 AVRO BEDELLİ TEZGAH 28 MART 2012 TARİHİNDE TESLİM ALINMIŞTIR.FİZİKİ SAYIM RAPORU 23 KASIM 2012 TARİHİNDE GELMİŞTİR. 02-08 NİSAN 2012 TARİHLERİNDEKİ EĞİTİME İLİŞKİN HİZMET KABUL ONAYI 11 ARALIK 2012 TARİHİNDE GELMİŞTİR. TMİB 06 MAYIS 2013 TARİHİNDE GELMİŞTİR. DOKÜMANTASYONA İLİŞKİN TMİB 18 NİSAN 2014 TARİHİNDE GELMİŞTİR.MAHSUP İŞLEMLERİNİN TAMAMLANMASI İÇİN </t>
    </r>
    <r>
      <rPr>
        <sz val="10"/>
        <color indexed="10"/>
        <rFont val="sansserif"/>
        <charset val="162"/>
      </rPr>
      <t>NSPADAN AVANS FAZLASINI</t>
    </r>
    <r>
      <rPr>
        <sz val="10"/>
        <color indexed="8"/>
        <rFont val="sansserif"/>
      </rPr>
      <t xml:space="preserve">N GÖNDERİLMESİ TALEP EDİLMİŞTİR. 
</t>
    </r>
  </si>
  <si>
    <t>50.925.-Avro</t>
  </si>
  <si>
    <r>
      <t>50.924,70 AVRO BEDELLİ TEZGAH 25 HAZİRAN 2013 TARİHİNDE TMİB GELMİŞTİR.NSPADAN İDARİ MASRAF FATURASI BEKLENMEKTEDİR. 15 ŞUBAT 2016 TARİHİNDE İSMYE EĞİTİM FATURASI GÖNDERİLEREK, NSPA HİZMET KABUL ONAYI GÖNDERİLMESİ İSTENMİŞTİR. FES GELMİŞTİR. MAHSUP İŞLEMLERİNİN TAMAMLANMASI İÇİN NSPADAN AV</t>
    </r>
    <r>
      <rPr>
        <sz val="10"/>
        <color indexed="10"/>
        <rFont val="sansserif"/>
        <charset val="162"/>
      </rPr>
      <t>ANS FAZLASININ GÖ</t>
    </r>
    <r>
      <rPr>
        <sz val="10"/>
        <color indexed="8"/>
        <rFont val="sansserif"/>
      </rPr>
      <t xml:space="preserve">NDERİLMESİ TALEP EDİLMİŞTİR. 
</t>
    </r>
  </si>
  <si>
    <t>680.000.-YTL</t>
  </si>
  <si>
    <t>503.680.-Avro</t>
  </si>
  <si>
    <t>26.12.2011</t>
  </si>
  <si>
    <t>04.01.2012</t>
  </si>
  <si>
    <t>43.000.-YTL</t>
  </si>
  <si>
    <t>25.145.-Dolar</t>
  </si>
  <si>
    <t>H0358</t>
  </si>
  <si>
    <t>18.01.2013</t>
  </si>
  <si>
    <r>
      <t xml:space="preserve">2* 19 KASIM 2013 TARİHİNDE 25.145,33 ABD DOLARI BEDELLİ MALZEME TESLİM ALINMIŞTIR. 
* NSPAYA 18.776,98 AVRO ÖDEME YAPILACAKTIR. İDARİ MASRAF FATURASI ALINMIŞTIR. 
* GÖZLÜKLERDEKİ DEFORMASYONA İLİŞKİN İSMNİN HAZIRLADIĞI UYUŞMAZLIK RAPORU 09 EYLÜL 2015 TARİHİNDE NSPAYA GÖNDERİLMİŞTİR. 
* GÖZLÜKLERDE OLUŞAN DEFORMASYONUN GİDERİLMESİNE İLİŞKİN 30 SET GÖZLÜK CAMI TESLİM ALINMIŞ, DİĞERLERİ İÇİN YAPILACAK İŞLEMLER NSPA DAN TALEP EDİLMİŞTİR. 
* FATURA İTİRAZ MAİLİ ATILMIŞTIR.
* NSPA STATUS RAPORLARINDA, UZUN SÜRE GEÇTİĞİNDEN DOLAYI  DR IN KAPANMASINA KARAR VERİLDİĞİ TESPİT EDİLMİŞ, KONU HAKKINDA AÇIKLAYICI RESMİ YAZI TALEP EDİLMİŞTİR.  
* İSM DEN DAĞITIMIN DURDURULMASI VE KULLANILMAYAN MİKTARIN BİLDİRİLMESİ TALEP EDİLDİ. 
* UYUŞMAZLIĞIN KALDIRILMASINI MÜTEAKİP MAHSUP İŞLEMLERİ YAPILACAKTIR.
</t>
    </r>
    <r>
      <rPr>
        <sz val="10"/>
        <color indexed="10"/>
        <rFont val="sansserif"/>
        <charset val="162"/>
      </rPr>
      <t>* son güncelemeleri yap, süreci koordine et</t>
    </r>
    <r>
      <rPr>
        <sz val="10"/>
        <color indexed="8"/>
        <rFont val="sansserif"/>
      </rPr>
      <t xml:space="preserve">
</t>
    </r>
  </si>
  <si>
    <t>1. UYUŞMAZLIK VAR.
2. YONTAR</t>
  </si>
  <si>
    <t>1.000.000.-YTL</t>
  </si>
  <si>
    <t>763.621.-Dolar</t>
  </si>
  <si>
    <r>
      <t xml:space="preserve">763.621,25 ABD DOLARI BEDELLİ MALZEME 01 EYLÜL 2014 TARİHİNDE TESLİM ALINMIŞTIR. FİZİKİ SAYIM RAPORU 24 EKİM 2014 TARİHİNDE GELMİŞTİR. TMİB 28 KASIM 2014 TARİHİNDE GELMİŞTİR.1.565.685,66 TL. KARŞILIĞI 569.257,44 AVRO AVANS ÖDENMİŞTİR. AVANS EKSİĞİ ÖDENECEKTİR.
</t>
    </r>
    <r>
      <rPr>
        <sz val="10"/>
        <color indexed="10"/>
        <rFont val="sansserif"/>
        <charset val="162"/>
      </rPr>
      <t>kontrol edilecek</t>
    </r>
  </si>
  <si>
    <t>1. AVANS EKSİĞİ ÖDENECEK
2. MAHSUP EDİLECEKTİR</t>
  </si>
  <si>
    <t>2.250.000.-YTL</t>
  </si>
  <si>
    <t>838.999.-Avro</t>
  </si>
  <si>
    <t>18.02.2013</t>
  </si>
  <si>
    <r>
      <t xml:space="preserve">11-15 NİSAN 2016 TARİHLERİNDE TÜREKİYE'DE FİRMA TARAFINDAN EĞİTİM VERİLMİŞ OLUP, FRANSA'DA 18-30 TEMMUZ 2016 TARİHLERİNDE YİNE FİRMA TARAFINDAN VERİLECEK EĞİTİMİN İKİNCİ BASAMAĞI, 15 TEMMUZ 2016 OLAYLARI NEDENİYLE İPTAL İSM TARAFINDAN İPTAL EDİLMİŞTİR. YENİ PLANLAMASI İÇİN 26 TEMMUZ 2016 TARİHİNDE İSMY'YE YAZI YAZILARAK GÖRÜŞ TALEP EDİLMİŞTİR.                                                                                                                                                       
</t>
    </r>
    <r>
      <rPr>
        <sz val="10"/>
        <color indexed="10"/>
        <rFont val="sansserif"/>
        <charset val="162"/>
      </rPr>
      <t xml:space="preserve">* HV.K.K.LIĞI VE NSPA İLE YAPILAN KOORDİNELER NETİCESİNDE, FRANSA'DAKİ EĞİTİMİN 05-15 HAZİRAN 2017 TARİHLERİNDE YAPILMASI KARARLAŞTIRILMIŞ VE EĞİTİM FRANSA'DA GERÇEKLEŞTİRİLMİŞTİR. EĞİTİM  FATURASININ GÖNDERİLİP, HV.K.K.LIĞINDAN HİZMET KABUL ONAYININ GELMESİNİ VE NSPA'DAKİ HESAPTA YER ALAN ALACAĞIMIZIN DA DÜŞÜLMESİNİ MÜTEAKİP PROJE MAHSUP EDİLECEKTİR. </t>
    </r>
  </si>
  <si>
    <t xml:space="preserve">MÜGE TOKGÖZ                    </t>
  </si>
  <si>
    <t>1.279.000.-YTL</t>
  </si>
  <si>
    <t>317.147.-Dolar</t>
  </si>
  <si>
    <t>5.574.000.-YTL</t>
  </si>
  <si>
    <t>686.500.-Pound</t>
  </si>
  <si>
    <t>H0292</t>
  </si>
  <si>
    <t>25.01.2013</t>
  </si>
  <si>
    <r>
      <t xml:space="preserve">17 MAYIS 2013 TARİHİNDE İSM TARAFINDAN TEDARİK MİKTARININ 60.000 DEN 30.000 ADEDE DÜŞÜRÜLMESİ VE 2013 VE 2015 YILLARINDA OLACAK ŞEKİLDE İKİ PARTİDE TESLİMATIN YAPILMASI TALEP EDİLMİŞTİR. 1.681.818,18 AVRO KARŞILIĞI 4.639.295,45 TL BEDELLİ AVANS GÖNDERİLMİŞTİR.
10.000 ADEDİ 31 TEMMUZ 2015 TARİHİNDE TESLİM ALINMIŞTIR. 20.000 ADEDİ EKİM 2015 TESLİM ALINMIŞTIR. TMİB 13 OCAK 2016 TARİHİNDE İSTENMİŞTİR. KASIM 2016 TMİB GELMİŞTİR. </t>
    </r>
    <r>
      <rPr>
        <sz val="10"/>
        <color indexed="10"/>
        <rFont val="sansserif"/>
        <charset val="162"/>
      </rPr>
      <t>GÜNCELLE</t>
    </r>
  </si>
  <si>
    <t>BERNA KARABACAK</t>
  </si>
  <si>
    <t>500.000.-YTL</t>
  </si>
  <si>
    <t>333.311.-Avro</t>
  </si>
  <si>
    <t>H0408</t>
  </si>
  <si>
    <t>26.06.2013</t>
  </si>
  <si>
    <r>
      <t xml:space="preserve">İMZALANAN  SATIŞ ANLAŞMASI 13 OCAK 2014 TARİHİNDE NSPA LR PROGRAMA GÖNDERİLMİŞTİR. 
2014 YILI İHTİYACI İLE BİRLEŞTİRİLEREK, TOPLAM 28 ADET İÇİN 21 MART 2014 TARİHİNDE İHTİYAÇ NSPA'YA BİLDİRİLMİŞTİR. YENİ İHTİYACA GÖRE DEĞİŞTİRİLEN İBF 22 MAYIS 2014 TARİHİNDE GELMİŞTİR. NSN VE P/N DEĞİŞİKLİĞİNE İLİŞKİN EK ONAY 28 MAYIS 2014 TARİHİNDE ALINMIŞTIR.TOPLAM 28 ADET NATO IP KRİPTO CİHAZINA İLİŞKİN FİYAT ONAYI 18 TEMMUZ 2014 TARİHİNDE NSPAYAGÖNDERİLMİŞTİR. 333.311,10 AVRO BEDELLİ CİHAZ 18 ARALIK 2014 TARİHİNDE TESLİM ALINMIŞTIR.19 OCAK 2015 TARİHİNDE TMİB VE FİZİKİ SAYIM RAPORU GELMİŞTİR.NSPADAN 2.000 AVRO ALACAĞIMIZ BULUNMAKTADIR. </t>
    </r>
    <r>
      <rPr>
        <sz val="10"/>
        <color indexed="10"/>
        <rFont val="sansserif"/>
        <charset val="162"/>
      </rPr>
      <t>MAHSUP İŞLEMLERİ YAPILACAKTIR.</t>
    </r>
  </si>
  <si>
    <t>211.000.-YTL</t>
  </si>
  <si>
    <t>100.350.-Avro</t>
  </si>
  <si>
    <t>H0100</t>
  </si>
  <si>
    <t>07.02.2013</t>
  </si>
  <si>
    <r>
      <t>100.350,00 AVRO BEDELLİ AVANS TRANSFER ONAYI 17 ARALIK 2014 TARİHİNDE BÜTÇE Ş.MD.LÜĞÜNE GÖNDERİLMİŞTİR.ŞUBAT 2015 TESLİM ALINMIŞTIR.12 HAZİRAN 2015 TARİHİNDE KUR FARKI ÖDEMESİ BÜTÇE Ş.MD.LÜĞÜNE GÖNDERİLMİŞTİR. FİZİKİ SAYIM RAPORU VE TMİB 26 KASIM 2015 TARİHİNDE GELMİŞTİR.</t>
    </r>
    <r>
      <rPr>
        <sz val="10"/>
        <color indexed="10"/>
        <rFont val="sansserif"/>
        <charset val="162"/>
      </rPr>
      <t xml:space="preserve"> MAHSUP İŞLEMLERİ YAPILACAKTIR.</t>
    </r>
    <r>
      <rPr>
        <sz val="10"/>
        <color indexed="8"/>
        <rFont val="sansserif"/>
      </rPr>
      <t xml:space="preserve">
</t>
    </r>
  </si>
  <si>
    <r>
      <t xml:space="preserve">2013 YILI İHTİYACI 20 ADET İLE BİRLEŞTİRİLMİŞTİR. 18 ARALIK 2014 TARİHİNDE TESLİM ALINMIŞTIR.19 OCAK 2015 TARİHİNDE TMİB VE FİZİKİ SAYIM FİZİKİ TESPİT RAPORU GELMİŞTİR.2.000 AVRO ALACAĞIMIZ TAHSİLİNİ MÜTEAKİP </t>
    </r>
    <r>
      <rPr>
        <sz val="10"/>
        <color indexed="10"/>
        <rFont val="sansserif"/>
        <charset val="162"/>
      </rPr>
      <t>MAHSUP İŞLEMLERİ YAPILACAKT</t>
    </r>
    <r>
      <rPr>
        <sz val="10"/>
        <color indexed="8"/>
        <rFont val="sansserif"/>
      </rPr>
      <t>IR.</t>
    </r>
  </si>
  <si>
    <t>84.236.-Dolar</t>
  </si>
  <si>
    <t>H0490</t>
  </si>
  <si>
    <t>11.02.2014</t>
  </si>
  <si>
    <t>12.05.2014</t>
  </si>
  <si>
    <r>
      <t xml:space="preserve">* MALZEME 24 AĞUSTOS 2016 TARİHİ İTİBARIYLA 1 HİBM TARAFINDAN TESLİM ALINMIŞTIR.
*  KABUL TEST VE EĞİTİMLER 12-16.12.2016 TARİHLERİNDE TAMAMLANMIŞTIR.
* KABUL ONAYI VERİLEREK, NSPA DAN FATURA GÖNDERİLMESİ TALEP EDİLMİŞTİR.
</t>
    </r>
    <r>
      <rPr>
        <sz val="10"/>
        <color indexed="10"/>
        <rFont val="sansserif"/>
        <charset val="162"/>
      </rPr>
      <t>Kontrol edilecek..güncellenecek</t>
    </r>
    <r>
      <rPr>
        <sz val="10"/>
        <color indexed="8"/>
        <rFont val="sansserif"/>
      </rPr>
      <t xml:space="preserve">
</t>
    </r>
  </si>
  <si>
    <t>güncelle</t>
  </si>
  <si>
    <t>510.000.-YTL</t>
  </si>
  <si>
    <t>250.350.-Pound</t>
  </si>
  <si>
    <t>H0279</t>
  </si>
  <si>
    <t>07.02.2014</t>
  </si>
  <si>
    <r>
      <t>448.350,00 GBP BEDELLİ MÜHİMMAT 10 NİSAN 2015 TARİHİNDE TESLİM ALINMIŞTIR. FİZİKİ SAYIM RAPORU 04 ARALIK 2015 TARİHİNDE GELMİŞTİR.TMİB 06 MAYIS 2016 TARİHİNDE İSMDEN İSTENMİŞTİR. 90.000 AD AVF 2 MOD 1 YÜK ATMA KARTRİÇ İLE 50.000 AD CHAFF İÇİN TOPLAM 517.315,03 AVRO KARŞILIĞI 1.575.972,51 TL AVANS ÖDENMİŞTİR. 08 ŞUBAT 2017 TARİHİNDE İSMDEN TMİB İSTENMİŞTİR.  CHAFF İÇİN FATURA BEDELİ 223.210,64 AVRODUR. CHAFF İLE IMPULSE CARTRIDGE İÇİN TMİB 21 ŞUBAT 2017 TARİHİNDE GELMİŞTİR.</t>
    </r>
    <r>
      <rPr>
        <sz val="10"/>
        <color indexed="10"/>
        <rFont val="sansserif"/>
        <charset val="162"/>
      </rPr>
      <t>MAHSUP İŞLEMLERİ YAPILACAKTIR.</t>
    </r>
  </si>
  <si>
    <t>7.110.000.-YTL</t>
  </si>
  <si>
    <t>1.583.325.-Pound</t>
  </si>
  <si>
    <r>
      <t xml:space="preserve">10.000 ADET EKİM 2015  TESLİM ALINDI. 
5.000 ADEDİ 29 ŞUBAT 2016 TARİHİNDE TESLİM ALINDI. 10.000 ADEDİ MART 2016  TESLİM EDİLDİ, KALANI 21.09.2016 TESLİM ALINMIŞTIR. 10.000 ADEDE İLİŞKİN 662.550,00 GBP BEDELLİ FİYAT ONAYI 09 ARALIK 2014 TARİHİNDE NSPAYA GÖNDERİLMİŞTİR. 10.000 AD İÇİN 843.690,31 AVRO KARŞILIĞI 2.327.319,72 TL AVANS ÖDENDİ. 10.000 AD.İÇİN FATURA BEDELİ 961.888,75 AVRODUR. 35.000 ADET İÇİN 920.775,00 GBP BEDELLİ FİYAT ONAYI 16 OCAK 2015 TARİHİNDE NSPAYA GÖNDERİLMİŞTİR.30.000 AD İÇİN 1.231.403,56 AVRO BEDELLİ PROFORMA FATURA AVANSI ÖDENMEMİŞTİR. FSKR GELDİĞİNDE FATURA İSTENECEKTİR. </t>
    </r>
    <r>
      <rPr>
        <sz val="10"/>
        <color indexed="10"/>
        <rFont val="sansserif"/>
        <charset val="162"/>
      </rPr>
      <t>kontrol edilecek.. dr tutulacak??</t>
    </r>
  </si>
  <si>
    <t>1.250.000.-YTL</t>
  </si>
  <si>
    <t>198.000.-Pound</t>
  </si>
  <si>
    <r>
      <t>448.350,00 GBP BEDELLİ MÜHİMMAT 10 NİSAN 2015 TARİHİNDE TESLİM ALINMIŞTIR. YENİDEN DÜZENLENEN FİZİKİ SAYIM RAPORU 25 NİSAN 2016 TARİHİNDE GELMİŞTİR. 90.000 AD AVF 2 MOD 1 YÜK ATMA KARTRİÇ İLE 50.000 AD CHAFF İÇİN TOPLAM 517.315,03 AVRO KARŞILIĞI 1.575.972,51 TL AVANS ÖDENMİŞTİR. 08 ŞUBAT 2017 TARİHİNDE İSMDEN TMİB İSTENMİŞTİR.TMİB 21 ŞUBAT 2017 TARİHİNDE GELMİŞTİR.</t>
    </r>
    <r>
      <rPr>
        <sz val="10"/>
        <color indexed="10"/>
        <rFont val="sansserif"/>
        <charset val="162"/>
      </rPr>
      <t>MAHSUP İŞLEMİ YAPILACAKTIR.</t>
    </r>
  </si>
  <si>
    <t>120.000.-YTL</t>
  </si>
  <si>
    <t>62.100.-Avro</t>
  </si>
  <si>
    <r>
      <t xml:space="preserve">İBF 07 ŞUBAT 2014 TARİHİNDE GELMİŞTİR. İHTİYAÇ NSPAYA 18 ŞUBAT 2014 TARİHİNDE BİLDİRİLMİŞTİR. ALIM ONAYI 19 MART 2014 TARİHİNDE ALINMIŞTIR. NSPADAN 01 EKİM 2014 TARİHİNDE FİYAT TEKLİFİ GELMİŞTİR. FİYAT TEKLİFİ DEĞERLENDİRİLMESİ İÇİN 10 EKİM 2014 TARİHİNDE İSMYE GÖNDERİLMİŞTİR.FİYAT TEKLİFİ UYGUNDUR YAZISI 31 EKİM 2014 TARİHİNDE GELMİŞTİR. FİYAT ONAYI 07 KASIM 2014 TARİHİNDE NSPAYA GÖNDERİLMİŞTİR.31 ARALIK 2015 TARİHİNDE LÜKSEMBURGA TESLİM EDİLMİŞTİR. 29 ŞUBAT 2016 TARİHİNDE TESLİM ALINMIŞTIR. TESLİM VE TESELLÜM YAZISI 29 ŞUBAT 2016 TARİHİNDE İSMYE BİLDİRİLMİŞTİR. FİZİKİ SAYIM RAPORU  25 NİSAN 2016 TARİHİNDE GELMİŞTİR. NSPADAN DOĞRU FATURA GELMİŞTİR. İSMDEN TMİB 28.12.2016 TARİHİNDE İSTENMİŞTİR. TMİB 24.01.2017 GELMİŞTİR. 
500 AD. I-50 SECAPEM İLE 100 AD. SECAPEM EMERECENSİ İÇİN NİHAİ FATURA BEDELİ TOPLAM: 85.301,00 AVRO MAHSUP İŞLEMLERİ YAPILACAKTIR. 
</t>
    </r>
    <r>
      <rPr>
        <sz val="10"/>
        <color indexed="10"/>
        <rFont val="sansserif"/>
        <charset val="162"/>
      </rPr>
      <t>AVANS FAZLASI VAR.NSPADAN BAKİYE AVANS TALEP EDİLECEK, MAHSUP İŞLEMLERİ TAMAMLANACAKTIR.</t>
    </r>
    <r>
      <rPr>
        <sz val="10"/>
        <color indexed="8"/>
        <rFont val="sansserif"/>
      </rPr>
      <t xml:space="preserve">
</t>
    </r>
  </si>
  <si>
    <t>50.000.-YTL</t>
  </si>
  <si>
    <t>24.500.-Avro</t>
  </si>
  <si>
    <r>
      <t xml:space="preserve">24.500,00 AVRO BEDELLİ FİYAT ONAYI 07 KASIM 2014 TARİHİNDE NSPAYA GÖNDERİLMİŞTİR.17 ARALIK 2014 TARİHİNDE AVANS ÖDEMESİ BÜTÇE Ş.MD.LÜĞÜNE GÖNDERİLMİŞTİR.31 ARALIK 2015 TARİHİNDE LÜKSEMBURGA TESLİM EDİLMİŞTİR. 29 ŞUBAT 2016 TARİHİNDE TESLİM ALINMIŞTIR. TESLİM VE TESELLÜM YAZISI 29 ŞUBAT 2016 TARİHİNDE İSMYE BİLDİRİLMİŞTİR. FİZİKİ SAYIM RAPORU  25 NİSAN 2016 TARİHİNDE GELMİŞTİR. TMİB 24.01.2017 GELMİŞTİR. 500 AD. I-50 SECAPEM İLE 100 AD. SECAPEM EMERECENSİ İÇİN NİHAİ FATURA BEDELİ TOPLAM: 85.301,00 AVRO </t>
    </r>
    <r>
      <rPr>
        <sz val="10"/>
        <color indexed="10"/>
        <rFont val="sansserif"/>
        <charset val="162"/>
      </rPr>
      <t xml:space="preserve">MAHSUP İŞLEMLERİ YAPILACAKTIR. 
</t>
    </r>
  </si>
  <si>
    <t>17.653.000.-YTL</t>
  </si>
  <si>
    <t>15.398.487.-Dolar</t>
  </si>
  <si>
    <t>27.01.2015</t>
  </si>
  <si>
    <t>20.03.2015</t>
  </si>
  <si>
    <r>
      <t>İHTİYAÇ NSPAYA 20 MART 2015 TARİHİNDE BİLDİRİLMİŞTİR.FİYAT TEKLİFİ DEĞERLENDİRİLMESİ İÇİN 14 AĞUSTOS 2015 TARİHİNDE İSMYE GÖNDERİLMİŞTİR. REVİZE FİYAT TEKLİFİ 25 AĞUSTOS 2015 TARİHİNDE İSMYE GÖNDERİLMİŞTİR. İSMNİN TEKLİF DEĞERLENDİRMESİ 28 AĞUSTOS 2015 TARİHİNDE GELMİŞTİR. FİYAT ONAYI NSPAYA 03 EYLÜL 2015 TARİHİNDE GÖNDERİLMİŞTİR. GBU-10+GBU-12 İÇİN SÖZLEŞME BEDELİNİN %30U, TOPLAM 4.284.100,99 AVRO KARŞILIĞI 13.762.674,43 TL. BEDELLİ AVANS TRANSFER ONAYI 17 KASIM 2015 TARİHİNDE BÜT.Ş.MD.LÜĞÜNE GÖNDERİLMİŞTİR. TEDARİK FAALİYETLERİNİN HIZLANDIRILMASI İÇİN 14 NİSAN 2016 TARİHİNDE NSPAYA YAZI YAZILMIŞTIR. İSMYE 24 EKİM 2016 TARİHİNDE TESLİM VE TESELLÜM YAZISI GÖNDERİLMİŞTİR.TMİB 21 ŞUBAT 2017 TARİHİNDE GELMİŞTİR.</t>
    </r>
    <r>
      <rPr>
        <sz val="10"/>
        <color indexed="10"/>
        <rFont val="sansserif"/>
        <charset val="162"/>
      </rPr>
      <t>SDR NSPAYA BİLDİRİLMİŞTİR. takip</t>
    </r>
  </si>
  <si>
    <t>takip</t>
  </si>
  <si>
    <t>63.950.-Avro</t>
  </si>
  <si>
    <t>H0028</t>
  </si>
  <si>
    <r>
      <t xml:space="preserve">İHTİYAÇ 20 MART 2015 TARİHİNDE NSPAYA BİLDİRİLMİŞTİR. NSPADAN GELEN FİYAT TEKLİFİ 29 HAZİRAN 2015 TARİHİNDE DEĞERLENDİRİLMESİ İÇİN İSMYE GÖNDERİLMİŞTİR.İSMNİN TEKLİF DEĞERLENDİRMESİ 27 TEMMUZ 2015 TARİHİNDE GELMİŞTİR. FİYAT ONAYI 30 TEMMUZ 2015 TARİHİNDE NSPAYA GÖNDERİLMİŞTİR.ONAYLI EUU 18 EYLÜL 2015 TARİHİNDE NSPAYA GÖNDERİLMİŞTİR.
31 MART 2016 TARİHİNDE TESLİM ALINMIŞTIR. FSKR 28 NİSAN 2016 TARİHİNDE GELMİŞTİR. NSPADAN 62.450,00 AVRO BEDELLİ FATURA GELMİŞTİR. İSMDEN 28.12.2016 TARİHİNDE TMİB İSTENMİŞTİR.TMİB 24 OCAK 2017 TARİHİNDE GELMİŞTİR. </t>
    </r>
    <r>
      <rPr>
        <sz val="10"/>
        <color indexed="10"/>
        <rFont val="sansserif"/>
        <charset val="162"/>
      </rPr>
      <t>FATURA BEDELİ ÖDENEREK MAHSUP İŞLEMİ YAPILACAKTIR.</t>
    </r>
  </si>
  <si>
    <t>400.000.-YTL</t>
  </si>
  <si>
    <t>139.485.-Pound</t>
  </si>
  <si>
    <t>16.03.2015</t>
  </si>
  <si>
    <r>
      <t>139.485,00 GBP BEDELLİ FİYAT ONAYI 02 HAZİRAN 2015 TARİHİNDE NSPAYA GÖNDERİLMİŞTİR. EUU BELGESİ ONAYLANMASI İÇİN 15 EYLÜL 2015 TARİHİNDE İSMYE GÖNDERİLMİŞTİR.ONAYLI EUU 18 EYLÜL 2015 TARİHİNDE NSPAYA GÖNDERİLMİŞTİR.REVİZE EUU 02 EKİM 2015 TARİHİNDE NSPAYA GÖNDERİLMİŞTİR. 29 ŞUBAT 2016 TARİHİNDE TESLİM ALINMIŞTIR. TESLİM VE TESELLÜM YAZISI 29 ŞUBAT 2016 TARİHİNDE İSMYE BİLDİRİLMİŞTİR. İSM TARAFINDAN SAYIM KONUSUNDA SORUN YAŞANDIĞINDAN RAPORUN GÖNDERİLEMEDİĞİ, EN KISA SÜREDE GÖNDERİLECEĞİ BİLDİRİLMİŞTİR. FSKR KASIM 2016 GELMİŞTİR. NSPADAN 173.303,94 AVRO BEDELLİ NİHAİ FATURA İLE 7.633,93 AVRO BEDELLİ TAŞIMA FATURASI GELMİŞTİR.İSMDEN 28.12.2016 TARİHİNDE TMİB İSTENMİŞTİR. TMİB 17 OCAK 2017 TARİHİNDE GELMİŞTİR.</t>
    </r>
    <r>
      <rPr>
        <sz val="10"/>
        <color indexed="10"/>
        <rFont val="sansserif"/>
        <charset val="162"/>
      </rPr>
      <t xml:space="preserve">  FATURA BEDELİ ÖDENEREK MAHSUP İŞLEMİ YAPILACAKTIR.</t>
    </r>
  </si>
  <si>
    <t>9.000.000.-YTL</t>
  </si>
  <si>
    <t>1.439.435.-Pound</t>
  </si>
  <si>
    <r>
      <t>1.439.435 GBP BEDELLİ FİYAT ONAYI 08 MAYIS 2015 TARİHİNDE NSPAYA GÖNDERİLMİŞTİR.15.000 ADET FLARE İÇİN ONAYLI EUU 02 HAZİRAN 2015 TARİHİNDE NSPAYA GÖNDERİLMİŞTİR.15.000 ADET İÇİN EUU BELGESİ ONAYLANMASI İÇİN 15 EYLÜL 2015 TARİHİNDE İSMYE GÖNDERİLMİŞTİR.15.000 ADET İÇİN ONAYLI EUU 18 EYLÜL 2015 TARİHİNDE NSPAYA GÖNDERİLMİŞTİR. REVİZE EUU 02 EKİM 2015 TARİHİNDE NSPAYA GÖNDERİLMİŞTİR.15.000 ADEDİ 06 OCAK 2016 TARİHİNDE TESLİM ALINMIŞTIR. KALAN 15.000 ADEDİ 21 EYLÜL 2016 TARİHİNDE TESLİM ALINMIŞTIR. 15.000 AD İÇİN FSKR BEKLENMEKTEDİR.</t>
    </r>
    <r>
      <rPr>
        <sz val="10"/>
        <color indexed="10"/>
        <rFont val="sansserif"/>
        <charset val="162"/>
      </rPr>
      <t>HATALI GELEN FATURANIN DÜZELTİLMESİ İSTENMİŞTİR.</t>
    </r>
  </si>
  <si>
    <t>1. HATALI PROFORMANIN DÜZELTİLMESİ TALEP EDİLDİ</t>
  </si>
  <si>
    <t>1.200.000.-YTL</t>
  </si>
  <si>
    <t>226.920.-Pound</t>
  </si>
  <si>
    <r>
      <t>226.920,00 GBP BEDELLİ FİYAT ONAYI NSPAYA 11 HAZİRAN 2015 TARİHİNDE GÖNDERİLMİŞTİR. 21 KASIM 2016 TARİHİNDE TESLİM ALINMIŞTIR.FKSR VE TMİB 24.01.2017 TARİHİNDE GELMİŞTİR. FATURA BEDELİ 265.745,40 AVRODUR.</t>
    </r>
    <r>
      <rPr>
        <sz val="10"/>
        <color indexed="10"/>
        <rFont val="sansserif"/>
        <charset val="162"/>
      </rPr>
      <t>MAHSUP ŞLEMİ YAPILACAKTIR.</t>
    </r>
  </si>
  <si>
    <t>65.565.-Avro</t>
  </si>
  <si>
    <r>
      <t xml:space="preserve">65.565,00  AVRO BEDELLİ FİYAT ONAYI 30 HAZİRAN 2015 TARİHİNDE NSPAYA GÖNDERİLMİŞTİR.  SON KULLANICI SERTİFİKASI ONAYLANMASI İÇİN 03 AĞUSTOS 2016 TARİHİNDE İSMYE GÖNDERİLMİŞTİR.ONAYLI SKB 10 EKİM 2016 TARİHİNDE NSPAYA GÖNDERİLMİŞTİR. NSPA TULO TARAFINDAN 14 ŞUBAT 2017 TARİHİNDE SEVK EDİLMİŞTİR.
252,001 TL BEDELLİ NAKLİYAT SİGORTASI ÖDEME ONAYI 10 MART 2017 TARİHİNDE HARC.YNT.D.BŞK.LIĞINA GÖNDERİLMİŞTİR.
</t>
    </r>
    <r>
      <rPr>
        <sz val="10"/>
        <color indexed="10"/>
        <rFont val="sansserif"/>
        <charset val="162"/>
      </rPr>
      <t>güncelle</t>
    </r>
  </si>
  <si>
    <t>27.600.000.-YTL</t>
  </si>
  <si>
    <t>5.984.300.-Dolar</t>
  </si>
  <si>
    <r>
      <t xml:space="preserve">İHTİYAÇ 20 MART 2015 TARİHİNDE NSPAYA BİLDİRİLMİŞTİR. NSPANIN NSN DEĞİŞİKLİK TEKLİFİ DEĞERLENDİRİLMESİ İÇİN 23 TEMMUZ 2015 TARİHİNDE İSMYE GÖNDERİLMİŞTİR. FİYAT VE TEKLİFİ 03 EYLÜL 2015 TARİHİNDE GELMİŞTİR.FİYAT TEKLİFİ DEĞERLENDİRİLMESİ İÇİN 04 EYLÜL 2015 TARİHİNDE İSMYE GÖNDERİLMİŞTİR. İSMDEN MİKTARIN 1.000 ADEDE DÜŞÜRÜLMESİ VE TESLİMAT YERİNİN DEĞİŞTİRİLMESİ HK YAZI 28 EYLÜL 2015 TARİHİNDE GELMİŞTİR.02 EKİM 2015 TARİHİNDE MİKTAR DEĞİŞİKLİĞİ NSPAYA BİLDİRİLMİŞTİR.1.000 ADET İÇİN ALINAN REVİZE FİYAT TEKLİFİ DEĞERLENDİRİLMESİ İÇİN 13 EKİM 2015 TARİHİNDE İSMYE GÖNDERİLMİŞTİR. 1000 ADET İÇİN 03 KASIM 2015 TARİHİNDE NSPAYA FİYAT ONAYI GÖNDERİLMİŞTİR.SKB ONAYLANMASI İÇİN 15 ARALIK 2015 TARİHİNDE İSMYE GÖNDERİLMİŞTİR. 15.275,00 ABD DOLARI PROJE BEDELİNİN %30U 1.658.772,98 AVRO KARŞILIĞI 5.117.314,64 TL AVANS ÖDEMESİ 17 ARALIK 2015 TARİHİNDE BÜT.Ş.MD.LÜĞNE GÖNDERİLMİŞTİR.DSP-83 BELGESİ ONAYLANMASI İÇİN 16 MART 2016 TARİHİNDE İSMYE VE TEK.HİZ.D.BŞK.LIĞINA GÖNDERİLMİŞTİR. ONAYLI SKB 01 NİSAN 2016 TARİHİNDE NSPAYA GÖNDERİLMİŞTİR. 
NSPA 15 EYLÜL 2016 TARİHİNDE MÜHİMMATIN SEVK İÇİN YÜKLEMEYE HAZIR OLDUĞUNU BİLDİRMİŞTİR.  
09 ARALIK 2016 TESLİM ALINMIŞTIR. İSMYE TESLİM VE TESELLÜM YAZISI 08 ARALIK 2016 TARİHİNDE GÖNDERİLMİŞTİR. 
04 NİSAN 2017 TARİHİNDE 5.558.517,56 AVRO BEDELLİ FATURA İSMYE GÖNDERİLEREK, TMİB İSTENMİŞTİR. FSKR BEKLENMEKTEDİR. </t>
    </r>
    <r>
      <rPr>
        <sz val="10"/>
        <color indexed="10"/>
        <rFont val="sansserif"/>
        <charset val="162"/>
      </rPr>
      <t>güncellle</t>
    </r>
  </si>
  <si>
    <t>23.000.000.-YTL</t>
  </si>
  <si>
    <t>21.088.000.-Dolar</t>
  </si>
  <si>
    <r>
      <t>İHTİYAÇ 20 MART 2015 TARİHİNDE NSPAYA BİLDİRİLMİŞTİR. FİYAT TEKLİFİ 14 EYLÜL 2015 TARİHİNDE GELMİŞTİR. DEĞERLENDİRİLMESİ İÇİN 15 EYLÜL 2015 TARİHİNDE İSMYE GÖNDERİLMİŞTİR. İSMNİN FİYAT TEKLİFİ DEĞERLENDİRMESİ 14 EKİM 2015 TARİHİNDE ALINMIŞTIR. İSM TARAFINDAN UYGUN BULUNAN FİYAT TEKLİFİNİN HARCAMA YETKİLİSİ DEĞİŞİKLİĞİNE İLİŞKİN EK ONAY 23 EKİM 2015 TARİHİNDE ALINMIŞTIR. GBU 31 VE GBU 38 İÇİN TOPLAM 21.088,00 USD BEDELLİ FİYAT ONAYI 26 EKİM 2015 TARİHİNDE NSPAYA GÖNDERİLMİŞTİR.GBU-38, GBU 31 İÇİN TOPLAM FİYAT ONAYI BEDELİNİN %30U 5.845.329,39 AVRO KARŞILIĞI 18.032.841,17 TL AVANS ÖDEMESİ 17 ARALIK 2015 TARİHİNDE MTİY BÜT.Ş.MD.LÜĞNE GÖNDERİLMİŞTİR. İMZALI TAA-TECHNICAL ASSISTANT AGREEMENT BELGESİ 23 ŞUBAT 2016 TARİHİNDE NSPAYA GÖNDERİLMİŞTİR. TEDARİK FAALİYETLERİNİN HIZLANDIRILMASI İÇİN 14 NİSAN 2016 TARİHİNDE NSPAYA YAZI YAZILMIŞTIR. BOEING FİRMASI İLE NSPA ARASINDA 06 MAYIS 2016 TARİHİNDE ÇERÇEVE SÖZLEŞME İMZALANMIŞTIR. İMZALANAN ÇERÇEVE SÖZLEŞME GEREĞİ HER BİR SİPARİŞ EMRİ ÖNCESİ MÜŞTERİ ÜLKE TARAFINDAN ONAYLANMASI GEREKEN GARANTİ VE SORUMLULUK İLE İLGİLİ HUSUSLAR ONAYLANMAK ÜZERE İSMYE 11 MAYIS 2016 TARİHİNDE GÖNDERİLMİŞTİR. KMU-572C/B 9.720.000, 00 USD BEDELLİDİR, TOPLAM 21.088.000,00 USD BEDELLİ SÖZLEŞME 25 MAYIS 2016 TARİHİNDE ALINMIŞTIR. TOPLAM 21.088,00 USD + 2.000 AVRO BEDELLİ REVİZE FİYAT ONAYI 21 TEMMUZ 2016 TARİHİNDE NSPAYA GÖNDERİLMİŞTİR. 2NSPA TARAFINDAN FMPS (FLİGHT MİSSİON PLANNİNG SOFTWARE) YAZILIMININ 32 BİT YERİNE 64 BİT OLARAK YÜKSELTİLMESİ KARŞILIĞINDA TESLİMAT YERİNİN FOB WİLLMİNGTON PORT YERİNE FİRMA TESİSLERİ OLARAK TOPLAM FİYAT SABİT KALMAK ÜZERE DEĞİŞİM TEKLİFİ İSM E İLETİLMİŞTİR. 13 ARALIK 2016 TARİHİNDE SEVK İŞLEMLERİ BAŞLATILAN 300 ADET GBU 38İN SİGORTA İŞLEMLERİ 13 ARALIK 2016 TARİHİNDE YAPILMIŞTIR.TAMAMI TESLİM ALINMIŞTIR.9.028.422,81 AVRO BEDELLİ FATURA 04 NİSAN 2017 TARİHİNDE GELMİŞTİR. TMİB 04 NİSAN 2017 TARİHİNDE İSTENMİŞTİR.</t>
    </r>
    <r>
      <rPr>
        <sz val="10"/>
        <color indexed="10"/>
        <rFont val="sansserif"/>
        <charset val="162"/>
      </rPr>
      <t>SDR NSPAYA BİLDİRİLMİTŞİR... sayıları kontrol et.. günclelle</t>
    </r>
  </si>
  <si>
    <t>1. SDR TUTULMUŞTUR.
2. SAYILARI KONTROL ET</t>
  </si>
  <si>
    <t>20.700.000.-YTL</t>
  </si>
  <si>
    <r>
      <t>İHTİYAÇ 20 MART 2015 TARİHİNDE NSPAYA BİLDİRİLMİŞTİR.FİYAT TEKLİFİ 14 EYLÜL 2015 TARİHİNDE GELMİŞTİR. DEĞERLENDİRİLMESİ İÇİN 15 EYLÜL 2015 TARİHİNDE İSMYE GÖNDERİLMİŞTİR. İSMNİN FİYAT TEKLİFİ DEĞERLENDİRMESİ 14 EKİM 2015 TARİHİNDE ALINMIŞTIR. İSM TARAFINDAN UYGUN BULUNAN FİYAT TEKLİFİNİN HARCAMA YETKİLİSİ DEĞİŞİKLİĞİNE İLİŞKİN EK ONAY 23 EKİM 2015 TARİHİNDE ALINMIŞTIR. 
GBU 31 VE GBU 38 İÇİN TOPLAM 21.088,00 USD BEDELLİ FİYAT ONAYI 26 EKİM 2015 TARİHİNDE NSPAYA GÖNDERİLMİŞTİR. GBU-38, GBU 31 İÇİN FİYAT ONAYI BEDELİNİN %30U  5.845.329,39 AVRO KARŞILIĞI 18.032.841,17 TL AVANS ÖDEMESİ 17 ARALIK 2015 TARİHİNDE MTİY BÜT.Ş.MD.LÜĞNE GÖNDERİLMİŞTİR.
BOIENG TARAFINDAN SAĞLANAN MAL VE HZİMET ALIMLARINA YÖNELİK HAZIRLANAN TAA-TECHNICAL ASSISTANT AGREEMENT BELGESİ HAVELSAN TARAFINDAN ONAYLANMASI İÇİN 02 ŞUBAT 2016 TARİHİNDE İSMYE GÖNDERİLMİŞTİR. İMZALI TAA-TECHNICAL ASSISTANT AGREEMENT BELGESİ 23 ŞUBAT 2016 TARİHİNDE NSPAYA GÖNDERİLMİŞTİR.TEDARİK FAALİYETLERİNİN HIZLANDIRILMASI İÇİN 14 NİSAN 2016 TARİHİNDE NSPAYA YAZI YAZILMIŞTIR. BOEING FİRMASI İLE NSPA ARASINDA 06 MAYIS 2016 TARİHİNDE ÇERÇEVE SÖZLEŞME İMZALANMIŞTIR.İMZALANAN ÇERÇEVE SÖZLEŞME GEREĞİ HER BİR SİPARİŞ EMRİ ÖNCESİ MÜŞTERİ ÜLKE TARAFINDAN ONAYLANMASI GEREKEN GARANTİ VE SORUMLULUK İLE İLGİLİ HUSUSLAR ONAYLANMAK ÜZERE İSMYE 11 MAYIS 2016 TARİHİNDE GÖNDERİLMİŞTİR. KMU-556F/B 10.425.000,00 USD BEDELLİDİR TOPLAM 21.088.000,00 USD BEDELLİ  SÖZLEŞME 25 MAYIS 2016 TARİHİNDE ALINMIŞTIR. TOPLAM 21.088,00 USD + 2.000 AVRO BEDELLİ REVİZE FİYAT ONAYI 21 TEMMUZ 2016 TARİHİNDE NSPAYA GÖNDERİLMİŞTİR. BOEING FİRMASINDAN SAĞLANAN MAL VE HİZMET ALIMLARINA YÖNELİK YÜRÜRLÜKTEKİ TECHNICAL ASSİSTANCE AGREEMENT-TAA İÇİN ALINAN DEĞİŞİKLİK TEKLİFİ 06 EYLÜL 2016 TARİHİNDE İNCELENMESİ İÇİN İSMYE GÖNDERİLMİŞTİR. İSM TARAFINDAN UYGUN BULUNARAK İMZALANAN TAA 25 EKİM 2016 TARİHİNDE NSPAYA GÖNDERİLMİŞTİR. NSPA TARAFINDAN FMPS (FLİGHT MİSSİON PLANNİNG SOFTWARE) YAZILIMININ 32 BİT YERİNE 64 BİT OLARAK YÜKSELTİLMESİ KARŞILIĞINDA TESLİMAT YERİNİN FOB WİLLMİNGTON PORT YERİNE FİRMA TESİSLERİ OLARAK TOPLAM FİYAT SABİT KALMAK ÜZERE DEĞİŞİM TEKLİFİ İSM E İLETİLMİŞTİR.  13 ARALIK 2016 TARİHİNDE SEVK İŞLEMLERİ BAŞLATILAN 300 ADET GBU 31 V1İN SİGORTA İŞLEMLERİ 13 ARALIK 2016 TARİHİNDE YAPILMIŞTIR. TAMAMI TESLİM ALINMIŞTIR.9.685.284,29 AVRO BEDELLİ FATURA 04 NİSAN 2017 TARİHİNDE GELMİŞTİR. TMİB 04 NİSAN 2017 TARİHİNDE İSTENMİŞTİR.</t>
    </r>
    <r>
      <rPr>
        <sz val="10"/>
        <color indexed="10"/>
        <rFont val="sansserif"/>
        <charset val="162"/>
      </rPr>
      <t>SDR NSPAYA GÖNDERİLMİŞTİR.sayıları kontrol et.. günclelle</t>
    </r>
  </si>
  <si>
    <t>27.000.000.-YTL</t>
  </si>
  <si>
    <r>
      <t xml:space="preserve">
MALZEMENİN TESLİM EDİLDİĞİ BİLGİSİ ALINMIŞTIR.</t>
    </r>
    <r>
      <rPr>
        <sz val="10"/>
        <color indexed="10"/>
        <rFont val="sansserif"/>
        <charset val="162"/>
      </rPr>
      <t>SDR NSPAYA GÖNDERİLMİŞTİR. sayıları kontrol et.. Günclelle</t>
    </r>
  </si>
  <si>
    <t>428.000.-YTL</t>
  </si>
  <si>
    <r>
      <t xml:space="preserve">*03 MAYIS 2016 ALIM ONAYI ALINMIŞTIR.
*04 MAYIS 2016 İHTİYAÇ NSPA'YA BİLDİRİLMİŞTİR.
* 11 MAYIS 2016 CİHAZLARLA İLGİLİ BİLGİ TALEBİ 27 MAYIS 2016 MİADI İLE VERİLMİŞTİR. SATIŞ ANLAŞMASI REVİZE İŞLEMLERİ BAŞLAMIŞTIR.
* 17 HAZİRAN 2016 FİYAT TEKLİFİ KUVVETLERE GÖNDERİLMİŞTİR.
*23 MART 2017 FİZİKİ SAYIM VE FİZİKİ KONTROL TUTANAĞI İSM TARAFINDAN GÖNDERİLMİŞTİR.
*11 MAYIS 2017 NSPA TARAFINDAN GÖNDERİLEN FATURA İSM'YE İLETİLEREK TAŞINIR MAL İŞLEM BELGESİ TALEP EDİLMİŞTİR. BELGENİN GLMESİNİ MÜTEAKİP MAHSUP İŞLEMLERİNE BAŞLANACAKTIR.
*13 TEMMUZ 2016 FİYAT KABUL ONAYI ALINMIŞTIR.
* 04 AĞUSTOS 2016 FİYAT ONAYI NSPA'YA GÖNDERİLMİŞTİR.
TUR-53 NUMARALI SATIŞ ANLAŞMASININ REVİZE İŞLEMLERİNİN KOORDİNESİ NSPA İLE DEVAM ETMEKTEDİR.
* 29 TEMMUZ 2016 GNKUR'UN FİYAT KABUL ONAYI BEKLENMEKTEDİR.
kkk-dz. hv. gnkur birlikte yürüyor.. </t>
    </r>
    <r>
      <rPr>
        <sz val="10"/>
        <color indexed="10"/>
        <rFont val="sansserif"/>
        <charset val="162"/>
      </rPr>
      <t>orjinal fatura takiben mahsup</t>
    </r>
  </si>
  <si>
    <t>1. ORJİNAL FATURA İSTENDİ
2. MAHSUP</t>
  </si>
  <si>
    <t>300.000.-YTL</t>
  </si>
  <si>
    <t>54.574.-Avro</t>
  </si>
  <si>
    <r>
      <t>İBF 11 MAYIS 2016 TARİHİNDE ALINMIŞTIR. ALIM ONAYI 25 MAYIS 2016 TARİHİNDE ALINMIŞTIR. İHTİYAÇ 25 MAYIS 2016 TARİHİNDE NSPAYA BİLDİRİLMİŞTİR. HATALI NSN VE/VEYA İHTİYAÇ TANIMI HAKKINDA İSMDEN 10 HAZİRAN 2016 TARİHİNDE GELEN GÖRÜŞ NSPAYA BİLDİRİLMİŞTİR. NSPADAN FİYAT VE TEKLİFİ 29 HAZİRAN 2016 TARİHİNDE ALINMIŞTIR, DEĞERLENDİRİLMESİ İÇİN 30 HAZİRAN 2016 TARİHİNDE İSMYE GÖNDERİLMİŞTİR.İSM FİYAT TEKLİFİ DEĞERLENDİRMESİ 27 TEMMUZ 2016 TARİHİNDE GELMİŞTİR.54.574,00 AVRO BEDELLİ FİYAT ONAYI 19 AĞUSTOS 2016 TARİHİNDE NSPAYA GÖNDERİLMİŞTİR. SKB ONAYLANMASI İÇİN 22 AĞUSTOS 2016 TARİHİNDE İSMYE GÖNDERİLMİŞTİR. ONAYLI SKB 27 EYLÜL 2016 TARİHİNDE NSPAYA GÖNDERİLMİŞTİR. İTHALAT İZNİ ALINMASINA İLİŞKİN NSPAYA 11 EKİM 2016 TARİHİNDE YAZI GÖNDERİLMİŞTİR. 15 KASIM 2016 TARİHİNDE  54.574,00 AVRO KARŞILIĞI 198.813,08 TL BEDELLİ AVANS ÖDEME ONAYI 06 ARALIK 2016 TARİHİNDE HARC.YNT.D.BŞK.LIĞINA GÖNDERİLMİŞTİR. 
* 15 MART 2017 KURYE UÇAĞIYLA  TESLİM ALINDI.</t>
    </r>
    <r>
      <rPr>
        <sz val="10"/>
        <color indexed="10"/>
        <rFont val="sansserif"/>
        <charset val="162"/>
      </rPr>
      <t>NSPADAN FATURA BEKLENMEKTEDİR. güncelle</t>
    </r>
  </si>
  <si>
    <t>824.720.-Pound</t>
  </si>
  <si>
    <r>
      <t>İBF 11 MAYIS 2016 TARİHİNDE ALINMIŞTIR. ALIM ONAYI 24 MAYIS 2016 TARİHİNDE ALINMIŞTIR. İHTİYAÇ 25 MAYIS 2016 TARİHİNDE NSPAYA BİLDİRİLMİŞTİR.01 EYLÜL 2016 TARİHİNDE NSPADAN GELEN FİYAT TEKLİFİ 08 EYLÜL 2016 TARİHİNDE İSMYE DEĞERLENDİRİLMESİ İÇİN GÖNDERİLMİŞTİR. İSMNİN TEKLİF DEĞERLENDİRMESİ 27 EYLÜL 2016 TARİHİNDE GELMİŞTİR. 824.720,00 GBP + 13.680,00 GBP TAŞIMA BEDELLİ FİYAT ONAYI 28 EYLÜL 2016 TARİHİNDE NSPAYA GÖNDERİLMİŞTİR. 15 KASIM 2016 TARİHİNDE NSPADAN PROFORMA FATURA İSTENMİŞTİR. 975.655,09 AVRO KARŞILIĞI 3.554.311,49 TL BEDELLİ AVANS ÖDEME ONAYI 06 ARALIK 2016 TARİHİNDE HARC.YNT.D.BŞK.LIĞINA GÖNDERİLMİŞTİR. ONAYLI SKB 07 ŞUBAT 2017 TARİHİNDE NSPAYA GÖNDERİLMİŞTİR.8.000 ADET 24.05.2017 TARİHİNDE TESLİM ALINMIŞTIR.</t>
    </r>
    <r>
      <rPr>
        <sz val="10"/>
        <color indexed="10"/>
        <rFont val="sansserif"/>
        <charset val="162"/>
      </rPr>
      <t xml:space="preserve"> KALAN 8.000 EYLÜL 2017</t>
    </r>
  </si>
  <si>
    <t>1. EYLÜL TESLİMAT TAKİP</t>
  </si>
  <si>
    <t>822.000.-YTL</t>
  </si>
  <si>
    <t>115.283.-Dolar</t>
  </si>
  <si>
    <r>
      <t>İBF 11 MAYIS 2016 TARİHİNDE GELMİŞTİR. ALIM ONAYI 25 MAYIS 2016 TARİHİNDE ALINMIŞTIR. İHTİYAÇ 25 MAYIS 2016 TARİHİNDE NSPAYA BİLDİRİLMİŞTİR. NSPADAN ALINAN FİYAT VE TEKLİFİ 07 EKİM 2016 TARİHİNDE DEĞERLENDİRİLMESİ İÇİN İSMYE GÖNDERİLMİŞTİR. 110.300,00 USD+TAŞIMA BEDELİ 500 AVRO BEDELLİ FİYAT ONAYI 24 EKİM 2016 TARİHİNDE NSPAYA GÖNDERİLMİŞTİR. 15 KASIM 2016 TARİHİNDE NSPADAN PROFORMA FATURA İSTENMİŞTİR.110.300,00 USD+TAŞIMA BEDELİ 4.983,00 USD+750 AVRO BEDELLİ REVİZE FİYAT ONAYI 07 ARALIK 2016 TARİHİNDE NSPAYA GÖNDERİLMİŞTİR. REVİZE PROFORMA FATURA 08 ARALIK 2016 TARİHİNDE GELMİŞTİR. 108.319,21 AVRO KARŞILIĞI 394.606,88 TL BEDELLİ AVANS ÖDEME ONAYI 12 ARALIK 2016 TARİHİNDE HARC.YNT.D.BŞK.LIĞINA GÖNDERİLMİŞTİR.
* 17 MART 2017 TARİHİNDE, ONAYLI SKB NSPA YA  NSPA YA GÖNDERİLMİŞTİR.</t>
    </r>
    <r>
      <rPr>
        <sz val="10"/>
        <color indexed="10"/>
        <rFont val="sansserif"/>
        <charset val="162"/>
      </rPr>
      <t>TESLİMAT BEKLENİYOR.</t>
    </r>
  </si>
  <si>
    <t>1. TESLİMAT TAKİP</t>
  </si>
  <si>
    <t>38.500.-Dolar</t>
  </si>
  <si>
    <t>H0041</t>
  </si>
  <si>
    <r>
      <t>İBF 11 MAYIS 2016 TARİHİNDE GELMİŞTİR. ALIM ONAYI 24 MAYIS 2016 TARİHİNDE ALINMIŞTIR.İHTİYAÇ 25 MAYIS 2016 TARİHİNDE NSPAYA BİLDİRİLMİŞTİR. NSPADAN FİYAT VE TEKLİFİ 20 EKİM 2016 TARİHİNDE GELMİŞTİR, DEĞERLENDİRİLMESİ İÇİN 21 EKİM 2016 TARİHİNDE İSMYE GÖNDERİLMİŞTİR.İSMNİN MİKTAR DEĞİŞİKLİĞİ NEDENİYLE NSPADAN TALEP EDİLEN REVİZE FİYAT TEKLİFİ DEĞERLENDİRİLMESİ İÇİN 
15 KASIM 2016 TARİHİNDE İSMYE GÖNDERİLMİŞTİR. İSMNİN FİYAT DEĞERLENDİRME YAZISI İLE MİKTAR 1.000 ADEDE DÜŞÜRÜLMÜŞTÜR.1.000 ADET İÇİN GELEN FİYAT TEKLİFİ 21 KASIM 2016 TARİHLİ YAZI İLE İSMCE KABUL EDİLMİŞTİR. FİYAT ONAYI 25 KASIM 2016 TARİHİNDE NSPAYA GÖNDERİLMİŞTİR. 35.923,90 AVRO KARŞILIĞI 130.870,77 TL BEDELLİ AVANS ÖDEME ONAYI 09 ARALIK 2016 TARİHİNDE HARC.YNT.D.BŞK.LIĞINA GÖNDERİLMİŞTİR.SON KULLANICI BELGESİ ONAYLANMASI İÇİN 24 OCAK 2017 TARİHİNDE İSMYE GÖNDERİLMİŞTİR. ONAYLI SKB 07 ŞUBAT 2017 TARİHİNDE NSPAYA GÖNDERİLMİŞTİR.</t>
    </r>
    <r>
      <rPr>
        <sz val="10"/>
        <color indexed="10"/>
        <rFont val="sansserif"/>
        <charset val="162"/>
      </rPr>
      <t xml:space="preserve"> 01-05 TEMMUZ 2017 WİLMİNGTON LİMANI ÇIKIŞLI SEVKİ PLANLIDIR.</t>
    </r>
  </si>
  <si>
    <t>1. TESLİMAT BEKLENİYOR</t>
  </si>
  <si>
    <t>280.000.-YTL</t>
  </si>
  <si>
    <t>H0454</t>
  </si>
  <si>
    <t>17.03.2017</t>
  </si>
  <si>
    <r>
      <rPr>
        <sz val="10"/>
        <color indexed="10"/>
        <rFont val="sansserif"/>
        <charset val="162"/>
      </rPr>
      <t xml:space="preserve">17 MART 2017 - İBF GELDİ. 
24 NİSAN 2017 - (İBF BİLGİ NOTUYLA BİRLİKTE SN.MÜSTEŞARIN İMZALAMASI İÇİN BEKLETİLDİ) ALIM ONAYI ALINDI.                                                                                                03 MAYIS 2017- İSTEK, NSPA'YA BİLDİRİLDİ.    </t>
    </r>
    <r>
      <rPr>
        <sz val="10"/>
        <color indexed="8"/>
        <rFont val="sansserif"/>
      </rPr>
      <t xml:space="preserve">                                                                                                                                                                                                                      </t>
    </r>
  </si>
  <si>
    <t>1. TEKLİF BEKLENİYOR</t>
  </si>
  <si>
    <t>122.797.701.-YTL</t>
  </si>
  <si>
    <t>08.03.2017</t>
  </si>
  <si>
    <t>54.840.886.-YTL</t>
  </si>
  <si>
    <t>21.840.000.-YTL</t>
  </si>
  <si>
    <t>129.746.264.-YTL</t>
  </si>
  <si>
    <t>18.720.000.-YTL</t>
  </si>
  <si>
    <r>
      <t>* NSPA DAN FİYAT TEKLİFİ BEKLENMEKTEDİR.</t>
    </r>
    <r>
      <rPr>
        <sz val="10"/>
        <color indexed="10"/>
        <rFont val="sansserif"/>
        <charset val="162"/>
      </rPr>
      <t>20.06.2017 TARİHİNDE NSPANIN BLU-109C/B TEKLİFİ İSMYE SORULMUŞTUR.</t>
    </r>
    <r>
      <rPr>
        <sz val="10"/>
        <color indexed="8"/>
        <rFont val="sansserif"/>
      </rPr>
      <t xml:space="preserve">
</t>
    </r>
  </si>
  <si>
    <t>1. İSM TEKLİF DEĞERLENDİRME BEKLENİYOR</t>
  </si>
  <si>
    <t>117.254.827.-YTL</t>
  </si>
  <si>
    <t>588.848.-Dolar</t>
  </si>
  <si>
    <t>H0496</t>
  </si>
  <si>
    <t>14.04.2017</t>
  </si>
  <si>
    <t xml:space="preserve">   </t>
  </si>
  <si>
    <t>* 14 NİSAN 2017 - İBF GELDİ.                                                                                                                                                                                                                                        * 11 MAYIS 2017 TARİHİNDE ALIM ONAYI ALINDI                                                                                                                                                                                                      * 16 MAYIS 2017 TARİHİNDE NSPA'YA İSTEK BİLDİRİLDİ. NSPA'DAN FİYAT TEKLİFİ BEKLENMEKTEDİR.</t>
  </si>
  <si>
    <t>774.000.-YTL</t>
  </si>
  <si>
    <t>353.964.-Avro</t>
  </si>
  <si>
    <t>K0122</t>
  </si>
  <si>
    <t>09.11.2010</t>
  </si>
  <si>
    <t>13.10.2010</t>
  </si>
  <si>
    <r>
      <t xml:space="preserve">* 03 HAZİRAN 2011 TARİHİNDE ALIM ONAYI ALINMIŞTIR. 
* 22 HAZİRAN 2011 TARİHİNDE FİYAT ONAYI GÖNDERİLMİŞTİR. 
* 11 AĞUSTOS 2011 TARİHİNDE SKB İSM'YE GÖNDERİLMİŞTİR.  
* 27 ŞUBAT 2012 TARİHİNDE BİRİNCİ PARTİ TESLİM ALINMIŞTIR. 
* 13 EYLÜL 2012 TARİHİNDE İKİNCİ PARTİ TESLİM ALINMIŞTIR. 
* ONAYLI SKB 09 AĞUSTOS 2012 TARİHİNDE GELMİŞTİR. 
* 14 KASIM 2013 TARİHİNDE ÜÇÜNCÜ PARTİ İÇİN 333.587,00 AVRO AVANS TRANSFER EDİLMİŞTİR.
* 16 ARALIK 2013 TARİHİNDE İKİNCİ PARTİ İÇİN 326.510,07 AVRO ÖDEME YAPILMIŞTIR.
* 3'ÜNCÜ PARTİ MÜHİMMATIN TESLİMATI 21 MART 2014 TARİHİNDE GERÇEKLEŞTİRİLMİŞTİR. 
* 30 HAZİRAN 2014 TARİHİNDE FİZİKİ SAYIM VE KONTROL TUTANAĞI ALINMIŞTIR.FİZİKİ SAYIM RAPORU 30.06.2014 TARİHİNDE ALINMIŞTIR.NSPA'DAN  ALACAK BULUNMAKTADIR. DİĞER KUVVETLERİNKİ İLE BİRLİKTE NSPA'DAN GERİ İADE HAZİRAN 2016 AYINDA TALEP EDİLMİŞ VE NSPA'DAN 01 EYLÜL 2016 İTİBARİYLE GERİ İADE YAPILDIĞI BİLGİSİ GELMİŞTİR. ORJİNAL DEKONTUN GELMESİNİ MÜTEAKİP ROJE MAHSUP EDİLECEKTİR.                                              
</t>
    </r>
    <r>
      <rPr>
        <sz val="10"/>
        <color indexed="10"/>
        <rFont val="sansserif"/>
        <charset val="162"/>
      </rPr>
      <t xml:space="preserve">* YAPILAN İNCELEME NETİCESİNDE, ULAŞTIRMA İŞLEMLEMLERİNİN DEĞİŞMESİNİ MÜTEAKİP YAPILAN YENİDEN FATURALANDIRMA KAPSAMINDA, PROJENİN MAHSUBU KAPSAMINDA NSPA'YA ÖDENMESİ GEREKEN 2.973,81 AVRONUN FAZLA HESAPLANDIĞINA İLİŞKİN KOORDİNASYON VE YAZIŞMALAR NSPA İLE DEVAM ETMEKTEDİR.
</t>
    </r>
    <r>
      <rPr>
        <sz val="10"/>
        <color indexed="8"/>
        <rFont val="sansserif"/>
      </rPr>
      <t xml:space="preserve">
</t>
    </r>
  </si>
  <si>
    <t>1.290.000.-YTL</t>
  </si>
  <si>
    <t>617.390.-Avro</t>
  </si>
  <si>
    <t>433.125.-YTL</t>
  </si>
  <si>
    <t>K0056</t>
  </si>
  <si>
    <t>22.05.2014</t>
  </si>
  <si>
    <t>12.08.2014</t>
  </si>
  <si>
    <r>
      <t xml:space="preserve">İSM, DEĞERLENDİRME İÇİN EK SÜRE TALEP ETMİŞTİR.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</si>
  <si>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t>1. ÖZ.KUV VE KKK DEĞERLENDİRMELERİ NSPA YA İLETİLMİŞTİR.
2. NSPA CEVABI BEKLENMEKTEDİR.</t>
  </si>
  <si>
    <r>
      <t xml:space="preserve">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</si>
  <si>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r>
      <t xml:space="preserve">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</si>
  <si>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r>
      <t xml:space="preserve"> İSM, DEĞERLENDİRME İÇİN EK SÜRE TALEP ETMİŞTİR. 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</si>
  <si>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r>
      <t xml:space="preserve">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</si>
  <si>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r>
      <t xml:space="preserve">SÖZ KONUSU MALZEME İÇİN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 .TÜM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r>
      <rPr>
        <sz val="10"/>
        <color indexed="8"/>
        <rFont val="sansserif"/>
      </rPr>
      <t xml:space="preserve">
</t>
    </r>
  </si>
  <si>
    <r>
      <t xml:space="preserve"> SÖZ KONUSU MALZEME İÇİN DAHA SONRA KUVVET KOMUTANLIĞI TARAFINDAN OLUMLU GÖRÜŞ VERİLMİŞ ANCAK NSPA TARAFINDAN ÖNEERİLEN MASKE MODELİ ÖRNEĞİNİN OLUMLU SONUÇ VERMESİ İÇİN BEKLENİLMİŞTİR. DAHA SONRA  İSM'NİN, MASKE İÇİN ASKERİ ATEŞELİKLER KANALI İLE MASKE ÖRNEĞİ GETİRMESİNE MÜTEAKİP MASKE VE DİĞER TÜM KALEMLER İÇİN OLUMLU KARAR VERİLMİŞ VE NSPA'YA 18 OCAK 2016 TARİHİNDE BİLDİRİLMİŞTİR. ANCAK NSPA, FİYAT DEĞERLENDİRME SÜRECİ 1 YILI AŞTIĞINDAN İSTEĞİN İPTAL EDİLDİĞİNİ VE FİYAT VERME SÜRECİNİN YENİDEN BAŞLATILACAĞI İFADE EDİLMİŞ VE AYNI MALZEMELER ÜZERİNDEN ONAY TALEP EDİLMİŞTİR.TÜM KBRN MALZEMELRİ İÇİN, NSPA'YA ONAY 13 NİSAN 2016 TARİHİNDE VERİLMİŞTİR.                                                                                                                                                                                                                            </t>
    </r>
    <r>
      <rPr>
        <sz val="10"/>
        <color indexed="10"/>
        <rFont val="sansserif"/>
        <charset val="162"/>
      </rPr>
      <t>*  06 NİSAN 2017 TARİHİNDENSPA'DAN GELEN  TASLAK TEKLİF, ÖZ.K.K.lĞI İLE İHTİYAÇ BİRLEŞTİRİLDİĞİNDEN HER İKİ KUVVET KOMUTANLIĞINI DA GÖNDERİLMİŞTİR.                                                                                                                                                                                                           * MAYIS 2017 AYINDA HER İKİ KUVVET KOMUTANLIĞINDAN GELEN DEĞERLENDİRMELER NSPA'YA İLETİLMİŞTİR. NSPA'DAN TALEP VE DEĞERLENDİRMELERİMİZE İLİŞKİN CEVAP BEKLENMEKTEDİR.</t>
    </r>
  </si>
  <si>
    <t>35.452.950.-YTL</t>
  </si>
  <si>
    <t>3.445.708.-Dolar</t>
  </si>
  <si>
    <t>K0418</t>
  </si>
  <si>
    <t>30.10.2014</t>
  </si>
  <si>
    <t>31.03.2015</t>
  </si>
  <si>
    <r>
      <t xml:space="preserve"> İSM'DEN GELEN UYGUNLUK GÖRÜŞÜNE İSTİNADEN 10 KASIM 2015 TARİHİNDE FİYAT ONAYI YAPILMIŞTIR. MALZEMENİN TESLİMATI 19 AĞUSTOS 2016 TARİHİNDE GERÇEKLEŞTİRİLMİŞTİR.                                                                                                                                                                                                     
</t>
    </r>
    <r>
      <rPr>
        <sz val="10"/>
        <color indexed="10"/>
        <rFont val="sansserif"/>
        <charset val="162"/>
      </rPr>
      <t>* 03 MART 2017 TARİHİNDE İSM'DEN FİZİKİ SAYIM VE KONTROL TUTANAĞI E ALINMIŞ, FATURALARIN GELMESİNİ MÜTEAKİP 23 MART 2017'DE TMİB TALEP EDİLMİŞ OLUP, K.K.K.LIĞINDAN TMİB VE HİZMET KABUL ONAYLARININ GELMESİNİ MÜTEAKİP PROJE MAHSUP EDİLECEKTİR.</t>
    </r>
  </si>
  <si>
    <t>1.000.000.-Dolar</t>
  </si>
  <si>
    <t>633.433.-Avro</t>
  </si>
  <si>
    <t>K0124</t>
  </si>
  <si>
    <t>02.02.2015</t>
  </si>
  <si>
    <t>06.04.2015</t>
  </si>
  <si>
    <r>
      <t xml:space="preserve">* 10.000 EA 16 EYLÜL 2016 TARİHİNDE İSM'YE TESLİM EDİLMİŞTİR. 08.06.2016 DA İSTENEN  FSKR GELMESİNİ TAKİBEN TMİB İSTENECEK. (FATURASI GELDİ)
* SÖZLEŞME BEDELİ 519.635,00 GBP
* KALAN 10.000LİK İKİ PARTİ HALİNDE ARALIK 2016 VE MART 2017 DE TESLİM EDİLECEK.
</t>
    </r>
    <r>
      <rPr>
        <sz val="10"/>
        <color indexed="10"/>
        <rFont val="sansserif"/>
        <charset val="162"/>
      </rPr>
      <t>güncelle</t>
    </r>
  </si>
  <si>
    <t>2.784.600.-YTL</t>
  </si>
  <si>
    <t>3.777.000.-Avro</t>
  </si>
  <si>
    <t>K0130</t>
  </si>
  <si>
    <t>1.950.000.-YTL</t>
  </si>
  <si>
    <t>680.000.-Avro</t>
  </si>
  <si>
    <t>K0123</t>
  </si>
  <si>
    <r>
      <t>*  FSKR GELMİŞTİR.
* 05 NİSAN 2017 TARİHİNDE 680.000,00 BEDELLİ FATURA İSMYE GÖNDERİLEREK, TMİB İSTENMİŞTİR.</t>
    </r>
    <r>
      <rPr>
        <sz val="10"/>
        <color indexed="10"/>
        <rFont val="sansserif"/>
        <charset val="162"/>
      </rPr>
      <t xml:space="preserve"> Güncelle takip</t>
    </r>
  </si>
  <si>
    <t>81.315.-YTL</t>
  </si>
  <si>
    <t>76.200.-Avro</t>
  </si>
  <si>
    <t>K0282</t>
  </si>
  <si>
    <t>320.000.-YTL</t>
  </si>
  <si>
    <t>53.985.-Pound</t>
  </si>
  <si>
    <r>
      <t xml:space="preserve">* 19 KASIM 2015 SÖZLEŞME İMZALANDI (53.985 GBP).
* 23 MAYIS 2016 MALZEMENİN TESLİM ALINMA MÜSAADE YAZISI İÇİN MSB DENİZ TAŞIMA SÖZLEŞMESİ YÜKLENİCİSİ ALYANS A.Ş. İLE İRTİBATA GEÇİLDİ. 
* 13 HAZİRAN  VE 21 TEMMUZ 2016 TARİHLERİNDE ALYANS'A HATIRLATMA GÖNDERİLMİŞTİR. 
* 25 AĞUSTOS 2016 TARİHİNDE YÜKLENMİŞ, 19 EYLÜL 2016 TARİHİNDE TESLİM EDİLMİŞTİR. 
* NAVLUN ÖDEME ONAYI 24 KASIM 2016 TARİHİNDE İLGİLİ BİRİME GÖNDERİLMİŞTİR.
FSKR 20 MART 2017 TARİHİNDE GELMİŞTİR.
</t>
    </r>
    <r>
      <rPr>
        <sz val="10"/>
        <color indexed="10"/>
        <rFont val="sansserif"/>
        <charset val="162"/>
      </rPr>
      <t>fatura gelmiştir.</t>
    </r>
  </si>
  <si>
    <t>4.758.000.-YTL</t>
  </si>
  <si>
    <t>1.732.500.000.-Avro</t>
  </si>
  <si>
    <t>K0382</t>
  </si>
  <si>
    <t>08.04.2015</t>
  </si>
  <si>
    <r>
      <t xml:space="preserve">* SÖZLEŞME BEDELİ 1.735.500 AVRO
TESLİM SÜRESİ: 
SÖZLEŞME ONAYINI MÜTEAKİP (08-02-2016 ) 8 AY (EKİM 2016)
*15 ARALIK 2016 TARİHİNDE DERİNCE LİMANINA ULAŞACAĞI TESLİM VE TESELLÜM İŞLEMLERİNİN YAPILMASI 25 KASIM 2016 TARİHİNDE İSMYE BİLDİRİLMİŞTİR.
*ALYANS AŞYE NAKLİYAT ONAYI YAZISI 25 KASIM 2016 TARİHİNDE GÖNDERİLMİŞTİR.SİGORTA İŞLEMLERİ 25 KASIM 2016 TARİHİNDE YAPILMIŞTIR.SİGORTA BEDELİ ÖDEMESİ 19 ARALIK 2016 TARİHİNDE HARC.YNT.D.BŞK.LIĞINA GÖNDERİLMİŞTİR.
* DOSYASINDA BULUNAN TEKNİK DOKÜMAN, İSM E TMİB İSTENİRKEN GÖNDERİLECEK. 
*MÜHİMMAT 20 ARALIK 2016 TARİHİNDE TESLİM ALINMIŞTIR. FSKR 26 ARALIK 2016 TARİHİNDE GELMİŞTİR.
*ONAYLI PROOF OF RECEIPT BELGESİ 09 ŞUBAT 2017 TARİHİNDE NSPAYA GÖNDERİLMİŞTİR.
391.472,80 TL BEDELLİ NAVLUN ÖDEME ONAYI 10 MART 2017 TARİHİNDE HARC.YNT.D.BŞK.LIĞINA GÖNDERİLMİŞTİR.
05 NİSAN 2017 TARİHİNDE 1.743.781,00 AVRO BEDELLİ FATURA İSMYE GÖNDERİLEREK, TMİB İSTENMİŞTİR.
</t>
    </r>
    <r>
      <rPr>
        <sz val="10"/>
        <color indexed="10"/>
        <rFont val="sansserif"/>
        <charset val="162"/>
      </rPr>
      <t>mahsup aşamasında</t>
    </r>
  </si>
  <si>
    <t>243.945.-YTL</t>
  </si>
  <si>
    <t>247.830.-Dolar</t>
  </si>
  <si>
    <t>29.05.2015</t>
  </si>
  <si>
    <t>30.05.2015</t>
  </si>
  <si>
    <t>31.07.2015</t>
  </si>
  <si>
    <r>
      <t xml:space="preserve">* 17 MART 2016 SÖZLEŞME İMZALANDI. (247.830,00 USD).
TAŞIMA J.GN.K.LIĞI İHTİYACI İLE BİRLEŞTİRİLMİŞİR. 
* 20 ŞUBAT 2017 TARİHİNDE MÜHT.ANA DP.K.LIĞINA TESLİM EDİLMİŞTİR.  
*FSKR 01 MART 2017 TARİHİNDE GELMİŞTİR.
918,62 TL BEDELLİ NAKLİYAT SİGORTASI ÖDEME ONAYI 10 MART 2017 TARİHİNDE HARC.YNT.D.BŞK.LIĞINA GÖNDERİLMİŞTİR.
05 NİSAN 2017 TARİHİNDE 231.616,82 AVRO BEDELLİ FATURA İSMYE GÖNDERİLEREK, TMİB İSTENMİŞTİR... </t>
    </r>
    <r>
      <rPr>
        <sz val="10"/>
        <color indexed="10"/>
        <rFont val="sansserif"/>
        <charset val="162"/>
      </rPr>
      <t>takip, güncelle</t>
    </r>
    <r>
      <rPr>
        <sz val="10"/>
        <color indexed="8"/>
        <rFont val="sansserif"/>
      </rPr>
      <t xml:space="preserve">
</t>
    </r>
  </si>
  <si>
    <t>1. GÜNCELLE
2.MAHSUP</t>
  </si>
  <si>
    <t>201.007.-YTL</t>
  </si>
  <si>
    <t>183.448.-Avro</t>
  </si>
  <si>
    <t>12.02.2016</t>
  </si>
  <si>
    <r>
      <t xml:space="preserve"> (3.006 + 1.008 EA)
* SÖZLEŞME BEDELİ 183.448,50 AVRO
28 MART 2017 TARİHİNDE TESLİM ALINMIŞTIR.
FSKR 30 MART 2017 TARİHİNDE GELMİŞTİR.
</t>
    </r>
    <r>
      <rPr>
        <sz val="10"/>
        <color indexed="10"/>
        <rFont val="sansserif"/>
        <charset val="162"/>
      </rPr>
      <t>güncele</t>
    </r>
  </si>
  <si>
    <t>14.03.2016</t>
  </si>
  <si>
    <t>* 14 MART 2016 TARİHİNDE İBF'Sİ GELDİ. ŞİKAYETE KONU PERSONEL PARAŞÜTLERİ OLDUĞUNDAN, 2015 YILINDA SN.MÜSTEŞARIN İDARİ İNCELEME SONUCUNDA VERDİĞİ DİREKTİFLERİN YERİNE GETİRİLİP GETİRİLMEDİĞİNİN KOORDİNASYONUNU SAĞLAMAK AMACIYLA  İHTİYAÇ SAHİBİ MAKAM VE İLGİLİ BİRİMLERİN KATILIMIYLA BİR DİZİ TOPLANTI GERÇEKLEŞTİRİLDİ. K.K.K.LIĞININ SÖZ KONUSU PERSONEL PARAŞÜTLERİ İÇİN HV.K.K.LIĞININ ÜRETİMİNE İLİŞKİN ARGE SÜRECİNİN SONUCUNA GÖRE HAREKET EDECEĞİ VE VERİLİNCEYE KADAR İBF'NİN MSB TARAFINDAN ASKIYA ALINMASI  K.K.K.LIĞINCA 13 OCAK 2017 TARİHİNDE  BİLDİRİLDİ.  EN SON 08 MART 2017 TARİHİNDE SHT FİRMASININ ŞİKAYETLERİNE İLİŞKİN BİMER BAŞVURUSU KAPSAMINDA İDDİALARA CEVAP VERİLDİ. K.K.K.LIĞININ ALIMA İLİŞKİN NİHAİ KARARI BEKLENMEKTEDİR.</t>
  </si>
  <si>
    <t>1. NİHAİ DURUM NEDİR?
2. GÜNCELLE
3. İPTAL DE EDİLEBİLİR</t>
  </si>
  <si>
    <t>25.03.2016</t>
  </si>
  <si>
    <t>1.073.000.-YTL</t>
  </si>
  <si>
    <t>K0425</t>
  </si>
  <si>
    <r>
      <t xml:space="preserve">*03 MAYIS 2016 ALIM ONAYI ALINMIŞTIR.
*04 MAYIS 2016 İHTİYAÇ NSPA'YA BİLDİRİLMİŞTİR.
* 11 MAYIS 2016 CİHAZLARLA İLGİLİ BİLGİ TALEBİ 27 MAYIS 2016 MİADI İLE VERİLMİŞTİR. SATIŞ ANLAŞMASI REVİZE İŞLEMLERİ BAŞLAMIŞTIR.
* 17 HAZİRAN 2016 FİYAT TEKLİFİ KUVVETLERE GÖNDERİLMİŞTİR.
* 04 AĞUSTOS 2016 FİYAT ONAYI NSPA'YA GÖNDERİLMİŞTİR.
TUR-53 NUMARALI SATIŞ ANLAŞMASININ REVİZE İŞLEMLERİNİN KOORDİNESİ NSPA İLE DEVAM ETMEKTEDİR.
*23 MART 2017 FİZİKİ SAYIM VE FİZİKİ KONTROL TUTANAĞI İSM TARAFINDAN GÖNDERİLMİŞTİR.
*11 MAYIS 2017 NSPA TARAFINDAN GÖNDERİLEN FATURA İSM'YE İLETİLEREK TAŞINIR MAL İŞLEM BELGESİ TALEP EDİLMİŞTİR. BELGENİN GLMESİNİ MÜTEAKİP MAHSUP İŞLEMLERİNE BAŞLANACAKTIR. </t>
    </r>
    <r>
      <rPr>
        <sz val="10"/>
        <color indexed="10"/>
        <rFont val="sansserif"/>
        <charset val="162"/>
      </rPr>
      <t>orjinal fatura takiben mahsup</t>
    </r>
  </si>
  <si>
    <t>96.200.-Avro</t>
  </si>
  <si>
    <t>28.04.2016</t>
  </si>
  <si>
    <r>
      <t xml:space="preserve">* 24 HAZİRAN 2016 İSM TESLİMATIN SORUNSUZ ALINDIĞINI GÖSTEREN FSKR GÖNDERMİŞTİR.
* 24 HAZİRAN 2016 İM DEN TEKLİF ONAYI GELDİ. AYNI GÜN NSPA’YA İLETİLDİ.
* 27 NİSAN 2016 TAŞIMA İÇİN HV.K.KURYE UÇAKLARININ KULLANILMASI KAPSAMINDA İZİN VERİLMESİ VE PLANLAMA YAPILMASI KONUSUNDA HV.K.LOJ.BŞK.LIĞINA YAZI YAZILDI.
* 09 MAYIS 2016 İBF GELDİ. 
* 16 MAYIS 2016 ALIM ONAYI KOORDİNEDEDİR.
* 07-08 HAZİRAN 2016 TARİHİNDE TAŞIMA YAPILABİLMESİ İÇİN KOORDİNE DEVAM ETMEKTEDİR.
* 20 MAYIS 2016 ALIM ONAYI ALINDI.
* MÜHİMMATIN HAZİRAN 2016 AYI BAŞINDA TÜRKİYE'YE GETİRİLMESİ PLANLANMIŞTIR.
* 01 HAZİRAN 2016 BELÇİKA ORDUSUNDAN TANESİ 50 AVROYA ALINACAKTIR. MÜHİMMAT BELÇİKA DA KLEİNE BROGEL HAVA MEYDANINDAN TESLİM ALINACAKTIR. HALEN TERMİNAL HİZMETLERİNİN NASIL YAPILACAĞI KONUSUNDA ÇALIŞILMAKTADIR. TAŞIMAK İÇİN HV. KUV. UÇAKLARININ 8 HAZİRANDA 2 UÇAK, 14 VE 17 HAZİRAN DA BİRER UÇAK İLE BELÇİKAYA GİTMESİ PLANLANMIŞTIR.
* 09 HAZİRAN 2016 2 ADET UÇAK İLE MİHMMATIN YARISI TÜRKİYE YE GETİRİLMİŞTİR. KALAN YARISININ 14 HAZİRAN 2016 TARİHİNDE GETİRİLMESİ PLANLANMIŞTIR. GELEN MÜHİMMAT İKİ PARTİ HALİNDE MÜHT.ANA DEPO K.LIĞI YAHŞİHAN'A TAŞINMIŞTIR.
* 14 HAZİRAN 2016 KALAN SON PARTİ, MÜHİMMAT ANA DEPO K.LIĞI YAHŞİHAN'A TAŞINMIŞTIR.
* 24 HAZİRAN 2016 İSM TESLİMATIN SORUNSUZ ALINDIĞINI GÖSTEREN FSKR GÖNDERMİŞTİR.
* NSPA'DAN FATURA TALEP EDİLMİŞTİR. FATURA GELDİĞİNDE ÖDEME YAPILARAK PROJE KAPATILACAKTIR.SM TESLİMATIN SORUNSUZ ALINDIĞINI GÖSTEREN FSKR GÖNDERMİŞTİR.
* 07 ŞUBAT 2017 TARİHİNDE TMİB GELMİŞTİR. </t>
    </r>
    <r>
      <rPr>
        <sz val="10"/>
        <color indexed="10"/>
        <rFont val="sansserif"/>
        <charset val="162"/>
      </rPr>
      <t>güncelle mahsup</t>
    </r>
  </si>
  <si>
    <t>1. MAHSUP</t>
  </si>
  <si>
    <t>3.099.792.-Dolar</t>
  </si>
  <si>
    <t>30.10.2016</t>
  </si>
  <si>
    <r>
      <t xml:space="preserve"> FİYAT DEĞİŞİMİ VE BAZI MAZEMELERDE SAYI ARTTIRIMI NEDENİYLE,  11 MAYIS 2016 TARİHİNDE REVİZE FİYAT ONAYI YAPILMIŞTIR. SON KULLANICI BELGESİ, NSPA'CA TALPE EDİLEN DÜZENLEMELERİN YAPILMASINI MÜTEAKİP 07 EYLÜL 2016 TARİHİNDE NSPA'YA GÖNDERİLMİŞTİR.                                          
</t>
    </r>
    <r>
      <rPr>
        <sz val="10"/>
        <color indexed="10"/>
        <rFont val="sansserif"/>
        <charset val="162"/>
      </rPr>
      <t>* MALZEMENİN TESLİMATI 8 PARTİDEN OLUŞMAKTADIR.İLK TESLİMAT ARALIK 2016'DA GERÇEKLEŞTİRİLMİŞTİR. İLK DÖRT PARTİNİN TESLİAMYI GERÇEKLEŞTİRİLMİŞ OLUP, BEŞİNCİ PARTİ TESLİMATININ TEMMUZ 2017 AYINDA YAPILMASI BEKLENMEKTEDİR.</t>
    </r>
  </si>
  <si>
    <t>1. TESLİMAT TAKİP TEMMUZ AYINDA</t>
  </si>
  <si>
    <t>7.965.000.-YTL</t>
  </si>
  <si>
    <t>3.003.840.-Avro</t>
  </si>
  <si>
    <t>04.11.2016</t>
  </si>
  <si>
    <t>916.506.-YTL</t>
  </si>
  <si>
    <t>280.930.-Avro</t>
  </si>
  <si>
    <t>5.015.000.-YTL</t>
  </si>
  <si>
    <t>1.760.000.-Avro</t>
  </si>
  <si>
    <t>12.537.500.-YTL</t>
  </si>
  <si>
    <t>3.920.000.-Avro</t>
  </si>
  <si>
    <t>8.850.000.-YTL</t>
  </si>
  <si>
    <t>2.730.000.-Avro</t>
  </si>
  <si>
    <t>708.000.-YTL</t>
  </si>
  <si>
    <t>897.900.-Avro</t>
  </si>
  <si>
    <t>4.646.250.-YTL</t>
  </si>
  <si>
    <t>1.452.285.-YTL</t>
  </si>
  <si>
    <t>1.589.-Pound</t>
  </si>
  <si>
    <t>6.584.400.-YTL</t>
  </si>
  <si>
    <t>K0118</t>
  </si>
  <si>
    <t>6.667.000.-YTL</t>
  </si>
  <si>
    <t>8.850.-YTL</t>
  </si>
  <si>
    <t>106.322.-Dolar</t>
  </si>
  <si>
    <t>113.660.-Dolar</t>
  </si>
  <si>
    <t>143.518.-YTL</t>
  </si>
  <si>
    <t>295.000.-YTL</t>
  </si>
  <si>
    <t>332.629.-Dolar</t>
  </si>
  <si>
    <t>04.11.2006</t>
  </si>
  <si>
    <t>205.025.-YTL</t>
  </si>
  <si>
    <t>94.050.-Dolar</t>
  </si>
  <si>
    <t xml:space="preserve">7.000 ADET 120 MM HEAT-MP-T K277 TANK TAHRİP TANK TOPU MÜHİMMATI TAM ATIM KOMPLESİ
</t>
  </si>
  <si>
    <t>80.493.700.-YTL</t>
  </si>
  <si>
    <r>
      <t xml:space="preserve">18 KASIM 2016 TARİHİNDE ALIM ONAYI ALINMIŞTIR. 
1.500 EA MES KAPSAMINDA FİYAT ONAYI 05.12.2016 TARİHİNDE  NSPA YA GÖNDERİLMİŞTİR.
5.500 EA İÇİN İSTEK NSPA YA 02.12.2016 TARİHİNDE İLETİLMİŞTİR.	
</t>
    </r>
    <r>
      <rPr>
        <sz val="10"/>
        <color indexed="10"/>
        <rFont val="sansserif"/>
        <charset val="162"/>
      </rPr>
      <t>İNSPA TEDARİK KANALI DEĞİŞTİRİLEREK, İBF İADE EDİLMİŞTİR.</t>
    </r>
    <r>
      <rPr>
        <sz val="10"/>
        <color indexed="8"/>
        <rFont val="sansserif"/>
      </rPr>
      <t xml:space="preserve">
</t>
    </r>
  </si>
  <si>
    <t xml:space="preserve">3.000 ADET MER.120 MM TANK TOPU HEAT-MP-T
</t>
  </si>
  <si>
    <t>34.373.400.-YTL</t>
  </si>
  <si>
    <r>
      <t xml:space="preserve">18 KASIM 2016 TARİHİNDE ALIM ONAYI ALINMIŞTIR. 
İSTEK NSPA YA 02.12.2016 TARİHİNDE İLETİLMİŞTİR.
</t>
    </r>
    <r>
      <rPr>
        <sz val="10"/>
        <color indexed="10"/>
        <rFont val="sansserif"/>
        <charset val="162"/>
      </rPr>
      <t>NSPA TEDARİK KANALI DEĞİŞTİRİLEREK, İBF İADE EDİLMİŞTİR.</t>
    </r>
  </si>
  <si>
    <t>57.289.000</t>
  </si>
  <si>
    <t>10.566.900</t>
  </si>
  <si>
    <t>K0120</t>
  </si>
  <si>
    <t>104.717.-YTL</t>
  </si>
  <si>
    <t>K0119</t>
  </si>
  <si>
    <t>761.107.-YTL</t>
  </si>
  <si>
    <t>743.400.-YTL</t>
  </si>
  <si>
    <t>179.700.-Avro</t>
  </si>
  <si>
    <t>539.850.-YTL</t>
  </si>
  <si>
    <t>62.850.-YTL</t>
  </si>
  <si>
    <t>1.850.000.-Avro</t>
  </si>
  <si>
    <t>17.12.2016</t>
  </si>
  <si>
    <t>2.053.200.-YTL</t>
  </si>
  <si>
    <t>800.000.-Avro</t>
  </si>
  <si>
    <t>K0121</t>
  </si>
  <si>
    <t>19.01.2017</t>
  </si>
  <si>
    <t>14.160.000.-YTL</t>
  </si>
  <si>
    <t>5.060.000.-Avro</t>
  </si>
  <si>
    <t>28.12.2016</t>
  </si>
  <si>
    <r>
      <t xml:space="preserve">İBF'Sİ 28 ARALIK 2016 TARİHİNDE, ALIM ONAYI 03 OCAK 2017 TARİHİNDE ALINMIŞTIR. İSTEK NSPA'YA 03 OCAK 2017 TARİHİNDE BİLDİRİLMİŞTİR.                         
</t>
    </r>
    <r>
      <rPr>
        <sz val="10"/>
        <color indexed="10"/>
        <rFont val="sansserif"/>
        <charset val="162"/>
      </rPr>
      <t>* ŞUBAT 2017 AYINDAN BU YANA PROJENİN TEDARİK USULÜ ÜZERİNE (RBS YA DA NLSE) YAZIŞMA VE KOORDİNASYONLAR DEVAM ETMEKTEDİR. *NSPA'DAN FİYAT TEKLİFİ BEKLENMEKTEDİR.</t>
    </r>
  </si>
  <si>
    <t>1. SON KARAR NEDİR
2. GÜNCELLE
3. kur farkı</t>
  </si>
  <si>
    <t>21.02.2017</t>
  </si>
  <si>
    <r>
      <t xml:space="preserve">* 41.280.000,00 AVRO BEDELLİ FİYAT TEKLİFİ DEĞERLENDİRİLMESİ İÇİN 31 MART 2017 TARİHİNDE İSMYE GÖNDERİLMİŞTİR.
REVİZE FİYAT VE TEKLİFİ İSMYE GÖNDERİLMİŞTİR. </t>
    </r>
    <r>
      <rPr>
        <sz val="10"/>
        <color indexed="10"/>
        <rFont val="sansserif"/>
        <charset val="162"/>
      </rPr>
      <t>Teklif geçerlik doldu.. Yazılı ret alınacak</t>
    </r>
    <r>
      <rPr>
        <sz val="10"/>
        <color indexed="8"/>
        <rFont val="sansserif"/>
      </rPr>
      <t xml:space="preserve">
</t>
    </r>
  </si>
  <si>
    <t>1. SON DURUM İPTAL Mİ?</t>
  </si>
  <si>
    <t>50.692.000.-Avro</t>
  </si>
  <si>
    <r>
      <t xml:space="preserve">* 14.500 ADET İÇİN TESLİM TARİHİ SÖZLEŞMEYE GÖRE 
30 HAZİRAN 2018. 
14.500 ADET TEKLİF GELDİ, 1.500 ADET  TEKLİF BEKLER.
14.500 ADET İÇİN SÖZLEŞME BEDELİ OLAN, 50.692.000,00 AVRONUN %30U 15.181.500,00 AVRO KARŞILIĞI 58.925.474,10TL AVANS ÖDEME ONAYI 12 MAYIS 2017 TARİHİNDE HARC.YNT.D.BŞK.LIĞINA GÖNDERİLMİŞTİR.
</t>
    </r>
    <r>
      <rPr>
        <sz val="10"/>
        <color indexed="10"/>
        <rFont val="sansserif"/>
        <charset val="162"/>
      </rPr>
      <t>1500 teklif bekler, muhtemel iptal edilecek</t>
    </r>
  </si>
  <si>
    <t>1. SON DURUM GÜNCELLE
2 kur farkı kd730ad05</t>
  </si>
  <si>
    <r>
      <t xml:space="preserve">ALIM ONAYI ALINMIŞTIR.
ÖDENEKLİ 100.000 ADET İLE EK-1 100.000 ADET FÜNYE MÜSADEMELİ M82 İÇİN GELEN FİYAT VE TEKLİFİ DEĞERLENDİRİLMESİ İÇİN 25 MAYIS 2017 TARİHİNDE İSMYE GÖNDERİLMİŞTİR.
</t>
    </r>
    <r>
      <rPr>
        <sz val="10"/>
        <color indexed="10"/>
        <rFont val="sansserif"/>
        <charset val="162"/>
      </rPr>
      <t>1.520.000,00 AVRO BEDELLİ FİYAT ONAYI 20 HAZİRAN 2017 TARİHİNDE NSPAYA GÖNDERİLMİŞTİR.</t>
    </r>
    <r>
      <rPr>
        <sz val="10"/>
        <color indexed="8"/>
        <rFont val="sansserif"/>
      </rPr>
      <t xml:space="preserve">
</t>
    </r>
  </si>
  <si>
    <t xml:space="preserve">* 26 NİSAN 2017 İBF GELMİŞTİR.
* 05 MAYIS 2017 İHALE SÜRECİNİN BAŞLATILABİLMESİ İÇİN SN.MÜSTEŞAR'A BİLGİ NOTU HAZIRLANMIŞTIR.
* 11 MAYIS 2017 ALIM ONAYI ALINMIŞTIR.
* 02 HAZİRAN 2017 İSTEK FORMLARI İSM TARAFINDAN DOLDURULMUŞ HALİYLE, TEDARİK MAKAMINCA KONTROL EDİLEREK NSPA'YA GÖNDERİLMİŞTİR.
</t>
  </si>
  <si>
    <t xml:space="preserve">DD100MD92 </t>
  </si>
  <si>
    <t>ÖZK70HD127</t>
  </si>
  <si>
    <t>KOMUTALI YÜK PARAŞÜTÜ</t>
  </si>
  <si>
    <t>2 KALEM</t>
  </si>
  <si>
    <t xml:space="preserve">20 NİSAN 2017 - İBF GELDİ                                                                                                                                                                                                                                        
15 MAYIS 2017 - ALIM ONAYI ALINDI (İBF MÜSTEŞARDA BİLGİ NOTLU İLE BEKLEDİ)  VE NSPA'YA İSTEK BİLDİRİLMİŞTİR.                                                                                                                                       </t>
  </si>
  <si>
    <t>İPTAL EDİLECEK PROJELER 11 ADET HVKK LIĞI PROJELERİNİN İPTAL FATURALARININ ÖDENMESİ</t>
  </si>
  <si>
    <t>İBF MİKTARI</t>
  </si>
  <si>
    <t>GERÇEK MİKTAR</t>
  </si>
  <si>
    <t>İSM</t>
  </si>
  <si>
    <t>ADI SOYADI</t>
  </si>
  <si>
    <t>RÜTBE</t>
  </si>
  <si>
    <t>TEL NO</t>
  </si>
  <si>
    <t>GÖKAY GÜRAN KISA</t>
  </si>
  <si>
    <t>YZB.</t>
  </si>
  <si>
    <t>9-549-7477</t>
  </si>
  <si>
    <t>UYGUN</t>
  </si>
  <si>
    <t xml:space="preserve">ALIM EMRİ KONUSU </t>
  </si>
  <si>
    <t>Mühimmat Tedariki</t>
  </si>
  <si>
    <t>PROJE NO</t>
  </si>
  <si>
    <t>MK17D523</t>
  </si>
  <si>
    <t>TEDARİK YÖNTEMİ</t>
  </si>
  <si>
    <t>11.a</t>
  </si>
  <si>
    <t>TÜRKİYE'DEKİ TESLİM LİMANI</t>
  </si>
  <si>
    <t xml:space="preserve">Deniz Yolu / Derince-Kocaeli/TÜRKİYE
Hava Yolu / Etimesgut-Ankara/TÜRKİYE
</t>
  </si>
  <si>
    <t>46'ncı Müht.Bl.K.lığı/Adapazarı
Mühimmat Ana Dp.K.lığı/Yahşiyan/Kırıkkale</t>
  </si>
  <si>
    <t>AVRO</t>
  </si>
  <si>
    <t>STANAG NO</t>
  </si>
  <si>
    <t>DAĞITIM MALİYETİ</t>
  </si>
  <si>
    <t>DAĞITIM MALİYETİ BİRİMİ</t>
  </si>
  <si>
    <t>NSPA DAĞITIM YERİ/YERLERİ</t>
  </si>
  <si>
    <t>TESLİMAT ZAMANI</t>
  </si>
  <si>
    <t>İSM.YE FİYAT TEKLİFİ SORMA TARİHİ</t>
  </si>
  <si>
    <t>İSM.NİN FİYAT TEKLİF ONAY TARİHİ</t>
  </si>
  <si>
    <t>NSPA.YA FİYAT ONAY BİLDİRİM TARİHİ</t>
  </si>
  <si>
    <t>İHTİYAÇ MAKAMININ SON KULLANICI BELGESİNİ MSB.YE GÖNDERME TARİHİ</t>
  </si>
  <si>
    <t>MSB.DEN NSPA.YA SON KULLANICI BELGESİ GÖNDERME TARİHİ</t>
  </si>
  <si>
    <t>MALZEMENİN GİDECEĞİ YER</t>
  </si>
  <si>
    <t>MSB.NİN FİYAT TEKLİF ONAY TARİHİ</t>
  </si>
  <si>
    <t>NSPA.YA İHTİYACIN BİLDİRİLDİĞİ TARİH</t>
  </si>
  <si>
    <t>NSPA.NIN TEKLİF GÖNDERDİĞİ TARİH</t>
  </si>
  <si>
    <t>NSPA'NIN EN SON TEKLİF GEÇERLİLİK TARİHİ</t>
  </si>
  <si>
    <r>
      <t>Teslimatın Son Kullanıcı Belgesinin zamanında teslim edilmesine bağlı olarak sözleşmenin imzalanmasını takip eden 12 ay sonra.</t>
    </r>
    <r>
      <rPr>
        <sz val="11"/>
        <color rgb="FFFF0000"/>
        <rFont val="Calibri"/>
        <family val="2"/>
        <charset val="162"/>
        <scheme val="minor"/>
      </rPr>
      <t>En Geç 22 Şubat 2018 fakat SKB onay tarihine bağlı.</t>
    </r>
  </si>
  <si>
    <t xml:space="preserve">
FOB HAMBURG PORT-GERMANY</t>
  </si>
  <si>
    <t>DENİZ</t>
  </si>
  <si>
    <t>* 18 KASIM 2016 TARİHİNDE ALIM ONAYI ALINMIŞTIR.
 İSTEK NSPA YA 02.12.2016 TARİHİNDE İLETİLMİŞTİR.
* 26 OCAK 2017 TARİHİNDE, NSPA DAN GELEN FİYAT VE TEKLİF DEĞERLENDİRİLMEK ÜZERE İSM GÖNDERİLMİŞTİR.
* İSMNİN FİYAT UYGUN YAZISI 09 ŞUBAT 2017 TARİHİNDE GELMİŞTİR.
* 3.003.840,00 AVRO BEDELLİ FİYAT ONAYI NSPAYA 09 ŞUBAT 2017 TARİHİNDE GÖNDERİLMİŞTİR. 
* İSM SKB.Yİ 28.02.2017 TARİHİNDE MSB.TEK.HİZ.D.BŞK.LIĞINA ONAY İÇİN GÖNDERMİŞTİR.
* MSB.TEK.HİZ.D.BŞK.LIĞINDAN ONAYLI SKB 07 MART 2017 TARİHİNDE GÖNDERİLMİŞTİR.</t>
  </si>
  <si>
    <t>SKB.NİN NSPA.YA GÖNDERİLMESİ</t>
  </si>
  <si>
    <t>İBF BEDELİ(DÖVİZ/TL)</t>
  </si>
  <si>
    <t>GARANTİ SÜRESİ(YIL)</t>
  </si>
  <si>
    <t>NSPA PO NUMARASI)</t>
  </si>
  <si>
    <t>ORJİNAL MALZEME ADI</t>
  </si>
  <si>
    <t>310680(Dolar)/916506</t>
  </si>
  <si>
    <t xml:space="preserve">46’ncı Müht.Bl.K.lığı (Pamukova)
Müht.Ana Dp.K.lığı (Yahşiyan)
</t>
  </si>
  <si>
    <t>Atatürk Havalimanı</t>
  </si>
  <si>
    <t>SKB.NİN NSPA.YA ULAŞMASINI MÜTEAKİP 6 AY SONRA.</t>
  </si>
  <si>
    <t>EKİM 2017 İÇİNDE FİRMA TARAFINDAN İHRACAT LİSANSI ALMAYA GEREK KALMAZSA MALZEMENİN TESLİMİ BEKLENİYOR.</t>
  </si>
  <si>
    <t xml:space="preserve">11.a doğrudan temin </t>
  </si>
  <si>
    <t>Sterlin</t>
  </si>
  <si>
    <t>NSPA</t>
  </si>
  <si>
    <t>ERCAN BAYBES</t>
  </si>
  <si>
    <t>9-799-268-6225</t>
  </si>
  <si>
    <t>İSMAİL TERLEMEZ</t>
  </si>
  <si>
    <t>9-799-268-6684</t>
  </si>
  <si>
    <t>MUSTAFA YONTAR</t>
  </si>
  <si>
    <t>9-799-268-6513</t>
  </si>
  <si>
    <r>
      <t xml:space="preserve">1.588,94 POUND BEDELLİ FİYAT ONAYI 25.11.2016 TARİHİNDE NSPAYA GÖNDERİLMİŞTİR.
* 15 MART 2017 TARİHİNDE KURYE UÇAĞIYLA (5.000 + 5.000) 10.000 ADEDİ TESLİM ALINMIŞTIR.
SİGORTA ÖDEMESİ 11 NİSAN 2017 TARİHİNDE HARC.YNT.D.BŞK.LIĞINA GÖNDERİLMİŞTİR.
*10.000 ADEDİ 23.05.2017 TARİHİNDE SEVK EDİLMİŞTİR.
10.000 ADEDİ 31 TEMMUZ 2017 TESLİMİ BEKLENİYOR.
</t>
    </r>
    <r>
      <rPr>
        <sz val="10"/>
        <color rgb="FFFF0000"/>
        <rFont val="Arial"/>
        <family val="2"/>
        <charset val="162"/>
      </rPr>
      <t>*GELEN 20.000 ADET İÇİN KKK.DAN TMİB.NİN GÖNDERİLMESİ İÇİN YAZI YAZILMIŞTIR.(MİAT 28 TEMMUZ)</t>
    </r>
  </si>
  <si>
    <t>S. NO</t>
  </si>
  <si>
    <t>FN</t>
  </si>
  <si>
    <t>EKO. KOD.</t>
  </si>
  <si>
    <t>TAHSİS EDİLEN KAYNAK</t>
  </si>
  <si>
    <t>İADE EDİLEN KAYNAK</t>
  </si>
  <si>
    <t xml:space="preserve">KULLANIM BÜTÇESİ </t>
  </si>
  <si>
    <t>HARCANAN KAYNAK</t>
  </si>
  <si>
    <t>İADE EDİLECEK/ HARCANACAK KAYNAK</t>
  </si>
  <si>
    <t>MAL TESLİM TARİHİ</t>
  </si>
  <si>
    <t>MSB PROJE KODU</t>
  </si>
  <si>
    <t>sözleşme</t>
  </si>
  <si>
    <t>ihale</t>
  </si>
  <si>
    <t>K0005</t>
  </si>
  <si>
    <t>032701-1</t>
  </si>
  <si>
    <t>KM400KK03</t>
  </si>
  <si>
    <t>TAKTİK SAHA MUHABERE SİSTEMİ (TASMUS)</t>
  </si>
  <si>
    <t>22 TEMMUZ 2018</t>
  </si>
  <si>
    <r>
      <t>TASMUS VE TASMUS-G İLE TASMUS-II PROTOTİP SİSTEMİNİN, ASELSAN AŞ'DEN TEDARİKİ İÇİN 186.000.000 ABD DOLARLIK SÖZLEŞME, 22 TEMMUZ 2015 TARİHİNDE İMZALANMIŞTIR. SÖZLEŞME BEDELİNİN % 30’U AVANS OLARAK ÖDENMİŞTİR. TESLİMATI 36 AY İÇERİSİNDE TAMAMLANACAKTIR.</t>
    </r>
    <r>
      <rPr>
        <sz val="10"/>
        <rFont val="Arial"/>
        <family val="2"/>
        <charset val="162"/>
      </rPr>
      <t xml:space="preserve"> İLK ÜÇ PARTİ 2016 YILI SONU İTİBARIYLA TESLİM ALINMIŞTIR. DÖRDÜNCÜ ALTINCI PARTİNİN TESLİMATI VE ÖDEMESİ TAMAMLANMIŞTIR.</t>
    </r>
  </si>
  <si>
    <t>K0009</t>
  </si>
  <si>
    <t>KM400AD09</t>
  </si>
  <si>
    <t>68 SİSTEM T-155 K/M FIRTINA OBÜSÜ ATIŞ KONTROL SİSTEMİ</t>
  </si>
  <si>
    <t>2015</t>
  </si>
  <si>
    <t>ASELSAN AŞ İLE 24.616.000 ABD DOLARI BEDELLİ SÖZLEŞME 16 AĞUSTOS 2010 TARİHİNDE İMZALANMIŞ, % 30 AVANS ÖDEMESİ YAPILMIŞTIR.  68 SİSTEMDEN; 28 ADEDİ 16 EKİM 2012, 24 ADEDİ 18 EYLÜL 2013, 16 ADEDİ İSE 18 EYLÜL 2014 TARİHİNDE TESLİM ALINMIŞTIR. AYRICA, 01 NİSAN 2013 TARİHİNDE, FAZLA ALIM KAPSAMINDA  13 ADET ANS (DAHİLİ GPS HARİÇ) 12 ARALIK 2014 TARİHİNDE SONUÇLANAN MUAYENE FAALİYETLERİ NETİCESİNDE UYGUN BULUNARAK KABUL EDİLMİŞTİR. DAHİLİ GPS'LERİN TESLİM ALINMASINI MÜTEAKİP PROJE SONLANDIRILACAKTIR.</t>
  </si>
  <si>
    <t>K0012</t>
  </si>
  <si>
    <t>KM400HS02</t>
  </si>
  <si>
    <t xml:space="preserve">21 ADET HAVA SAVUNMA ERKEN İKAZ KOMUTA KONTROL SİSTEMİ (HERIKKS) HAVA SAVUNMA ERKEN İKAZ RADARI (MEVCUT 13 ADET  KALKAN SİSTEMİNİN İYİLEŞTİRİLMESİ DAHİL)  </t>
  </si>
  <si>
    <t>16 HAZİRAN 2021</t>
  </si>
  <si>
    <t>ASELSAN AŞ İLE , 16 ARALIK 2016 TARİHİNDE, 91.418.061 ABD DOLARI BEDELLİ SÖZLEŞME İMZALANMIŞTIR. SÖZLEŞME BEDELİNİN %10'U ORANINDA AVANS ÖDEMESİ YAPILMIŞTIR. PROJE KAPSAMINDAKİ TÜM TESLİMATLARIN 54 AY (16 HAZİRAN 2021) İÇERİSİNDE TAMAMLANMASI PLANLANMAKTADIR.</t>
  </si>
  <si>
    <t>K0022</t>
  </si>
  <si>
    <t xml:space="preserve">NBC FERDİ KORUMA TEÇHİZATI
_ 86.075 ADET DEDEKTÖR KAĞIDI </t>
  </si>
  <si>
    <r>
      <rPr>
        <sz val="10"/>
        <rFont val="Arial"/>
        <family val="2"/>
        <charset val="162"/>
      </rPr>
      <t xml:space="preserve">NSPA'DAN TEMİN EDİLECEKTİR. 276.142,54 AVRO BEDELLİ REVİZE FİYAT ONAYI 30 MAYIS 2013 TARİHİNDE NSPA'YA GÖNDERİLMİŞTİR. MALZEME ALTI PARTİ HALİNDE TESLİM ALINMIŞTIR. </t>
    </r>
    <r>
      <rPr>
        <sz val="10"/>
        <color indexed="10"/>
        <rFont val="Arial"/>
        <family val="2"/>
        <charset val="162"/>
      </rPr>
      <t xml:space="preserve">NSPA'DAN SON PARTİNİN MALZEME FATURASI ALINMIŞTIR. ÖDEME YAPILARAK PROJE MAHSUP EDİLECEKTİR. </t>
    </r>
  </si>
  <si>
    <t>MK12D5050</t>
  </si>
  <si>
    <t xml:space="preserve">_ 140.000 ADET DEDEKTÖR KAĞIDI </t>
  </si>
  <si>
    <t>NSPA'DAN TEMİN EDİLECEKTİR. İSTEK NSPA'YA 03 OCAK 2017 TARİHİNDE BİLDİRİLMİŞTİR. FİYAT TEKLİFİ BEKLENMEKTEDİR.</t>
  </si>
  <si>
    <t>K0046</t>
  </si>
  <si>
    <t>KM400HS01</t>
  </si>
  <si>
    <t>3 SİSTEM HAVA SAVUNMA ERKEN İKAZ VE KOMUTA KONTROL SİSTEMİ -KOMUTA KONTROL TEÇHİZATI VE BİLGİ DONANIMI</t>
  </si>
  <si>
    <t>66 AY
21 HAZİRAN 2022</t>
  </si>
  <si>
    <t>ASELSAN AŞ İLE 175.630.000 ABD DOLARI BEDELLİ SÖZLEŞME 21 ARALIK 2016 TARİHİNDE İMZALANMIŞTIR. SÖZLEŞME BEDELİNİN %10'U AVANS  OLARAK ÖDENMİŞTİR. TESLİMAT BEKLENMEKTEDİR.</t>
  </si>
  <si>
    <t>HAVACILIK KORUYUCU TEÇHİZAT
_  MASKE</t>
  </si>
  <si>
    <t>NSPA'DAN TEDARİK EDİLECEKTİR. TÜM KBRN MALZEMELERİ İÇİN, NSPA'YA ONAY 13 NİSAN 2016 TARİHİNDE VERİLMİŞTİR. FİYAT TEKLİFİ BEKLENMEKTEDİR</t>
  </si>
  <si>
    <t>MK14D5053</t>
  </si>
  <si>
    <t>_ GÜÇ DESTEKLİ SOLUNUM TEÇHİZATI</t>
  </si>
  <si>
    <t>_ KBRN KORUYUCU ELBİSE</t>
  </si>
  <si>
    <t>_ KBRN KORUYUCU ELDİVEN</t>
  </si>
  <si>
    <t>_ KBRN KORUYUCU ELDİVEN İÇ ELDİVENİ</t>
  </si>
  <si>
    <t>_ KBRN KORUYUCU BOT KILIFI</t>
  </si>
  <si>
    <t>NSPA'DAN TEDARİK EDİLECEKTİR. NSPA'YA ONAY 13 NİSAN 2016 TARİHİNDE VERİLMİŞTİR. FİYAT TEKLİFİ BEKLENMEKTEDİR</t>
  </si>
  <si>
    <t>_ KBRN FİLTRESİ</t>
  </si>
  <si>
    <t>032703-1</t>
  </si>
  <si>
    <t>UÇAKSAVAR MÜHİMMATI
_ 3.000 ADET 35 MM OERLİKON TOPU İZLİ DERS ATIŞ MERMİSİ 
(3 KALEM)</t>
  </si>
  <si>
    <t>480 GÜN</t>
  </si>
  <si>
    <t>MKEK'TEN TEMİN EDİLECEKTİR. 09 HAZİRAN 2016 TARİHİNDE 1.167.000 TL BEDELLE SÖZLEŞME İMZALANMIŞTIR. % 30 AVANS ÖDENMİŞTİR. TESLİMAT BEKLENMEKTEDİR.</t>
  </si>
  <si>
    <t>_3.000 ADET 35 MM OERLİKON TOPU İZLİ DERS ATIŞ MERMİSİ (2016) (8 KALEM)</t>
  </si>
  <si>
    <t>16 AY</t>
  </si>
  <si>
    <t>MKEK'TEN TEMİN EDİLECEKTİR. 24 OCAK 2017 TARİHİNDE   1.185.000 TL BEDELLE SÖZLEŞME İMZALANMIŞTIR. % 30 AVANS ÖDENMİŞTİR. TESLİMAT BEKLENMEKTEDİR.</t>
  </si>
  <si>
    <t>_ 225.000 ADET 20X102 MM HEI-T (M56 A3) FİŞEK (TİP-2)</t>
  </si>
  <si>
    <t xml:space="preserve">İBF,  İŞİH, TŞİH VE TEKNİK RAPOR 18 ARALIK 2016 TARİHİNDE ALINMIŞTIR. İHALE DOKÜMANI HAZIRLIKLARINA BAŞLANMIŞTIR. </t>
  </si>
  <si>
    <t xml:space="preserve">_3.000 ADET 35 MM OERLİKON TOPU İZLİ DERS ATIŞ MERMİSİ </t>
  </si>
  <si>
    <t>90.000 ADET FŞ.20X102 MM ZIRH DELİCİ YANGIN İZLİ</t>
  </si>
  <si>
    <t>NSPA'DAN TEDARİK EDİLECEKTİR.  İSTEK NSPA YA 02.12.2016 TARİHİNDE İLETİLMİŞTİR.TEKLİF BEKLENMEKTEDİR.</t>
  </si>
  <si>
    <t xml:space="preserve">_ 100.000 ADET 12,7 MM X99 MAYONLU FİŞEK TİP-2 </t>
  </si>
  <si>
    <t>HAFİF SİLAH MÜHİMMATI
_42.000 ADET 9 MM X 19 PARABELLUM FİŞEK (2016) 
(8 KALEM)</t>
  </si>
  <si>
    <t>12 AY</t>
  </si>
  <si>
    <t>MKEK'TEN TEMİN EDİLECEKTİR. 24 OCAK 2017 TARİHİNDE    50.400 TL BEDELLE SÖZLEŞME İMZALANMIŞTIR. % 30 AVANS ÖDENMİŞTİR. TESLİMAT BEKLENMEKTEDİR.</t>
  </si>
  <si>
    <t>_300.000 ADET 7,62 MM BÜZMELİ MANEVRA FİŞEKLERİ (2016) 
(8 KALEM)</t>
  </si>
  <si>
    <t>MKEK'TEN TEMİN EDİLECEKTİR. 24 OCAK 2017 TARİHİNDE   795.000 TL BEDELLE SÖZLEŞME İMZALANMIŞTIR. % 30 AVANS ÖDENMİŞTİR. TESLİMAT BEKLENMEKTEDİR.</t>
  </si>
  <si>
    <t>_ 1.500.000 ADET 7.62 X 51 MM NORMAL (TİP-1) FİŞEK</t>
  </si>
  <si>
    <t>MKEK'TEN TEMİN EDİLECEKTİR. İHALE DOKÜMANI HAZIRLIKLARINA DEVAM EDİLMEKTEDİR. YAKLAŞIK MALİYETİN TESPİTİ BEKLENMEKTEDİR.</t>
  </si>
  <si>
    <t>_ 900.000 ADET 7.62 MM BÜZMELİ MANEVRA FİŞEKLERİ (TİP-2/M13 MAYONLU)</t>
  </si>
  <si>
    <t>_ 2.000.000 ADET 5.56 MMX45 NORMAL (SS109/M855) FİŞEK</t>
  </si>
  <si>
    <t>_ 500.000 ADET 5.56 MMX45 BÜZMELİ MANEVRA FİŞEĞİ 
(TİP-1)</t>
  </si>
  <si>
    <t>MKEK'TEN TEMİN EDİLECEKTİR.İHALE DOKÜMANI HAZIRLIKLARINA DEVAM EDİLMEKTEDİR. YAKLAŞIK MALİYETİN TESPİTİ BEKLENMEKTEDİR.</t>
  </si>
  <si>
    <t>_ 400.000 ADET 5.56 MM [4 NORMAL (SS/109/M855) 1 İZLİ  (M27 MAYONLU) FİŞEK</t>
  </si>
  <si>
    <t xml:space="preserve">_ 10.000 ADET 8,59 MM ACCURACY MUH.ZH.DEL.FİŞEK
</t>
  </si>
  <si>
    <t>NSPA'DAN TEDARİK EDİLECEKTİR. İSTEK NSPA YA 02.12.2016 TARİHİNDE İLETİLMİŞTİR. TEKLİF BEKLENMEKTEDİR.</t>
  </si>
  <si>
    <t xml:space="preserve">_ 50.000 ADET 8,59 MM ACCURACY MUH.NOR.FİŞEK
</t>
  </si>
  <si>
    <t>_ 300.000 ADET FŞ.7,62X54 MM BÜZMELİ BİXİ (MAYONSUZ)</t>
  </si>
  <si>
    <t>HAVAN MÜHİMMATI
_ 4.000 ADET 120 MM MKE MOD 236 A1 HAVAN AYDINLATMA MÜHİMMATI</t>
  </si>
  <si>
    <t xml:space="preserve">MKEK İLE  02 KASIM 2010 TARİHİNDE 7.660.000 TL BEDELLİ SÖZLEŞME İMZALANMIŞTIR. % 30 AVANS ÖDEMESİ YAPILMIŞTIR. MÜHİMMATIN  02 TEMMUZ 2012 TARİHİNE KADAR TESLİM EDİLMESİ GEREKİRKEN ÜRETİMDE YAŞANAN SIKINTI NEDENİYLE TESLİMAT YAPILAMAMIŞTIR. YAPILAN EK SÖZLEŞME İLE MİKTAR 3.800 ADEDE İNDİRİLMİŞTİR. MÜHİMMAT ŞUBAT 2017 TARİHİNDE, CEZALI OLARAK  TESLİM ALINARAK, ÖDEMESİ YAPILMIŞTIR. . </t>
  </si>
  <si>
    <t>_7.000 ADET 60 MM HAVAN MERMİSİ TAM ATIM KOMPLESİ (TİP-1) (1310-27-003-9994)  (2016) (3'ÜNCÜ 4 KALEM)</t>
  </si>
  <si>
    <t>15 AY</t>
  </si>
  <si>
    <t>MKEK İLE 12 ARALIK 2016 TARİHİNDE 6.230.000 TL BEDELLİ SÖZLEŞME İMZALANMIŞTIR. % 30'U AVANS OLARAK ÖDENMİŞTİR.</t>
  </si>
  <si>
    <t>_ 60.000 ADET 60 MM HAVAN TAHRİP MERMİSİ TAM ATIM KOMPLESİ (TİP-1)</t>
  </si>
  <si>
    <t xml:space="preserve">_ 3.000 ADET 120 MM MKE MOD 236 A1 HAVAN AYDINLATMA </t>
  </si>
  <si>
    <t>_ 6.000 ADET MER.81 MM UT-1 HAVAN AYDINLATMA MÜHİMMATI</t>
  </si>
  <si>
    <t>_ 300.000 ADET FŞ.7,62X54 MM MUH.İZLİ BİXİ (MAYONSUZ)</t>
  </si>
  <si>
    <t>_10.000 ADET 76 MM. MULTİ SPEKTRAL SİS DM65</t>
  </si>
  <si>
    <t>NSPA'DAN TEDARİK EDİLECEKTİR. İSTEK NSPA YA 18.01.2016 TARİHİNDE İLETİLMİŞTİR. TEKLİF BEKLENMEKTEDİR.</t>
  </si>
  <si>
    <t>TOP VE OBÜS MÜHİMMATI
_ 1.000 ADET 105 MM OBÜS MANEVRA MERASİM KARTUŞU (TİP-1) (3 KALEM)</t>
  </si>
  <si>
    <t>MKEK'TEN TEMİN EDİLECEKTİR. 09 HAZİRAN 2016 TARİHİNDE 837.000 TL BEDELLE SÖZLEŞME İMZALANMIŞTIR. % 30 AVANS ÖDENMİŞTİR. TESLİMAT BEKLENMEKTEDİR.</t>
  </si>
  <si>
    <t xml:space="preserve">_ G.KORE İKİ KALEM MÜHİMMAT
   _ 5.000 ADET 105 MM HEAT TANK TAHRİP TANK TOPU
   _ 9.000 ADET 155 MM HE BB K 307 UZUN MENZİLLİ TOPÇU MÜHİMMATI TAM ATIM KOMPLESİ </t>
  </si>
  <si>
    <t>HAZİRAN 2017</t>
  </si>
  <si>
    <t>POONGSAN/ G.KORE FİRMASI İLE 24 ŞUBAT 2017 TARİHİNDE, 45.209.500 AMERİKAN DOLARI BEDELLİ SÖZLEŞME İMZALANMIŞTIR. % 50'Sİ AVANS OLARAK ÖDENMİŞTİR.</t>
  </si>
  <si>
    <t>BÜT.MALİ HİZ.EK ÖDENEK</t>
  </si>
  <si>
    <t>_2.000 ADET 155 MM UZUN MENZİLLİ TAHRİP MÜHİMMATI VE MODÜLER SEVK BARUTU 
(8 KALEM)</t>
  </si>
  <si>
    <t>24 TEMMUZ 2018</t>
  </si>
  <si>
    <t>MKEK'TEN TEMİN EDİLECEKTİR. 24 OCAK 2017 TARİHİNDE   28.788.000 TL BEDELLE SÖZLEŞME İMZALANMIŞTIR. % 30 AVANS ÖDENMİŞTİR. TESLİMAT BEKLENMEKTEDİR.</t>
  </si>
  <si>
    <t>_ 1.000 ADET 105 MM OBÜS MANEVRA MERASİM KARTUŞU (TİP-2) (8 KALEM)</t>
  </si>
  <si>
    <t>MKEK'TEN TEMİN EDİLECEKTİR. 24 OCAK 2017 TARİHİNDE   865.000 TL BEDELLE SÖZLEŞME İMZALANMIŞTIR. % 30 AVANS ÖDENMİŞTİR. TESLİMAT BEKLENMEKTEDİR.</t>
  </si>
  <si>
    <t>_ 7.000 ADET 155 MM UZUN MENZİLLİ TAHRİP MÜHİMMATI VE MODÜLER SEVK BARUTU</t>
  </si>
  <si>
    <t xml:space="preserve">MKEK'TEN TEMİN EDİLECEKTİR. İHALE DOKÜMANI HAZIRLIKLARINA DEVAM EDİLMEKTEDİR. MKEK GN.MD.LÜĞÜNÜN PALETLİ TESLİMATA AİT GELEN GÖRÜŞÜ 11 NİSAN 2017 TARİHİNDE İHTİYAÇ SAHİBİ MAKAMA GÖNDERİLMİŞTİR. MUAYENELERDE KULLANILMAK ÜZERE İSTENİLEN FIRTINA OBÜSÜN BEDELSİZ TAHSİSİNE YÖNELİK GNKUR.BŞK.LIĞI GÖRÜŞÜ BEKLENMEKTEDİR. MÜTEAKİBEN YAKLAŞIK MALİYET TESPİTİ İÇİN FMAD BŞK.LIĞINA YAZI YAZILACAKTIR. </t>
  </si>
  <si>
    <t>_ 150.000 ADET MKE MOD.51 (M82) FÜNYE</t>
  </si>
  <si>
    <t xml:space="preserve">MKEK'TEN TEMİN EDİLECEKTİR. İHALE DOKÜMANI HAZIRLIKLARINA DEVAM EDİLMEKTEDİR. </t>
  </si>
  <si>
    <t>_ 100.000 ADET FÜNYE MÜSADEMELİ M82</t>
  </si>
  <si>
    <t>NSPA'DAN TEDARİK EDİLECEKTİR. NSPA FİYAT VE TEKLİFİ 28 NİSAN 2017 TARİHİNDE İSMYE GÖNDERİLMİŞTİR.</t>
  </si>
  <si>
    <t xml:space="preserve">_ 100.000 ADET  FÜNYE MÜSADEMELİ M82 (EK-1) </t>
  </si>
  <si>
    <t>NSPA'DAN TEDARİK EDİLECEKTİR. FİYAT TEKLİFİ BEKLENMEKTEDİR.</t>
  </si>
  <si>
    <t>_ 50.000 ADET FÜNYESİZ KIRMIZI KESE TEDARİKİ 
(TK-B-XXX)</t>
  </si>
  <si>
    <t>FMS'TEN TEDARİK EDİLECEKTİR. SÖZLEŞME BEKLENMEKTEDİR.</t>
  </si>
  <si>
    <t>EL VE TÜFEK BOMBALARI
_ 50.000 ADET 40 MM'LİK MKE 60 HE MÜHİMMATI</t>
  </si>
  <si>
    <t xml:space="preserve">10.000 ADEDİ 11.02.2014, 20.000 ADEDİ 10.08.2014, 20.000 ADEDİ 
06 02 2015 </t>
  </si>
  <si>
    <t>MKEK'TEN TEMİN EDİLECEKTİR. 19 KASIM 2012 TARİHİNDE 8.250.000 TL BEDELLE SÖZLEŞME İMZALANMIŞTIR. % 30 AVANSI ÖDENMİŞTİR. 6.388 ADET MÜHİMMAT 2015 YILINDA TESLİM ALINMIŞTIR. 2016 YILINDA 14.753 ADEDİ TESLİM ALINMIŞTIR. 2017 YILINDA TESLİM ALINAN 18.132 ADET MÜHİMMATIN BEDELİ ÖDENMİŞTİR.</t>
  </si>
  <si>
    <t>_ 10.000 ADET 40 MM MKE MOD 63 GE GÖZ YAŞARTICI MÜHİMMAT (2 KALEM)</t>
  </si>
  <si>
    <t>28.07.2018</t>
  </si>
  <si>
    <t>MKEK İLE 28 TEMMUZ 2016 TARİHİNDE 2.670.000 TL BEDELLİ SÖZLEŞME İMZALANMIŞTIR. %30  AVANS ÖDENMİŞTİR. TESLİMATI DEVAM ETMEKTEDİR.</t>
  </si>
  <si>
    <t>_ 6.000 ADET GÖSTERİ EL BOMBASI G2 (HAKEM BOMBASI) (2015) (3 KALEM)</t>
  </si>
  <si>
    <t>450 GÜN</t>
  </si>
  <si>
    <t>MKEK'TEN TEMİN EDİLECEKTİR. 09 HAZİRAN 2016 TARİHİNDE 747.000 TL BEDELLE SÖZLEŞME İMZALANMIŞTIR. % 30 AVANS ÖDENMİŞTİR. MÜHİMMAT TESLİM ALINARAK, ÖDEMESİ TAMAMLANMIŞTIR.</t>
  </si>
  <si>
    <t>_4.014 ADET 40 MM BOMBAATAR SİS VE AYDINLATMA MÜHİMMATI</t>
  </si>
  <si>
    <t>???</t>
  </si>
  <si>
    <t>NSPA KANALINDAN TEDARİK EDİLECEKTİR. 25 NİSAN 2016 TARİHİNDE 183.448,50 AVRO BEDELLİ  FİYAT  ONAYI,  26 MAYIS 2016 TARİHİNDE EUC İSM'DEN ALINARAK NSPA'YA GÖNDERİLMİŞTİR. PROJE BEDELİ AVANS OLARAK TRANSFER EDİLMİŞTİR. TESLİMAT BEKLENMEKTEDİR. KUR FARKI ÖDEMESİ YAPILMIŞTIR.</t>
  </si>
  <si>
    <t>MK16D504</t>
  </si>
  <si>
    <t>_20.000 ADET GÖSTERİ EL BOMBASI G2 (HAKEM BOMBASI) (1330-27-001-2218) (2016) 
(3'ÜNCÜ 4 KALEM)</t>
  </si>
  <si>
    <t>12 MART 2018</t>
  </si>
  <si>
    <r>
      <t>MKEK İLE 12 ARALIK 2016 TARİHİNDE 2.500.000 TL BEDELLİ SÖZLEŞME İMZALANMIŞTIR.</t>
    </r>
    <r>
      <rPr>
        <b/>
        <sz val="10"/>
        <color indexed="10"/>
        <rFont val="Arial"/>
        <family val="2"/>
        <charset val="162"/>
      </rPr>
      <t>% 30'U OLAN 750.000 TL AVANS OLARAK ÖDENMİŞTİR.</t>
    </r>
  </si>
  <si>
    <t>_150.000 ADET 40 MM MUH.MK-19 B/A HE PFF-T DM11 MOD. (2016)</t>
  </si>
  <si>
    <r>
      <t>NSPA KANALINDAN TEDARİK EDİLECEKTİR.</t>
    </r>
    <r>
      <rPr>
        <sz val="10"/>
        <color indexed="10"/>
        <rFont val="Arial"/>
        <family val="2"/>
        <charset val="162"/>
      </rPr>
      <t xml:space="preserve"> 21.084.300 AVRO BEDELLİ</t>
    </r>
    <r>
      <rPr>
        <sz val="10"/>
        <rFont val="Arial"/>
        <family val="2"/>
        <charset val="162"/>
      </rPr>
      <t xml:space="preserve"> FİYAT ONAYI 30 HAZİRAN 2016 TARİHİNDE NSPA'YA GÖNDERİLMİŞTİR.  17 AGUSTOS 2016 TARİHİNDE SÖZLESME IMZALAMISTIR. TANESI 140,50 AVRO’YA
ALINMAKTADIR. TESLIMAT 4 PARTI HALINDE 28.02.2017
 (7.520 ADET), 30.07.2017 (29.152 ADET), 31.08.2017
(29.984 ADET) VE 31.10.2017 (83.344 ADET)
TARIHLERINDE YAPILACAKTIR</t>
    </r>
    <r>
      <rPr>
        <sz val="10"/>
        <color indexed="10"/>
        <rFont val="Arial"/>
        <family val="2"/>
        <charset val="162"/>
      </rPr>
      <t>. PROJE BEDELİ AVANS OLARAK TRANSFER EDİLMİŞTİR.</t>
    </r>
  </si>
  <si>
    <t>_G.KORE DÖRT KALEM İLK PARTİ MÜHİMMAT
  - 5.000 ADET 105 MM HEAT-T TANK TAHRİP TANK TOPU MÜHİMMATI TAM ATIM KOMPLESİ,
 - 3.000 ADET 120 MM HEAMP-T K277 TANK TAHRİP TANK TOPU TAM ATIM KOMPLESİ, 
 - 6.000 ADET 155 MM HE BB K307 UZUN MENZİLLİ TOPÇU MÜHİMMATI TAM ATIM KOMPLESİ,
  - 50.000 ADET 40 MM OTOMATİK BOMBAATAR MÜHİMMAT</t>
  </si>
  <si>
    <t>MART 2017</t>
  </si>
  <si>
    <t>POONGSAN CORPORATİON/KORE CUMHURİYETİ  FİRMASI İLE 07 ARALIK 2016 TARİHİNDE 48.576.140 AMERİKAN DOLARI BEDELLE  SÖZLEŞME İMZALANMIŞTIR. MÜHİMMAT TESLİM ALINARAK BAKİYE % 50 ÖDEMESİ YAPILMIŞTIR.</t>
  </si>
  <si>
    <t>_ G.KORE İKİ KALEM MÜHİMMAT
   _18.000 ADET 155 MM K677 MODÜLER SEVK BARUTU 
   - 18.000 ADET KM82 KAPSÜL</t>
  </si>
  <si>
    <t>POONGSAN CORPORATİON/KORE CUMHURİYETİ  FİRMASI İLE 04 NİSAN 2017 TARİHİNDE 22.629.780 AMERİKAN DOLARI BEDELLE  SÖZLEŞME İMZALANMIŞTIR. PROJE BEDELİNİN % 50'Sİ AVANS OLARAK ÖDENMİŞTİR.</t>
  </si>
  <si>
    <t>_ 6.000 ADET MERMİ 40X46 MM. MUH. GÖZ YAŞARTICI MKE MOD 63 GE</t>
  </si>
  <si>
    <t>_ 12.000 ADET MERMİ 40X46 MM. B/A (TP-T) İZLİ EĞİTİM FİŞEĞİ</t>
  </si>
  <si>
    <t>_ 30.000 ADET MERMİ 40 MM. B/A MUH.TAH. MKE MOD 60 MODELİ</t>
  </si>
  <si>
    <t xml:space="preserve">_ 20.000 ADET MER.40 MM MUH. MK-19 HE PFF-T DM11 MOD.
</t>
  </si>
  <si>
    <t xml:space="preserve">NSPA'DAN TEDARİK EDİLECEKTİR. 3.003.840,00 AVRO BEDELLİ FİYAT ONAYI NSPAYA 09 ŞUBAT 2017 TARİHİNDE GÖNDERİLMİŞTİR. 
</t>
  </si>
  <si>
    <t xml:space="preserve">_ 6.000 ADET MER.40 MM M-79/T-40 B/A AYDINLATMA MÜHİMMATI
</t>
  </si>
  <si>
    <t>NSPA'DAN TEDARİK EDİLECEKTİR. 280.930,30 AVRO BEDELLİ FİYAT ONAYI 07 MART 2017 TARİHİNDE NSPAYA GÖNDERİLMİŞTİR. ONAYLI SKB 05 NİSAN 2017 TARİHİNDE NSPAYA GÖNDERİLMİŞTİR.</t>
  </si>
  <si>
    <t xml:space="preserve">_ 1.000 ADET YANGIN EL BOMBASI TAM ATIM
</t>
  </si>
  <si>
    <t>NSPA'DAN TEDARİK EDİLECEKTİR. 38.500 ABD DOLARI BEDELLİ FİYAT ONAYI 16 OCAK 2017 TARİHİNDE NSPAYA GÖNDERİLMİŞTİR. ONAYLI SKB İLE IMPORT LETTER 30 OCAK 2017 TARİHİNDE NSPAYA GÖNDERİLMİŞTİR.
TESLİMATI BEKLENMEKTEDİR.</t>
  </si>
  <si>
    <t>_ 50.000 ADET MERMİ 40 MM MK-19 HE DP M430A1</t>
  </si>
  <si>
    <t xml:space="preserve">NSPA'DAN TEDARİK EDİLECEKTİR.  5.060.000,00 AVRO BEDELLİ FİYAT ONAYI NSPAYA 09 ŞUBAT 2017 TARİHİNDE GÖNDERİLMİŞTİR. </t>
  </si>
  <si>
    <t xml:space="preserve">_  60.000 ADET  40X46 MM BOMBAATAR TERMOBARİK  (MK-19) (EK-1) </t>
  </si>
  <si>
    <t xml:space="preserve">NSPA'DAN TEDARİK EDİLECEKTİR.  FİYAT TEKLİFİ BEKLENMEKTEDİR.
</t>
  </si>
  <si>
    <t>ROKETLER
_ 10.000 (13.186) ADET 122 MM. ÇNRA KISA MENZİLLİ MÜHİMMAT (ÇELİK BİLYALI)</t>
  </si>
  <si>
    <t>31.12.2015</t>
  </si>
  <si>
    <t xml:space="preserve">MKEK İLE 03 TEMMUZ 2002 TARİHİNDE 25.000.000 ABD DOLARI BEDELLİ SÖZLEŞME VE MİKTAR AZALTIMI İÇİN 06 OCAK 2009 TARİHİNDE EK SÖZLEŞME-2 , YENİ TESLİMAT TAKVİMİNİN OLUŞTURULMASI MAKSADIYLA, 01 TEMMUZ 2010 TARİHİNDE EK SÖZLEŞME-3, 29 TEMMUZ 2013 TARİHİNDE EK SÖZLEŞME-4 İMZALANMIŞTIR.  04 KASIM 2016 TARİHİNDE EK SÖZLEŞME-5 İMZALANMIŞTIR. 
ROKETSAN AŞ'DEN TEDARİK EDİLMESİ PLANLANAN TAPALARIN HARP BAŞLIĞI ARASINDAKİ UYUMSUZLUĞU NEDENİYLE BAŞLATILAN İYİLEŞTİRME ÇALIŞMALARI KAPSAMINDA, KASIM 2016 TARİHİNDE YAPILAN ATIŞLI TESTLERDE OLUMLU SONUÇ ALINMIŞTIR. İLK 2.000 ADEDİNİN CEZALI SÜREDE TESLİM EDİLMESİ PLANLANMAKTADIR. </t>
  </si>
  <si>
    <t>_ 31.000 ADET 66 MM HAFİF ANTİTANK ROKETİ (HAR) 
(2008 + 2009)</t>
  </si>
  <si>
    <t>MKEK İLE 22 ARALIK 2010 TARİHİNDE 17.264.000 TL+16.185.000 TL (TOPLAM 33.449.000 TL) BEDELLİ SÖZLEŞME İMZALANMIŞTIR. EK T/Ş'NİN SÖZLEŞME KAPSAMINA ALINMASI İÇİN 17 EYLÜL 2014 TARİHİNDE İKİNCİ KEZ EK SÖZLEŞME İMZALANMIŞTIR. 09 MART 2016 TARİHİNDE EK SÖZLEŞME İMZALANMIŞ TIR. 2017 YILINDA TESLİM ALINAN 1.814 ADET ÜHİMMATIN ÖDEMESİ YAPILMIŞTIR. BUGÜNE KADAR .7.754 ADET MÜHİMMAT TESLİM ALINMIŞTIR.</t>
  </si>
  <si>
    <t>_ 16.000 ADET 66 MM HAFİF ANTİTANK ROKETİ (HAR) SİSTEMİ (66 MM LAW)</t>
  </si>
  <si>
    <t>14 EYLÜL 2014</t>
  </si>
  <si>
    <t>MKEK İLE 30 EYLÜL 2011 TARİHİNDE 17.920.000 TL. BEDELLE SÖZLEŞME İMZALANMIŞTIR. %30 AVANS VERİLMİŞTİR. 09 MART 2016 TARİHİNDE ÜÇÜNCÜ EK SÖZLEŞME İMZALANMIŞTIR. CEZALI SÜREDE TESLİMATI BEKLENİLMEKTEDİR.</t>
  </si>
  <si>
    <t>_ 660 ADET 107 MM UZUN MENZİLLİ TAHRİP HARP BAŞLIKLI ÇNRA</t>
  </si>
  <si>
    <t>12 MAYIS 2017</t>
  </si>
  <si>
    <t>ROKETSAN AŞ İLE 12 MAYIS 2016 TARİHİNDE 4.078.140 TL BEDELLİ SÖZLEŞME İMZALANMIŞTIR. %30'U AVANS OLARAK ÖDENMİŞTİR. TESLİMATI BEKLENMEKTEDİR.</t>
  </si>
  <si>
    <t>_ 600 ADET 107 MM UZUN MENZİLLİ, TAHRİP HARP BAŞLIKLI, ÇNRA MÜHİMMATI</t>
  </si>
  <si>
    <t>ROKETSAN AŞ İLE 12 MAYIS 2016 TARİHİNDE 3.707.400 TL BEDELLİ SÖZLEŞME İMZALANMIŞTIR. %30'U AVANS OLARAK ÖDENMİŞTİR. TESLİMATI BEKLENMEKTEDİR.</t>
  </si>
  <si>
    <t>_ 300 ADET 122 MM UZUN MENZİLLİ, ÇELİK BİLYELİ, HARP BAŞLIKLI, PODLU ÇNRA ROKETİ</t>
  </si>
  <si>
    <t>12 AĞUSTOS 2017</t>
  </si>
  <si>
    <t>ROKETSAN AŞ İLE 12 MAYIS 2016 TARİHİNDE 7.675.500 TL BEDELLİ SÖZLEŞME İMZALANMIŞTIR.  %30'U AVANS OLARAK ÖDENMİŞTİR. TESLİMATI BEKLENMEKTEDİR.</t>
  </si>
  <si>
    <t xml:space="preserve">_ 400 ADET 122 MM UZUN MENZİLLİ, ÇELİK BİLYELİ HARP BAŞLIKLI, PODLU ÇNRA </t>
  </si>
  <si>
    <t>ROKETSAN AŞ İLE 12 MAYIS 2016 TARİHİNDE 10.234.000 TL BEDELLİ SÖZLEŞME İMZALANMIŞTIR.  %30'U AVANS OLARAK ÖDENMİŞTİR.  TESLİMATI BEKLENMEKTEDİR.</t>
  </si>
  <si>
    <t>_ 200 ADET 2.75 İNÇ'LİK ROKET MÜHİMMATI (LAZER GÜDÜMLÜ) (2015) (2 KALEM)</t>
  </si>
  <si>
    <t>18 AY</t>
  </si>
  <si>
    <r>
      <t xml:space="preserve">ROKETSAN AŞ İLE 63.950.000 TL BEDELLİ SÖZLEŞME 06 ARALIK 2016 TARİHİNDE İMZALANMIŞTIR. </t>
    </r>
    <r>
      <rPr>
        <b/>
        <sz val="10"/>
        <color indexed="10"/>
        <rFont val="Arial"/>
        <family val="2"/>
        <charset val="162"/>
      </rPr>
      <t xml:space="preserve">% 30 AVANS ÖDEMESİ YAPILMIŞTIR. </t>
    </r>
  </si>
  <si>
    <t>_500 ADET 2,75 İNÇ'LİK (LAZER GÜDÜMLÜ) ROKET (2016) (2 KALEM) (TİP-1 VE TİP -2)</t>
  </si>
  <si>
    <t>_ 300 ADET 122 MM UZUN MENZİLLİ ÇELİK BİLYELİ HARP BAŞLIKLI PODLU ÇNRA (2 KALEM)</t>
  </si>
  <si>
    <r>
      <t xml:space="preserve">ROKETSAN AŞ İLE 7.665.000  TL BEDELLİ SÖZLEŞME 06 ARALIK 2016 TARİHİNDE İMZALANMIŞTIR. </t>
    </r>
    <r>
      <rPr>
        <b/>
        <sz val="10"/>
        <color indexed="10"/>
        <rFont val="Arial"/>
        <family val="2"/>
        <charset val="162"/>
      </rPr>
      <t xml:space="preserve">% 30 AVANS ÖDEMESİ YAPILMIŞTIR. </t>
    </r>
  </si>
  <si>
    <t>_ 10.000 ADET ROKET RPG-7 MUH. A/T TAH. PG-7VL MOD.</t>
  </si>
  <si>
    <t>_ 30.000 ADET ROK. RPG-7 MUH. A/P TAH. OG 7V</t>
  </si>
  <si>
    <t>_ 24.000 ADET COMET EL AYDINLATMA ROKETİ</t>
  </si>
  <si>
    <t>_ 4.000 ADET ROKET RPG-7 MUH. GTB-7VM TERMOBARİK</t>
  </si>
  <si>
    <t xml:space="preserve"> İŞARET VE AYDINLATMA MÜHİMMATI
_ 20.000 ADET FLARE BIRDIE 118 BS DM189</t>
  </si>
  <si>
    <t>_ 10.000 ADET FG-3 IR FLARE MÜHİMMATI
(FİŞEĞİ İLE BİRLİKTE)  (4 KALEM)</t>
  </si>
  <si>
    <t>27.07.2017</t>
  </si>
  <si>
    <t>MKEK'TEN TEMİN EDİLECEKTİR. 1.447.000 TL BEDELLİ SÖZLEŞME 28 NİSAN 2016 TARİHİNDE İMZALANMIŞTR. 
% 30 AVANSI ÖDENMİŞTİR. MÜHİMMAT TESLİM ALINARAK ÖDEMESİ YAPILMIŞTIR.</t>
  </si>
  <si>
    <t>_ 45.000 ADET FLARE SPEKTRAL (FİŞEĞİ İLE BİRLİKTE)</t>
  </si>
  <si>
    <t>_ 30.000 ADET CHAFFS RR 170 WITH BBU-35 (FİŞEĞİ İLE BİRLİKTE)</t>
  </si>
  <si>
    <t>TEMMUZ 2017</t>
  </si>
  <si>
    <t>_ 36.000 ADET RENKLİ SİS KUTUSU</t>
  </si>
  <si>
    <t xml:space="preserve">İBF, İDARİ ŞARTNAMEYE İLAVE EDİLECEK HUSUSLAR, TEKNİK ŞARTNAME YERİNE GEÇEN DOKÜMAN VE İDARİ ŞARTNAME ATIFLARI 19 ARALIK 2016 TARİHİNDE GELMİŞTİR.19 NİSAN 2017 TARİHİNDE YAKLAŞIK MALİYET TESPİT ÇALIŞMALARI BAŞLATILMIŞTIR. DOĞRUDAN TEMİN ONAYI ALINMIŞTIR. </t>
  </si>
  <si>
    <t>_ 10.000 ADET  COMET EL AYDINLATMA ROKETİ (EK-1)</t>
  </si>
  <si>
    <t>NSPA'DAN TEDARİK EDİLECEKTİR. 24.000+10.000 ADET İÇİN TOPLAM 897.900,00 AVRO BEDELLİ FİYAT ONAYI 13 NİSAN 2017 TARİHİNDE NSPAYA GÖNDERİLMİŞTİR. (K0123 İLE BİRLİKTE YÜRÜYOR)</t>
  </si>
  <si>
    <t>_ 10.000 ADET CG-17 CHAFF MÜHİMMATI (FİŞEĞİ İLE BİRLİKTE)  (4 KALEM)</t>
  </si>
  <si>
    <t>MKEK'TEN TEMİN EDİLECEKTİR. 580.000  TL BEDELLİ SÖZLEŞME 28 NİSAN 2016 TARİHİNDE İMZALANMIŞTR. % 30 AVANSI ÖDENMİŞTİR. 8.000 ADEDİ TESLİM ALINARAK, ÖDEMESİ YAPILMIŞTIR.</t>
  </si>
  <si>
    <t>TANK TOPU MÜHİMMATI
_ 2.000 ADET 120 MM APFSD-T (ZIRH DELİCİ) TANK TOPU MÜHİMMATI</t>
  </si>
  <si>
    <t>14.10.2015</t>
  </si>
  <si>
    <t>MKEK İLE 22 ARALIK 2009 TARİHİNDE 12.900.000 TL BEDELLİ SÖZLEŞME İMZALANMIŞTIR. %30 AVANSI ÖDENMİŞTİR. 21 ARALIK 2011 TARİHİNE KADAR TESLİM EDİLMESİ GEREKİRKEN ALT YÜKLENCİLERDEN MALZEME TEDARİKİNDE YAŞANAN SIKINTI NEDENİYLE  ARALIK 2014 YILINDA MUAYENEYE SEVK EDİLMİŞTİR. 1.937 ADEDİN TESLİMATI VE ÖDEMESİ TAMAMLANMIŞTIR.  KALAN 63 ADET,  120 MM'LİK MÜHİMMATIN İLK KAFİLESİ İLE BİRLİKTE  TESLİM ALINACAKTIR.</t>
  </si>
  <si>
    <t xml:space="preserve">_  7.000 ADET 120 MM TANK TOPU DERS ATIŞ MÜHİMMATI </t>
  </si>
  <si>
    <t>2013-2016</t>
  </si>
  <si>
    <t>MKEK İLE  02 KASIM 2010 TARİHİNDE  29.260.000 TL BEDELLİ SÖZLEŞME İMZALANMIŞTIR.  %30 AVANSI ÖDENMİŞTİR. 2.000 ADET 02 MAYIS 2013,  2.000 ADET 02 MAYIS 2014,  2.000 ADET 02 MAYIS 2015, 1.000 ADET 02 MAYIS 2016 TARİHİNE KADAR TESLİM ALINACAKKEN, MÜHİMMATIN TESLİM SÜRELERİNDE 2'ŞER YIL UZATIM TALEBİNİN UYGUN BULUNMAMIŞTIR. 4.000 ADEDİNİN MUAYENESİ VE ÖDEMESİ TAMAMLANMIŞTIR. KALAN 3.000 ADEDİ MART 2017 AYI İTİBARIYLA TESLİM ALINARAK, ÖDEMESİ YAPILMIŞTIR. PROJE TAMAMLANMIŞTIR.</t>
  </si>
  <si>
    <t>_ 7.200 ADET 120 MM APFSDS-T ZIRH DELİCİ TANK TOPU MÜHİMMATI</t>
  </si>
  <si>
    <t xml:space="preserve">MKEK İLE  02 KASIM 2010 TARİHİNDE  53.280.000 TL BEDELLİ SÖZLEŞME İMZALANMIŞTIR. %30 AVANSI ÖDENMİŞTİR. MÜHİMMATIN TESLİM SÜRELERİNDE 2'ŞER YIL UZATIM TALEBİNİN UYGUN BULUNMADIĞI 28 MART 2013 TARİHİNDE MKEK'E BİLDİRİLMİŞTİR. 4.000 ADET MÜHİMMAT TESLİM ALINARAK ÖDEMESİ YAPILMIŞTIR. KALAN  3.200 ADET MÜHİMMATIN ÜRETİMİ İÇİN GEREKLİ CEP-2 BARUTUNUN YURTDIŞINDAN TEDARİK SÖZLEŞMESİ İMZALANMIŞTIR. 2017 YILININ İLK YARISINDA TESLİM EDİLMESİ PLANLANMAKTADIR. </t>
  </si>
  <si>
    <t>_ 2.000 ADET 105 MM TANK TOPU DERS ATIŞ MÜHİMMATI (DM148A1) (TANK TOPU MÜHİMMATI)</t>
  </si>
  <si>
    <t>28.02.2017</t>
  </si>
  <si>
    <t>NSPA KANALINDAN TEDARİK EDİLECEKTİR.  3.777.000 AVRO BEDELLİ FİYAT ONAYI 08 OCAK 2016 TARİHİNDE NSPA'YA GÖNDERİLMİŞTİR.  TESLİM TARİHİ 12 AYDIR. PROJE BEDELİ AVANS OLARAK ÖDENMİŞTİR. TESLİMAT BEKLENMEKTEDİR.</t>
  </si>
  <si>
    <t>MK15D508</t>
  </si>
  <si>
    <t>_1.500 ADET 105 MM TANK TOPU DERS ATIŞ MÜHİMMATI (2016)</t>
  </si>
  <si>
    <t>NİSAN 2017</t>
  </si>
  <si>
    <t xml:space="preserve">NSPA KANALINDAN TEDARİK EDİLECEKTİR. 2.778.000,00  AVRO BEDELLİ FİYAT ONAYI 14 TEMMUZ 2016 TARİHİNDE NSPA'YA GÖNDERİLMİŞTİR. NİSAN 2017 TARİHİNE KADAR TESLİMATI BEKLENMEKTEDİR. </t>
  </si>
  <si>
    <t>MK16D505</t>
  </si>
  <si>
    <t xml:space="preserve">_6.000 ADET 105 MM TANK TOPU HEP-T/HESH </t>
  </si>
  <si>
    <t>04 MAYIS 2017
31 AĞUSTOS 2017</t>
  </si>
  <si>
    <t>NSPA KANALINDAN TEDARİK EDİLECEKTİR.  6.304.000 AVRO BEDELLİ FİYAT ONAYI 11 TEMMUZ 2016 TARİHİNDE NSPA'YA GÖNDERİLMİŞTİR. TESLİMAT 2 PARTİ HALİNDE 04.05.2017 (1.500 ADET) VE 31.08.2017 (4.500 ADET) TARİHLERİNDE YAPILACAKTIR. PROJE BEDELİ AVANS OLARAK TRANSFER EDİLMİŞTİR.</t>
  </si>
  <si>
    <t>MK16D509</t>
  </si>
  <si>
    <t>_ G.KORE İKİ KALEM MÜHİMMAT BAKİYE % 50 ÖDEME
   - 5.000 ADET 105 MM HEAT-T TANK TAHRİP TANK TOPU MÜHİMMATI TAM ATIM KOMPLESİ,
  - 9.000 ADET 155 MM HE BB K 307 UZUN MENZİLLİ TOPÇU MÜHİMMATI TAM ATIM KOMPLESİ</t>
  </si>
  <si>
    <t>POONGSAN/ G.KORE FİRMASI İLE 24 ŞUBAT 2017 TARİHİNDE, 45.209.500 AMERİKAN DOLARI BEDELLİ SÖZLEŞME İMZALANMIŞTIR. % 50'Sİ AVANS OLARAK ÖDENMİŞTİR. TESLİMATI BEKLENMEKTEDİR.</t>
  </si>
  <si>
    <t>_10.000 ADET 105 MM MKE MOD. 233 TAHRİP VE MKE MOD 234 HEDEF DERS ATIŞ MERMİLERİ TAM ATIM KOMPLESİ (TİP-1)</t>
  </si>
  <si>
    <t>1.000 ADET 
6 AY
9.000 ADET
13 AY</t>
  </si>
  <si>
    <t>MKEK İLE 03 HAZİRAN 2016 TARİHİNDE 30.800.000,00 TL BEDELLİ SÖZLEŞME İMZALANMIŞTIR. %30'U  AVANS OLARAK ÖDENMİŞTİR. 1.000 ADET 6 AY, 9.000 ADET 13 AY İÇERİSİNDE TESLİM EDİLECEKTİR. 1.000 + 2.930 ADEDİNİN TESLİM ALINMIŞTIR.</t>
  </si>
  <si>
    <t xml:space="preserve">_1.924 ADET 105MM TANK TOPU, HEP-T/HESH TEDARİKİ 105MM TK HEP-T WBDF
</t>
  </si>
  <si>
    <t>NSPA KANALINDAN TEDARİK EDİLMİŞTİR. FİYAT ONAYI 26 NİSAN 2016 TARİHİNDE NSPA'YA GÖNDERİLMİŞTİR.  24 HAZİRAN 2016 TARİHİNDE İSM TARAFINDAN TESLİMATIN SORUNSUZ ALINDIĞINI GÖSTEREN FSKR GÖNDERİLMİŞTİR. ÖDEMESİ YAPILACAKTIR.</t>
  </si>
  <si>
    <t>MK16D521</t>
  </si>
  <si>
    <t>_ 4.000 ADET MER.105 MM TANK TOPU HEP-T/HESH</t>
  </si>
  <si>
    <t>_ 7.000 ADET 120 MM HEAT-MP-T K277 TANK TAHRİP TANK TOPU MÜHİMMATI TAM ATIM KOMPLESİ</t>
  </si>
  <si>
    <t>NSPA KANALINDAN TEDARİK EDİLECEKTİR. 2017 YILI İHTİYACI 7.000 + 2017 YILI İHTİYACI 3.000 ADET TOPLAM 34.900.000,00 AVRO BEDELLİ FİYAT ONAYI 23 MAYIS 2017 TARİHİNDE NSPAYA GÖNDERİLMİŞTİR.</t>
  </si>
  <si>
    <t>_ 3.000 ADET MER.120 MM TANK TOPU HEAT-MP-T</t>
  </si>
  <si>
    <t>_ 5.000 ADET MER.120 MM TANK TOPU TAHRİP HE-OR-T</t>
  </si>
  <si>
    <t>NSPA KANALINDAN TEDARİK EDİLECEKTİR. 18 KASIM 2016 TARİHİNDE ALIM ONAYI ALINMIŞTIR. 
İSTEK NSPA YA 02.12.2016 TARİHİNDE İLETİLMİŞTİR.</t>
  </si>
  <si>
    <t xml:space="preserve">_ 18.000 ADET 105 MM MKE MOD 233 HE TAHRİP TANK TOPU </t>
  </si>
  <si>
    <t>MKEK'TEN TEDARİK EDİLECEKTİR. YAKLAŞIK MALİYETİN TESPİTİ İÇİN 21.02.2017 TARİHİNDE FMAD BŞK.LIĞINA YAZI GÖNDERİLMİŞTİR. ANCAK TESLİM SÜRELERİNDE DEĞİŞKİLİK OLMASI NEDENİYLE 15 MART 2017 TARİHİNDE FMAD BŞK.LIĞINA TEKRAR YAZI GÖNDERİLMİŞTİR. CEVABIN GELMESİNİ MÜTEAKİP, ALIM ONAYI KOORDİNESİNE BAŞLANACAKTIR.</t>
  </si>
  <si>
    <t xml:space="preserve">_ 8.000 ADET  120 MM TANK TOPU MÜHİMMATI (HE/HE-OR-T)  (EK-1) </t>
  </si>
  <si>
    <t>NSPA KANALINDAN TEDARİK EDİLECEKTİR. 41.280.000,00 AVRO BEDELLİ FİYAT TEKLİFİ DEĞERLENDİRİLMESİ İÇİN 31 MART 2017 TARİHİNDE İSMYE GÖNDERİLMİŞTİR.</t>
  </si>
  <si>
    <t xml:space="preserve">_  7.500 ADET  120 MM TANK TOPU MÜHİMMATI (A/P)(EK-1) </t>
  </si>
  <si>
    <t>NSPA KANALINDAN TEDARİK EDİLECEKTİR. FİYAT TEKLİFİ BEKLENMEKTEDİR.</t>
  </si>
  <si>
    <t xml:space="preserve">_  14.000 ADET  105 MM TANK TOPU TAHRİP MÜHİMMATI (HE) (EK-1) </t>
  </si>
  <si>
    <t xml:space="preserve">_ 14.000 ADET  105 MM TANK TOPU MÜHİMMATI (HEAT) (EK-1) </t>
  </si>
  <si>
    <t xml:space="preserve">_ 19.000 ADET  105 MM TANK TOPU TAHRİP MÜHİMMATI (HEP-T) (EK-1) </t>
  </si>
  <si>
    <t>K0191</t>
  </si>
  <si>
    <t>KM000NB07</t>
  </si>
  <si>
    <t>NBC TESPİT SİSTEMLERİ
_ 57 ADET KİMYASAL HARP MADDESİ BELİRLEME CİHAZI</t>
  </si>
  <si>
    <t>2016-2017</t>
  </si>
  <si>
    <t>TÜBİTAK-MAM İLE 14 MAYIS 2015 TARİHİNDE 1.206.975 TÜRK LİRASI BEDELLE SÖZLEŞME İMZALANMIŞTIR. % 30 AVANS ÖDENMİŞTİR. BİRİNCİ TESLİMAT 8,  İKİNCİ TESLİMAT 16  VE ÜÇÜNCÜ TESLİMAT 24 AY İÇERİSİNDE GERÇEKLEŞTİRİLECEKTİR. 19 ADET SON PARTİ MALZEMENİN TELİMATI 14 MAYIS 2017 TARİHİNDE YAPILACAKTIR.</t>
  </si>
  <si>
    <t>K0195</t>
  </si>
  <si>
    <t>KM700HD04</t>
  </si>
  <si>
    <t>ÖZEL MAKSATLI ARAÇLAR
_20 ADET ZIRHLI EKSKAVATÖR (18 ADEDİ STANDART BOMLU, 2 ADEDİ UZUN BOMLU)</t>
  </si>
  <si>
    <t>AĞUSTOS 2017</t>
  </si>
  <si>
    <t>KATMERCİLER AŞ İLE  03 ŞUBAT 2017 TARİHİNDE 17.945.000 TL BEDELLE SÖZLEŞME İMZALANMIŞTIR. ARAÇLARIN 180 GÜN İÇERİSİNDE TESLİM EDİLMESİ GEREKMEKTEDİR.</t>
  </si>
  <si>
    <t>K0196</t>
  </si>
  <si>
    <t>KM495AD00</t>
  </si>
  <si>
    <t>122 MM SAKARYA ÇNRA SİSTEMİ YAZILIM VE DONANIMININ GELİŞTİRİLMESİ</t>
  </si>
  <si>
    <t>23.12.2021</t>
  </si>
  <si>
    <t>ROKETSAN AŞ İLE 23 ARALIK 2015 TARİHİNDE, 127.000.000 ABD DOLARI BEDELLİ SÖZLEŞME İMZALANMIŞTIR. SÖZLEŞME BEDELİNİN %15'İ ORANINDA AVANS ÖDEMESİ YAPILMIŞTIR. SİSTEMLERİN, TOPLAM 72 AY İÇERİSİNDE TESLİM EDİLMESİ BEKLENMEKTEDİR. 19 ARALIK 2016 TARİHİNDE %15 ORANINDA (19.050.000 DOLAR) İKİNCİ AVANSI ÖDENMİŞTİR.</t>
  </si>
  <si>
    <t>_ TK-D-DBQ (54 ADET GPS GÜVENLİK ÇİPİ (SAASM)TEDARİKİ
_GPS GÜVENLİK ÇİPİ (SAASM) TEDARİKİ (28+54) ADET) (TK-D-DBK)</t>
  </si>
  <si>
    <t>FMS KANALINDAN TEDARİK EDİLECEKTİR. 37.146.ABD DOLARI BEELLİ CASE 01 MART 2017 TARİHİNDE İMZALANMIŞ VE BAŞLANGIÇ ÖDEMESİ OLAN 12.884 ABD DOLARI TRANSFER EDİLMİŞTİR. TESLİMATI BEKLENMEKTEDİR. EYLÜL 2017'DE 20.099 ABD DOLARI VE ARALIK 2017'DE 4.163 ABD DOLARI KARŞILIĞI TRANSFER EDİLECEKTİR.</t>
  </si>
  <si>
    <t>K0208</t>
  </si>
  <si>
    <t>032711-1</t>
  </si>
  <si>
    <t>KM400KK05</t>
  </si>
  <si>
    <t>KOMUTA KONTROL BİLGİ SİSTEMLERİ ALT YAPISI
_ 21 KALEM YEREL ALAN AĞI TESİSİ (120 BİRLİK)</t>
  </si>
  <si>
    <t>330 GÜN</t>
  </si>
  <si>
    <t>BİLSAN/TÜRKİYE FİRMASI İLE 13.750.000 TL BEDELLİ SÖZLEŞME 11 MAYIS 2015 TARİHİNDE İMZALANMIŞTIR. TESLİMAT DURUMUNA GÖRE ÖDEME YAPILMAKTADIR. 330 GÜN İÇERİSİNDE TESLİMATI BEKLENMEKTEDİR. BU GÜNE KADAR ANA SÖZLEŞME KAPSAMINDA 115 BİRLİĞİN, FAZLA ALIM KAPSAMINDA İSE 48 BİRLİĞİN MUAYENE VE ÖDEMELERİ YAPILMIŞTIR. KALAN BİR BİRLİĞİN MUAYENE VE ÖEDEMESİNİN TAMAMLANMASINI MÜTEAKİP, PROJE TAMAMLANACAKTIR.</t>
  </si>
  <si>
    <t xml:space="preserve">_ YENİ MOBİL SİSTEM TEDARİKİ </t>
  </si>
  <si>
    <t>29 NİSAN 2019</t>
  </si>
  <si>
    <t>ASELSAN AŞ İLE 68.999,994 TL BEDELLİ SÖZLEŞME 29 NİSAN 2016 TARİHİNDE İMZALANMIŞTIR. 3 YIL SÜRE İLE HİZMET ALINACAKTIR. (12 24,36 AY)</t>
  </si>
  <si>
    <t>K0212</t>
  </si>
  <si>
    <t>032705-1</t>
  </si>
  <si>
    <t>KKBS PROJELERİ ORTAK ALAN ENTEGRASYONU VE KKBDVM GELİŞTİRME HİZMETİ</t>
  </si>
  <si>
    <t xml:space="preserve">36 AY </t>
  </si>
  <si>
    <t>ALTAY LTD ŞTİ /TÜRKİYE FİRMASI İLE  25 ARALIK 2013 TARİHİNDE 1.449.000 TL BEDELLE SÖZLEŞME İMZALANMIŞTIR. HİZMET ÜÇ PARTİ HALİNDE 36 AYDA GERÇEKLEŞTİRİLMİŞTİR.. %15'İ AVANS OLARAK ÖDENMİŞTİR.  2'NCİ SAFHADA YER ALAN HİZMETLER İLE ÜÇÜNCÜ SAFHADA TESLİM EDİLECEK BİR ADT NATO/MIP TEST VE TATBİKATLARINA KATILIM HİZMETİ TESLİM ALINARAK, ÖDEMESİ YAPILMIŞTIR. ÜÇÜNCÜ VE SON PARTİNİN MUAYENE İŞLEMLERİNE 22 ARALIK 2016 TARİHİNDE BAŞLANMIŞTIR.</t>
  </si>
  <si>
    <t>SERVİS TABANLI MİMARİ (YAYIMLAMA ARAMA SERVİSLERİ)</t>
  </si>
  <si>
    <t xml:space="preserve">LOJİSTİK BİLGİ SİSTEMİ VE YÖNETİM BİLGİ SİSTEMLERİ YAZILIM GELİŞTİRME VE DESTEK HİZMETİ </t>
  </si>
  <si>
    <t>23 ARALIK 2018</t>
  </si>
  <si>
    <t>HAVELSAN AŞ İLE 24 ARALIK 2015 TARİHİNDE 36.950.000 TL BEDELLE SÖZLEŞME İMZALANMIŞTIR. % 20 AVANS ÖDEMESİ YAPILMIŞTIR.  PROJENİN, 36 AY İÇERİSİNDE PARTİLER HALİNDE TAMAMLANMASI BEKLENMEKTEDİR. BİRİNCİ SAFHA HİZMETİN ÖDEMESİ YAPILMIŞTIR. İKİNCİ VE ÜÇÜNCÜ SAFHA TESLİMATLARI BEKLENMEKTEDİR.</t>
  </si>
  <si>
    <t>PERSONEL YÖNETİM BİLGİ SİSTEMİ VE EĞİTİM ÖĞRETİM BİLGİ SİSTEMİ YAZILIM GELİŞTİRME VE DESTEK HİZMETİ</t>
  </si>
  <si>
    <t xml:space="preserve">30 AY </t>
  </si>
  <si>
    <t>TÜRKTRUST AŞ İLE 22 ARALIK 2015 TARİHİNDE 12.635.000 TL BEDELLİ SÖZLEŞME İMZALANMIŞTIR. % 10 AVANS ÖDENMİŞTİR.  PROJENİN, TOPLAM 30 AY (23 HAZİRAN 2018) İÇERİSİNDE PARTİLER HALİNDE TAMAMLANMASI BEKLENMEKTEDİR. ASKERİ OKULLAR HAKKINDA ÇIKARILAN KHK UYARINCA, TEKNİK ŞARTNAMEDE MEYDANA GELEN DEĞİŞİKLİKLERİN PROJEYE DAHİL EDİLMESİ MAKSADIYLA 09 MART 2017 TARİHİNDE BİR EK SÖZLEŞME YAPILMIŞTIR. BİRİNCİ SAFHA TESLİM ALINARAK ÖDEMESİ YAPILMIŞTIR.</t>
  </si>
  <si>
    <t>TAHRİP CEPHANESİ
_12.000 ADET M-80 DONANMA PATLAĞI  (2'İNCİ 4 KALEM)</t>
  </si>
  <si>
    <t>25 ŞUBAT 2018</t>
  </si>
  <si>
    <t>MKEK İLE 25 MAYIS 2016 TARİHİNDE 126.000,00 TL BEDELLİ SÖZLEŞME İMZALANMIŞTIR. PROJE BEDELİNİN '%30'U AVANS OLARAK ÖDENMİŞTİR. MÜHİMMAT TESLİM ALINARAK, BEDELİ ÖDENMİŞTİR.</t>
  </si>
  <si>
    <t>_ 403 ADET 40 LB MKE MOD-83 BOŞLUKLU İMLA HAKKI (2'NCİ 4 KALEM)</t>
  </si>
  <si>
    <t>MKEK İLE 25 MAYIS 2016 TARİHİNDE 741.520,00TL BEDELLİ SÖZLEŞME İMZALANMIŞTIR. PROJE BEDELİNİN '%30'U AVANS OLARAK ÖDENMİŞTİR. MÜHİMMAT SÖZLEŞMENİN İMZALANDIĞI TARİHTEN İTİBAREN 21 AY İÇERİSİNDE TEK PARTİ VEYA PARTİLER HALİNDE TESLİM EDİLECEKTİR.</t>
  </si>
  <si>
    <t>_ 1.000 ADET EĞİTİM SES KAPSÜLÜ-1 (SESK-1) (4 KALEM)</t>
  </si>
  <si>
    <t>MKEK'TEN TEMİN EDİLECEKTİR. 21.200 TL BEDELLİ SÖZLEŞME 28 NİSAN 2016 TARİHİNDE İMZALANMIŞTIR. % 30 AVANSI ÖDENMİŞTİR.</t>
  </si>
  <si>
    <t>_ 1.000 EĞİTİM SES KAPSÜLÜ-2 (SESK-2) (4 KALEM)</t>
  </si>
  <si>
    <t>MKEK'TEN TEMİN EDİLECEKTİR. 17.200 TL BEDELLİ SÖZLEŞME 28 NİSAN 2016 TARİHİNDE İMZALANMIŞTIR. % 30 AVANSI ÖDENMİŞTİR.</t>
  </si>
  <si>
    <t>_ 30.000 ADET MKE 61 SANİYELİ FİTİL ÇAKMAĞI 
( 2'NCİ 4 KALEM)</t>
  </si>
  <si>
    <t>MKEK İLE 25 MAYIS 2016 TARİHİNDE 1.023.000,00 TL BEDELLİ SÖZLEŞME İMZALANMIŞTIR. PROJE BEDELİNİN '%30'U AVANS OLARAK ÖDENMİŞTİR.  21 AY İÇERİSİNDE TEK PARTİ VEYA PARTİLER HALİNDE TESLİM EDİLECEKTİR.</t>
  </si>
  <si>
    <t>_505 ADET 40 LB MKE MOD 83 BOŞLUKLU İMLA HAKKI  (3'ÜNCÜ 4 KALEM)</t>
  </si>
  <si>
    <r>
      <t xml:space="preserve">MKEK İLE 12 ARALIK 2016 TARİHİNDE 939.300 TÜRK LİRASI BEDELLİ SÖZLEŞME İMZALANMIŞTIR. </t>
    </r>
    <r>
      <rPr>
        <b/>
        <sz val="10"/>
        <color indexed="10"/>
        <rFont val="Arial"/>
        <family val="2"/>
        <charset val="162"/>
      </rPr>
      <t>% 30'U AVANS OLARAK ÖDENMİŞTİR.</t>
    </r>
  </si>
  <si>
    <t>_20.000 ADET M80 DONANMA PATLAĞI (3'ÜNCÜ 4 KALEM) (2016)</t>
  </si>
  <si>
    <r>
      <t xml:space="preserve">MKEK İLE 12 ARALIK 2016 TARİHİNDE 208.000 TÜRK LİRASI BEDELLİ SÖZLEŞME İMZALANMIŞTIR. </t>
    </r>
    <r>
      <rPr>
        <b/>
        <sz val="10"/>
        <color indexed="10"/>
        <rFont val="Arial"/>
        <family val="2"/>
        <charset val="162"/>
      </rPr>
      <t>% 30'U AVANS OLARAK ÖDENMİŞTİR.</t>
    </r>
  </si>
  <si>
    <t>_ 3.000 ADET 40 LB MKE MOD 83 BOŞLUKLU İMLA HAKKI</t>
  </si>
  <si>
    <t xml:space="preserve">MKEK'TEN TEMİN EDİLECEKTİR. İBF, İŞİH, TŞİH,  TŞ.  VE TEKNİK RAPOR 18 ARALIK 2016 TARİHİNDE ALINMIŞTIR. İHALE DOKÜMANI HAZIRLIKLARINA BAŞLANMIŞTIR. </t>
  </si>
  <si>
    <t>_ 15.000 ADET MKE SANİYELİ FİTİL ÇAKMAĞI</t>
  </si>
  <si>
    <t xml:space="preserve">MKEK'TEN TEMİN EDİLECEKTİR. İBF'Sİ 16.12.2016 TARİHİNDE GELMİŞTİR. T/Ş ATIFLARI VE İŞİH'LER TEYİT EDİLMEK ÜZERE MKEK'E GÖNDERİLMİŞTİR. CEVAP ALINDIĞINDA DOĞRUDAN TEMİN BAKANLIK ONAYI ALINACAKTIR. </t>
  </si>
  <si>
    <t>_ 500 M. PATLAYICI MADDE YAPRAK 2MM</t>
  </si>
  <si>
    <t>NSPA KANALINDAN TEDARİK EDİLECEKTİR.113.660,28 ABD DOLARI BEDELLİ FİYAT ONAYI 11 NİSAN 2017 TARİHİNDE NSPAYA GÖNDERİLMİŞTİR.</t>
  </si>
  <si>
    <t>_ 500 M. PATLAYICI MADDE YAPRAK 4MM</t>
  </si>
  <si>
    <t>_ 35.000 METRE FİTİL SANİYELİ</t>
  </si>
  <si>
    <t>NSPA KANALINDAN TEDARİK EDİLECEKTİR.</t>
  </si>
  <si>
    <t>_ 1.000 METRE PATLAYICI MADDE ŞERİT</t>
  </si>
  <si>
    <t>NSPA KANALINDAN TEDARİK EDİLECEKTİR.332.629,15 ABD DOLARI BEDELLİ FİYAT ONAYI 11 NİSAN 2017 TARİHİNDE NSPAYA GÖNDERİLMİŞTİR.</t>
  </si>
  <si>
    <t>_ 50.000 METRE FİTİL İNFİLAKLI</t>
  </si>
  <si>
    <t>NSPA KANALINDAN TEDARİK EDİLECEKTİR.94.050,00  ABD DOLARI BEDELLİ FİYAT ONAYI 11 NİSAN 2017 TARİHİNDE NSPAYA GÖNDERİLMİŞTİR.</t>
  </si>
  <si>
    <t>_ 15.000 ADET M80 DONANMA PATLAĞI</t>
  </si>
  <si>
    <t>MKEK'TEN TEMİN EDİLECEKTİR. İBF'Sİ 16.12.2016 TARİHİNDE GELMİŞTİR. T/Ş ATIFLARI VE İŞİH'LER TEYİT EDİLMEK ÜZERE MKEK'E GÖNDERİLMİŞTİR. CEVAP ALINDIĞINDA DOĞRUDAN TEMİN BAKANLIK ONAYI ALINACAKTIR.</t>
  </si>
  <si>
    <t>K0287</t>
  </si>
  <si>
    <t>KM400AD23</t>
  </si>
  <si>
    <t>ÜÇ ADET AH-1W TAARRUZ HELİKOPTERİ TEDARİKİ
 (TK-P-SDH)</t>
  </si>
  <si>
    <t>89.014.679 ABD DOLARI BEDELLİ TK-P-SDH NU.LI SÖZLEŞME 25 HAZİRAN 2012 TARİHİNDE, MALZEME, CİHAZ, EĞİTİM VB. SATIR İPTALLERİ İLİŞKİN  1 NU.LI DEĞİŞİKLİK 78.665.175 ABD DOLARI BEDELLE 20 HAZİRAN 2014 TARİHİNDE İMZALANMIŞTIR. HELİKOPTERLER 23 EYLÜL 2012, YEDEK MOTOR 24 EKİM 2014 TARİHİNDE TESLİM ALINMIŞTIR. BAKİYE MALZEMELERİN SEVK İŞLEMLERİNE DEVAM EDİLMEKTEDİR.  
MART 2017 ÖDEMESİ  - 3.178.237, HAZİRAN 2017 - 869.214,00 $, EYLÜL 2017 - 620.867,00 $, ARALIK 2017 - 422.189,00 ABD DOLARIDIR.  PROJEDE  KREDİ OLARAK  1.229.545,02 ABD DOLARI ÖDENEK MEVCUTTUR. BAKİYE ÖDEME 3.860.961,98 ABD DOLARIDIR.</t>
  </si>
  <si>
    <t>K0299</t>
  </si>
  <si>
    <t>KM400AD14</t>
  </si>
  <si>
    <t xml:space="preserve">_ 104+18 ADET GPS GÜVENLİK ÇİPİ TEDARİKİ (YANILTMALARA KARŞI KOYMA MODÜLÜ (SAASM))
_ (TK-D-DBG) </t>
  </si>
  <si>
    <t>FMS KANALIYLA TEDARİK EDİLMESİ İÇİN 114.661 ABD DOLARI BEDELLİ MS SÖZLEŞMESİ 19 HAZİRAN 2012, 1 NU.LI DEĞİŞİKLİK 103.449 ABD DOLARI BEDELLE 4 EKİM 2012 TARİHİNDE İMZALANMIŞTIR. ŞU ANA KADAR TOPLAM 122 ADET SAASM  TESLİM ALINMIŞTIR. K.K.K.LIĞININ İLAVE İHTİYACI İÇİN SEYYAR HAVAN TESPİT RADARINA 15, MODERN K/M OBÜS (FIRTINA) PROJESİNE 13 ADET YANILTMALARA KARŞI KOYMA MODÜLÜ TEDARİKİ İÇİN 14 KASIM 2013 TARİHİNDE ALIM ONAYI ALINMIŞTIR. ÖDEMELERİ TAMAMLANMIŞ, MALZEMELER TESLİM ALINMIŞTIR. FINAL STATEMENT BEKLENMEKTEDİR.</t>
  </si>
  <si>
    <t>K0300</t>
  </si>
  <si>
    <t>KM400TK00</t>
  </si>
  <si>
    <t>DOST/DÜŞMAN TANIMA/TANITMA SİSTEMİ IFF MOD-5 PROJESİ</t>
  </si>
  <si>
    <t>2017-2020</t>
  </si>
  <si>
    <t>ASELSAN AŞ İLE 20 MAYIS 2016 TARİHİNDE 27.975.000 ABD DOLARI BEDELLİ SÖZLEŞME İMZALANMIŞTIR. PROJE BEDELİNİN % 10'U AVANS OLARAK ÖDENMİŞTİR. PROJE KAPSAMINDAKİ TESLİMATLARIN 2017-2020 YILLARI ARASINDA TAMAMLANMASI PLANLANMAKTADIR.</t>
  </si>
  <si>
    <t>K0311</t>
  </si>
  <si>
    <t>KM400HK10</t>
  </si>
  <si>
    <t xml:space="preserve">120 ADET ELDE TAŞINABİLİR MAYIN TESPİT SİSTEMİ-3 </t>
  </si>
  <si>
    <t>08 ŞUBAT 2018</t>
  </si>
  <si>
    <t xml:space="preserve">TÜBİTAK-BİLGEM İLE 08 ŞUBAT 2017 TARİHİNDE TOPLAM 5.338.760 TL ( KKK 4.576.080 TL)  BEDELLE SÖZLEŞME İMZALANMIŞTIR. PROJE BEDELİNİN % 30'U AVANS OLARAK ÖDENMİŞTİR. </t>
  </si>
  <si>
    <t>K0343</t>
  </si>
  <si>
    <t>KM400KK43</t>
  </si>
  <si>
    <t>92 ADET LAZER HEDEF İŞARETLEME SİSTEMİ (2016)</t>
  </si>
  <si>
    <t>17 AY</t>
  </si>
  <si>
    <t>ASELSAN AŞ'DEN TEDARİK EDİLECEKTİR. 17 KASIM 2016 TARİHİNDE 62.077.000 TL BEDELLİ SÖZLEŞME İMZALANMIŞTIR. PROJE BEDELİNİN % 30'U AVANS OLARAK ÖDENMİŞTİR. TESLİM ALINAN CİHAZ VE AKSESUARLARIN ÖDEMESİ YAPILMAKTADIR.</t>
  </si>
  <si>
    <t>K0379</t>
  </si>
  <si>
    <t>KD731HD30/05</t>
  </si>
  <si>
    <t xml:space="preserve">TAŞIMA, NAKLİYAT, SİGORTA VE HİZMET ALIMI </t>
  </si>
  <si>
    <t xml:space="preserve">GENEL DENİZ VE HAVA TAŞIMA İLE NAKLİYAT SİGORTASI HİZMETİ SÖZLEŞMELERİ KAPSAMINDA HİZMET GERÇEKLEŞTİKÇE TAHAKKUK ETTİRİLEN FATURALAR KARŞILIĞINDA ÖDENMEKTEDİR. </t>
  </si>
  <si>
    <t>K0410</t>
  </si>
  <si>
    <t>KM100AD11</t>
  </si>
  <si>
    <t>15 ADET SEYYAR HAVAN TESPİT RADAR SİSTEMİ</t>
  </si>
  <si>
    <t xml:space="preserve">ASELSAN AŞ'DEN TEDARİKİ İÇİN 11 HAZİRAN 2013 TARİHİNDE, 30.480.000 ABD DOLARI BEDELLİ SÖZLEŞME İMZALANMIŞTIR. SÖZLEŞME BEDELİNİN %30’U OLAN 9.144.000 ABD DOLARI AVANS OLARAK YÜKLENİCİYE ÖDENMİŞTİR.  15 ADET SİSTEMDEN; 1 ADEDİ 11 TEMMUZ 2014, 2 ADEDİ 31 ARALIK 2014 TARİHİNDE , 2 ADEDİ 23 HAZİRAN 2015 TARİHİNDE, 2 ADEDİ 14 EYLÜL 2015, 2 ADEDİ 19 KASIM 2015, 2 ADEDİ 10 ARALIK 2015, 2 ADEDİ 18 ŞUBAT 2016, 2 ADEDİ 13 MAYIS 2016 TARİHİNDE SONUÇLANAN MUAYENE FAALİYETLERİ NETİCESİNDE UYGUN BULUNMUŞTUR.  TÜM SİSTEMLER, ANS'LERİN İÇERİSİNDE GPS KARTI OLMAKSIZIN TESLİM ALINMIŞTIR. SÖZ KONUSU GPS KARTLARININ DA TESLİM ALINMASIYLA PROJE SONLANDIRILACAKTIR </t>
  </si>
  <si>
    <t>_GPS GÜVENLİK ÇİPİ (SAASM) TEDARİKİ (28+54) ADET)(TK-D-DBK)</t>
  </si>
  <si>
    <t>FMS KANALINDAN TEDARİK EDİLECEKTİR. 28 ADET GPS GÜVENLİK ÇİPİ TEDARİKİ İÇİN 19.933 ABD DOLARI BEDELLİ SÖZLEŞME 06 NİSAN 2016 TARİHİNDE İMZALANMIŞTIR. TESLİMAT BEKLENMEKTEDİR. 
15 ŞUBAT 2016 TARİHİNDE 54 ADET İÇİN İBF GELMİŞTİR. SÖZLEŞME 11 NİSAN 2016 TARİHİNDE İMZALANARAK ODC’YE GÖNDERİLMİŞTİR. KREDİ AÇILIŞ ONAYI ALINMIŞTIR. TESLİMATI BEKLENMEKTEDİR.</t>
  </si>
  <si>
    <t>PARAŞÜT SİSTEMLERİ TEDARİKİ
_ÖĞRENCİ VE PERFORMANS PARAŞÜTÜ (3 TİP PARAŞÜT) TEDARİK PROJESİ</t>
  </si>
  <si>
    <t>NSPA'DAN TEDARİK EDİLMİŞTİR. 3.445.707,92ABD DOLARI  BEDELLİ FİYAT ONAYI 31 MAYIS 2016 TARİHİNDE ONAYLANMIŞTIR. MALZEME, AĞUSTOS 2016 AYINDA TESLİM ALINMIŞTIR. MAHSUBU YAPILACAKTIR.</t>
  </si>
  <si>
    <t>_TAKTİK SERBEST PARAŞÜT SİSTEMİ (OKSİJEN SİSTEMİ DAHİL) (3 TİP PARAŞÜT) TEDARİK PROJESİ</t>
  </si>
  <si>
    <t>ARALIK</t>
  </si>
  <si>
    <t>NSPA'DAN TEDARİK EDİLECEKTİR.  3.099.791,98 BEDELLİ REVİZE FİYAT ONAYI 11 MAYIS 2016 TARİHİNDE İMZALANMIŞTIR. MALZEME ARALIK 2016 AYINDA TESLİM ALINMIŞTIR. MAHSUBU YAPILACAKTIR.</t>
  </si>
  <si>
    <t>MK15D503</t>
  </si>
  <si>
    <t>_YARI KOMUTALI PERSONEL PARAŞÜTÜ (2016)</t>
  </si>
  <si>
    <t>NSPA'DAN TEDARİK EDİLECEKTİR.</t>
  </si>
  <si>
    <t>_KOMUTASIZ PERSONEL PARAŞÜTÜ</t>
  </si>
  <si>
    <t>_YEDEK (RESERVE) PERSONEL PARAŞÜTÜ</t>
  </si>
  <si>
    <t>KRİPTO CİHAZLARI TEDARİK PROJESİ
_50 ADET TCE 621 B KRİPTO CİHAZI</t>
  </si>
  <si>
    <t>NSPA'DAN TEDARİK EDİLECEKTİR.  655.905 AVRO BEDELLİ FİYAT ONAYI 04 AĞUSTOS 2016 TARİHİNDE NSPA'YA GÖNDERİLMİŞTİR. TESLİMAT BEKLENMEKTEDİR.</t>
  </si>
  <si>
    <t>MK16D514</t>
  </si>
  <si>
    <t>_5 ADET TCE 621 C KRİPTO CİHAZI</t>
  </si>
  <si>
    <t>_55 ADET ANAHTAR YÜKLEME CİHAZI KABLOSU</t>
  </si>
  <si>
    <t>K0444</t>
  </si>
  <si>
    <t>KKM400KK04</t>
  </si>
  <si>
    <t>ATEŞ DESTEK OTOMASYON SSİTEMLERİ (ADOP-2000)</t>
  </si>
  <si>
    <t>54 AY</t>
  </si>
  <si>
    <r>
      <t xml:space="preserve">ASELSAN AŞ İLE 200.000.000 ABD DOLARI BEDELLİ SÖZLEŞME 21 ARALIK 2016 TARİHİNDE İMZALANMIŞTIR. </t>
    </r>
    <r>
      <rPr>
        <b/>
        <sz val="10"/>
        <color indexed="10"/>
        <rFont val="Arial"/>
        <family val="2"/>
        <charset val="162"/>
      </rPr>
      <t>SÖZLEŞME BEDELİNİN % 10'U AVANS OLARAK ÖDENMİŞTİR. 2017 YILINDA %10 AVANS ÖDEMESİ YAPILACAKTIR.</t>
    </r>
  </si>
  <si>
    <t>K0448</t>
  </si>
  <si>
    <t>KM100AD12</t>
  </si>
  <si>
    <t>9 ADET SİLAH TESPİT RADARI</t>
  </si>
  <si>
    <t>1 ADEDİ 45 AY
2 ADEDİ 58 AY
2 ADEDİ 70 AY
2 ADEDİ 78 AY
2 ADEDİ 84 AY</t>
  </si>
  <si>
    <t>ASELSAN AŞ İLE 176.850.000 ABD DOLARI BEDELLİ SÖZLEŞME 16 ARALIK 2016 TARİHİNDE İMZALANMIŞTIR. 
% 10 AVANS ÖDEMESİ YAPILMIŞTIR.</t>
  </si>
  <si>
    <t>K0449</t>
  </si>
  <si>
    <t>KKM100KK01</t>
  </si>
  <si>
    <t>AĞ DESTEKLİ YETENEK PROJESİ</t>
  </si>
  <si>
    <t>ASELSAN AŞ'DEN TEDARİK EDİLECEKTİR. 16 ŞUBAT 2017 TARİHİNDE ASELSAN AŞ'DEN TEKLİF ALINMIŞTIR. FİYAT ANALİZ ÇALIŞMALARINI MÜTEAKİP TEKLİF DEĞERLENDİRME AŞAMASINA GEÇİLECEKTİR.</t>
  </si>
  <si>
    <t>TOPLAM</t>
  </si>
  <si>
    <t xml:space="preserve">6.000 Adet 40mm M-79T-40 BA Aydınlatma mühimmatı </t>
  </si>
  <si>
    <r>
      <t xml:space="preserve">18 KASIM 2016 TARİHİNDE ALIM ONAYI ALINMIŞTIR. 
İSTEK NSPA YA 02.12.2016 TARİHİNDE İLETİLMİŞTİR.
NSPADAN ALINAN 280.930,30 AVRO BEDELLİ FİYAT VE TEKLİFİ DEĞERLENDİRİLMESİ İÇİN 27 ŞUBAT 2017 TARİHİNDE İSMYE GÖNDERİLMİŞTİR. 
280.930,30 AVRO BEDELLİ FİYAT ONAYI 07 MART 2017 TARİHİNDE NSPAYA GÖNDERİLMİŞTİR. SON KULLANICI BELGESİ ONAYLANMAK ÜZERE 21 MART 2017 TARİHİNDE İSMYE GÖNDERİLMİŞTİR.ONAYLI SKB 05 NİSAN 2017 TARİHİNDE NSPAYA GÖNDERİLMİŞTİR.
</t>
    </r>
    <r>
      <rPr>
        <sz val="10"/>
        <color rgb="FFFF0000"/>
        <rFont val="Arial"/>
        <family val="2"/>
        <charset val="162"/>
      </rPr>
      <t>*MALZEME TESLİMİ, SKB.NİN ALMAN HÜKUMETİ TARAFINDAN ONAYLANMASINI MÜTEAKİP 6 AY SONRADIR.</t>
    </r>
    <r>
      <rPr>
        <sz val="10"/>
        <color indexed="8"/>
        <rFont val="Arial"/>
        <family val="2"/>
        <charset val="162"/>
      </rPr>
      <t xml:space="preserve">
</t>
    </r>
  </si>
  <si>
    <t xml:space="preserve">10.000 adet 76 mm Multi Spektral Sis Havanı </t>
  </si>
  <si>
    <r>
      <t xml:space="preserve">* 18.01.2017 TARİHİNDE İSTEK NSPA YA  GÖNDERİLMİŞTİR.
08 MAYIS 2017 TARİHİNDE ALINAN FİYAT VE TEKLİF 
11 MAYIS 2017 TARİHİNDE İSMYE GÖNDERİLMİŞTİR.
1.850.000,00 AVRO BEDELLİ FİYAT ONAYI 23 MAYIS 2017 TARİHİNDE NSPAYA GÖNDERİLMİŞTİR.
</t>
    </r>
    <r>
      <rPr>
        <sz val="10"/>
        <color rgb="FFFF0000"/>
        <rFont val="Arial"/>
        <family val="2"/>
        <charset val="162"/>
      </rPr>
      <t>*MALZEME TESLİMİ, SKB.NİN ALMAN HÜKUMETİ TARAFINDAN ONAYLANMASINI MÜTEAKİP 9 AY SONRADIR.</t>
    </r>
  </si>
  <si>
    <t>20.000 ADET MER.40 MM MUH. MK-19 HE PFF-T DM11 MOD.</t>
  </si>
  <si>
    <r>
      <t xml:space="preserve">* 18 KASIM 2016 TARİHİNDE ALIM ONAYI ALINMIŞTIR.
 İSTEK NSPA YA 02.12.2016 TARİHİNDE İLETİLMİŞTİR.
* 26 OCAK 2017 TARİHİNDE, NSPA DAN GELEN FİYAT VE TEKLİF DEĞERLENDİRİLMEK ÜZERE İSM GÖNDERİLMİŞTİR.
* İSMNİN FİYAT UYGUN YAZISI 09 ŞUBAT 2017 TARİHİNDE GELMİŞTİR.
* 3.003.840,00 AVRO BEDELLİ FİYAT ONAYI NSPAYA 09 ŞUBAT 2017 TARİHİNDE GÖNDERİLMİŞTİR. 
</t>
    </r>
    <r>
      <rPr>
        <sz val="10"/>
        <color rgb="FFFF0000"/>
        <rFont val="Arial"/>
        <family val="2"/>
        <charset val="162"/>
      </rPr>
      <t>*15 MART TARİHİNDE ONAYLI SKB NSPA'YA GÖNDERİLMİŞTİR.
*TESLİM TARİHİ 22 ŞUBAT 2018'DİR.</t>
    </r>
    <r>
      <rPr>
        <sz val="10"/>
        <color indexed="8"/>
        <rFont val="Arial"/>
        <family val="2"/>
        <charset val="162"/>
      </rPr>
      <t xml:space="preserve">
</t>
    </r>
  </si>
  <si>
    <t>24.000 +10.000 Adet Comet El Aydınlatma Roket Mühimmat</t>
  </si>
  <si>
    <r>
      <t xml:space="preserve">* KKK 2017 24.000 DOSYASINDA TAKİP EDİLECEK.
* TOPLAM 34.000 OLARAK YÜRÜTÜLÜYOR.
24.000+10.000 ADET İÇİN TOPLAM 897.900,00 AVRO BEDELLİ FİYAT ONAYI 13 NİSAN 2017 TARİHİNDE NSPAYA GÖNDERİLMİŞTİR.
</t>
    </r>
    <r>
      <rPr>
        <sz val="10"/>
        <color rgb="FFFF0000"/>
        <rFont val="Arial"/>
        <family val="2"/>
        <charset val="162"/>
      </rPr>
      <t>*10 MAYIS 2017 TARİHİNDE EUC BELGESİ NSPA'YA GÖNDERİLMİŞTİR.
*MALZEMENİN SÖZLEŞMEYE GÖRE TESLİM TARİHİ 04 ARALIK 2017 DİR.</t>
    </r>
    <r>
      <rPr>
        <sz val="10"/>
        <color indexed="8"/>
        <rFont val="Arial"/>
        <family val="2"/>
        <charset val="162"/>
      </rPr>
      <t xml:space="preserve">
</t>
    </r>
  </si>
  <si>
    <t xml:space="preserve">40 mm Bombaatar Sis ve Aydınlatma
    Mühimmatı
</t>
  </si>
  <si>
    <t>Kara Kuvvetleri Komutanlığının 2016 yılı ihtiyacı olan 40 mm bombaatar sis ve aydınlatma mühimmatı projesinin tedarik faaliyetleri, Millî Savunma Bakanlığı tarafından, NATO Destek ve Tedarik Ajansı (NSPA) kanalıyla yürütülmektedir. NSPA tarafından gerçekleştirilen alım süreci sonunda,  yüklenici olarak Alman RWM firması belirlenmiş ve NSPA ile bahse konu firma arasında, mühimmatların teslim tarihi 31 Aralık 2016 olarak sözleşme imzalamıştır. İşbu sözleşmeye göre, firma tarafından Alman makamlarına           26 Mayıs 2016 tarihinde “İhraç Lisansı” başvurusu yapılmış olmasına rağmen,  Alman Hükümetinin halen ihraç lisansı vermediği yapılan yazışmalar kapsamında tespit edilmiştir.Sözleşme bedeli olan 183.448,50 Avro’nun tamamımın avans olarak ödenmiştir.</t>
  </si>
  <si>
    <t>42 Adet 9 mm. Makinalı Tabanca</t>
  </si>
  <si>
    <t xml:space="preserve">Genelkurmay Özel Kuvvetler Komutanlığı için tedarik faaliyetleri devam eden 42 adet 9 mm Makinalı Tabanca projesine ait ihtiyaç 29 Nisan 2014 tarihinde NSPA’ya bildirilmiştir. NSPA’nın yüklenicisi Heckler &amp; Koch (HK) firmasınca malzemenin sevke hazır olduğu belirtilmesine rağmen, bugüne kadar geçen süre içinde Alman makamlarınca söz konusu silahlar için ihraç lisansı verilmemiştir. Konu hakkında yapılan görüşmelerden sorunun ne olduğuna dair bir bilgi elde edilememektedir.  (Berlin Askeri Ataşeliğine en son e-mail 18 Temmuz 2017 tarihinde gönderilmiştir. Herhangi bir gelişme olmadığına dair e-mail 20 Temmuz 2017 tarihinde ataşelik tarafından gönderilmiştir. </t>
  </si>
  <si>
    <t>316 adet HK-416A5</t>
  </si>
  <si>
    <t xml:space="preserve">Genelkurmay Özel Kuvvetler Komutanlığı için tedarik faaliyetleri devam eden 316 adet HK-416A5 projesine ait; ihtiyaç 29 Ocak 2016 tarihinde NSPA’ya bildirilmiştir. Söz konusu tedarik için tek kaynak sadece Heckler &amp; Koch (HK) firması olmasına rağmen, çeşitli bahanelerle firma teklif vermeyeceğini açıklamış ve projenin ana malzemesi iptal edilmiştir. Yedek parçalarının başka firmalardan talep edilmesi neticesinde şu anda alım sadece söz konusu kalemler için devam etmektedir.
</t>
  </si>
  <si>
    <t>NOT: SARI RENKLİ OLANLARIN TESLİMATI TEDARİK SÜREÇLERİ DEVAM ETMEKTEDİR. KIRMIZI RENKLİ OLAN PROJELERDE TEDARİK SÜRECİNDE SIKINTI BULUNMAKTADIR.</t>
  </si>
  <si>
    <r>
      <t xml:space="preserve">18 KASIM 2016 TARİHİNDE ALIM ONAYI ALINMIŞTIR. 
İSTEK NSPA YA 02.12.2016 TARİHİNDE İLETİLMİŞTİR.
23 MART 2017 TARİHİNDE NSAPA'DAN FİYAT TEKLİFİ GLMİŞTİR.FİYAT TEKLİFİ DEĞERLENDİRİLMESİ İÇİN 27 MART 2017 TARİHİNDE İSMYE GÖNDERİLMİŞTİR.İSM.DEN 04 NİSAN 2017 TARİHİNDE FİYAT ONAYI GELMİŞTİR.11 NİSAN 2017 TARİHİNDE FİYAT ONAYI HAZIRLANMIŞTIR.
1.760.000,00 AVRO BEDELLİ FİYAT ONAYI 11 NİSAN 2017 TARİHİNDE NSPAYA GÖNDERİLMİŞTİR.
</t>
    </r>
    <r>
      <rPr>
        <sz val="10"/>
        <color rgb="FFFF0000"/>
        <rFont val="Arial"/>
        <family val="2"/>
        <charset val="162"/>
      </rPr>
      <t>*TESLİM TARİHİ İHRACAT LİSANSINA BAĞLI OLARAK 12 AY</t>
    </r>
  </si>
  <si>
    <r>
      <t xml:space="preserve">18 KASIM 2016 TARİHİNDE ALIM ONAYI ALINMIŞTIR. 
İSTEK NSPA YA 02.12.2016 TARİHİNDE İLETİLMİŞTİR.
FİYAT TEKLİFİ DEĞERLENDİRİLMESİ İÇİN 27 MART 2017 TARİHİNDE İSMYE GÖNDERİLMİŞTİR.04 NİSAN 2017 TARİHİNDE İSM.DEN FİYAT ONAYI GELMİŞTİR.11 NİSAN 2017 TARİHİNDE FİYAT ONAYI ALINMIŞTIR.
3.920.000,00 AVRO BEDELLİ FİYAT ONAYI 11 NİSAN 2017 TARİHİNDE NSPAYA GÖNDERİLMİŞTİR.
</t>
    </r>
    <r>
      <rPr>
        <sz val="10"/>
        <color rgb="FFFF0000"/>
        <rFont val="Arial"/>
        <family val="2"/>
        <charset val="162"/>
      </rPr>
      <t>*MALZEME TESLİMİ İHRACAT LİSANSINA BAĞLI OLARAK 6 AYDIR.</t>
    </r>
  </si>
  <si>
    <r>
      <t>18 KASIM 2016 TARİHİNDE ALIM ONAYI ALINMIŞTIR.
İSTEK NSPA YA 02.12.2016 TARİHİNDE İLETİLMİŞTİR.
FİYAT TEKLİFİ DEĞERLENDİRİLMESİ İÇİN 27 MART 2017 TARİHİNDE İSMYE GÖNDERİLMİŞTİR.04 NİSAN 2017 TARİHİNDE İSM TEKLİFİ ONAYLAMIŞTIR.11 NİSAN 2017 TARİHİNDE FİYAT TEKLİFİ ONAYLANMIŞTIR.
2.730.000,00 AVRO BEDELLİ FİYAT ONAYI 11 NİSAN 2017 TARİHİNDE NSPAYA GÖNDERİLMİŞTİR.</t>
    </r>
    <r>
      <rPr>
        <sz val="10"/>
        <color rgb="FFFF0000"/>
        <rFont val="Arial"/>
        <family val="2"/>
        <charset val="162"/>
      </rPr>
      <t>TESLİM TARİHİ EUC VE EL.YE BAĞLI OLARAK 6 AY.</t>
    </r>
  </si>
  <si>
    <r>
      <t>* EK-1 KAPSAMINDA 10.000 ADET İLE BERABER 34.000 OLARAK YÜRÜTÜLMEKTEDİR.
* 16 MART TARİHİNDE GELEN TEKLİF DEĞERLENDİRİLMEK ÜZERE 17 MART TARİHİNDE İSM E GÖNDERİLMİŞTİR. İSM.DEN 20 MART 2017 TARİHİNDE ONAYLANARAK GÖNDERİLMİŞTİR.13 NİSAN 2017 TARİHİNDE FİYAT TEKLİFİ ONAYLANMIŞTIR.
897.900,00 AVRO BEDELLİ FİYAT ONAYI 13 NİSAN 2017 TARİHİNDE NSPAYA GÖNDERİLMİŞTİR.03 MAYIS 2017 TARİHİNDE İSM.YE SKB.NİN ONAYLANARAK GÖNDERİLMESİ İÇİN YAZI YAZILMIŞTIR.İSM TARAFINDAN 08 MAYIS 2017 TARİHİNDE ONAYLANARAK GÖNDERİLMİŞTİR.11 MAYIS 2017 TARİHİNDE EUC ONAYLANARAK NSPA'YA GÖNDERİLMİŞTİR.</t>
    </r>
    <r>
      <rPr>
        <sz val="10"/>
        <color rgb="FFFF0000"/>
        <rFont val="Arial"/>
        <family val="2"/>
        <charset val="162"/>
      </rPr>
      <t>MAL TESLİİMİ EUC VE EL.YE BAĞLI OLARAK 6 AY</t>
    </r>
  </si>
  <si>
    <t>**10.000 ADETLİK PARTİ MÜHT.ANA DP.K.LIĞI TARAFINDAN TESLİM ALINDI VE FİZİKİ SAYIM VE FİZİKİ KONTROL TESPİT RAPORU İLE SANDIK/AMBALAJ AÇMA TUTANAĞININ DÜZENLENEREK GÖNDERİLMESİ BEKLENMEKTEDİR.(MİAT 28 TEMMUZ)</t>
  </si>
  <si>
    <t>GÜNCELLEME</t>
  </si>
  <si>
    <t>MAHSUP</t>
  </si>
  <si>
    <t>2015 PROJESİ.DOSYALARDA YOK.</t>
  </si>
  <si>
    <t xml:space="preserve">                                                                                TEDARİK EDİLEN/EDİLECEK MUHTEMEL MÜHİMMAT DURUMU                                                                                 17.07.2017</t>
  </si>
  <si>
    <t>S. NU.</t>
  </si>
  <si>
    <t>PROJESİ</t>
  </si>
  <si>
    <t>SÖZLEŞME YAPILAN/YAPILACAK MÜHİMMAT CİNSİ</t>
  </si>
  <si>
    <t>İBF/SÖZLEŞME TUTARI</t>
  </si>
  <si>
    <t>2016 VE ÖNCESİ</t>
  </si>
  <si>
    <t>2017 YILI</t>
  </si>
  <si>
    <t>MUHTEMEL 2018 YILINA DEVİR EDECEK</t>
  </si>
  <si>
    <t>MİKTAR (AD.)</t>
  </si>
  <si>
    <t>TUTAR (TL)</t>
  </si>
  <si>
    <t>ÖDENEN</t>
  </si>
  <si>
    <t>ÖDENEN AVANS</t>
  </si>
  <si>
    <t>TESLİM ALINACAK</t>
  </si>
  <si>
    <t>ÖDENECEK</t>
  </si>
  <si>
    <t>Teslim Tarihi</t>
  </si>
  <si>
    <t>UÇAKSAVAR MÜH,İMMATI</t>
  </si>
  <si>
    <t>35 mm Oerlikon Ders Atış</t>
  </si>
  <si>
    <t>Söz.Tarihi: 09.06.2016
Teslim Tarihi: 09.09.2017</t>
  </si>
  <si>
    <t>09 Haziran 2016</t>
  </si>
  <si>
    <t>09 Eylül 2017</t>
  </si>
  <si>
    <t>Söz.Tarihi: 24.01.2017
Teslim Tarihi: 24.05.2018</t>
  </si>
  <si>
    <t>24 Ocak 2017</t>
  </si>
  <si>
    <t>24 Mayıs 2018</t>
  </si>
  <si>
    <t>12,7x99mm Uçsvr.Tf. Tip2</t>
  </si>
  <si>
    <t>20x102mm HEI Hel.Top.</t>
  </si>
  <si>
    <t>20x102mm API-T Hel.Top.</t>
  </si>
  <si>
    <t>2.232.000$  öngörülen</t>
  </si>
  <si>
    <t>.</t>
  </si>
  <si>
    <t>HAVAN MÜHİMMATI</t>
  </si>
  <si>
    <t>120 mm Havan Aydınlatma Müht.</t>
  </si>
  <si>
    <t>60 mm Havan Tah.Müht.</t>
  </si>
  <si>
    <t>İhale Süreci devam etmektedir.</t>
  </si>
  <si>
    <t>81 mm Havan Aydınlatma</t>
  </si>
  <si>
    <t>3.582.000$  öngörülen</t>
  </si>
  <si>
    <t>76 mm Zırhlı Araç Sis Hvn.</t>
  </si>
  <si>
    <t>3.300.000$  öngörülen</t>
  </si>
  <si>
    <t>İŞARET VE AYDINLATMA MÜHT.</t>
  </si>
  <si>
    <t>Chaff (CG-17)</t>
  </si>
  <si>
    <t>Söz.Tarihi: 28.04.2016
Teslim Tarihi: 28.07.2017</t>
  </si>
  <si>
    <t>28 Nisan 2016</t>
  </si>
  <si>
    <t>28 Temmuz 2017</t>
  </si>
  <si>
    <t>Flare (FG-3)</t>
  </si>
  <si>
    <t>Flare Spektral -DSTL-73</t>
  </si>
  <si>
    <t xml:space="preserve">Sözleşme Bedeli: 1.478.250£ </t>
  </si>
  <si>
    <t>31 Mart 2017</t>
  </si>
  <si>
    <t>31 Aralık 2017</t>
  </si>
  <si>
    <t>Flare Spektral -Birdie 118</t>
  </si>
  <si>
    <t>1.575.000$  öngörülen</t>
  </si>
  <si>
    <t>Chaff (RR-170)</t>
  </si>
  <si>
    <t xml:space="preserve">Sözleşme Bedeli: 151.800£ </t>
  </si>
  <si>
    <t>Renkli Sis Kutusu</t>
  </si>
  <si>
    <t>HAFİF SİLAH MÜHİMMATI</t>
  </si>
  <si>
    <t>9x19 mm Parabellum Mühimmatı (Sb./Astsb. Zati Tab. İçin)</t>
  </si>
  <si>
    <t>Söz.Tarihi: 24.01.2017
Teslim Tarihi: 24.01.2018</t>
  </si>
  <si>
    <t>24 Ocak 2018</t>
  </si>
  <si>
    <t>7,62 MM MG-3 Büzmeli Manevra Fişeği</t>
  </si>
  <si>
    <t>5,56X45 mm P.Tf. Fişeği</t>
  </si>
  <si>
    <t>5,56 mm Büz.Man.Fişeği</t>
  </si>
  <si>
    <t>5,56X45 mm Hf.Mk.Tf.Fş. 
(4 Normal, 1 İzli)</t>
  </si>
  <si>
    <t>7,62x51 mm G3 P.Tf. Fişeği</t>
  </si>
  <si>
    <t>7,62x51 mm MG3 Büz.Man.Fişeği</t>
  </si>
  <si>
    <t>8,59 mm Accuracy Zırh Delici Fişek (AP)</t>
  </si>
  <si>
    <t>32.360$  öngörülen</t>
  </si>
  <si>
    <t>8,59 mm Accuracy Muh.Normal Fişek</t>
  </si>
  <si>
    <t>235.200$  öngörülen</t>
  </si>
  <si>
    <t>7,62x54 mm BIXI İzli Fişek Mayonsuz</t>
  </si>
  <si>
    <t>252.000$  öngörülen</t>
  </si>
  <si>
    <t>7,62x54 mm BIXI Manevra Fişeği Mayonsuz</t>
  </si>
  <si>
    <t>183.000$  öngörülen</t>
  </si>
  <si>
    <t>TOP VE OBÜS  MÜHİMMATI</t>
  </si>
  <si>
    <t>155 mm. Uzun Men.Ob.Tah. Müht. ve Mod.Sevk Barutu</t>
  </si>
  <si>
    <t>Söz.Tarihi: 24.01.2017
Teslim Tarihi: 24.07.2018</t>
  </si>
  <si>
    <t>24 Temmuz 2018</t>
  </si>
  <si>
    <t>105 mm Manevra Merasim Kartuşu Tip-1</t>
  </si>
  <si>
    <t>Söz.Tarihi: 09.06.2016
Teslim Tarihi: 09.10.2017</t>
  </si>
  <si>
    <t>09 Ekim 2017</t>
  </si>
  <si>
    <t>105 mm Manevra Merasim Kartuşu Tip-2</t>
  </si>
  <si>
    <t>MKE MOD51 Fünye(M82)</t>
  </si>
  <si>
    <t>M82 FÜNYE</t>
  </si>
  <si>
    <t>696.000$  öngörülen</t>
  </si>
  <si>
    <t xml:space="preserve">Sözleşme Bedeli: 23.580.000$ EK-1 </t>
  </si>
  <si>
    <t xml:space="preserve">Sözleşme Bedeli: 35.370.000$ EK-1 </t>
  </si>
  <si>
    <t>15 Mart 2017</t>
  </si>
  <si>
    <t>Temmuz 2017</t>
  </si>
  <si>
    <t>K677 MODÜLER BARUT</t>
  </si>
  <si>
    <t xml:space="preserve">Sözleşme Bedeli: 22.500.000$ EK-1 </t>
  </si>
  <si>
    <t>04 Nisan 2017</t>
  </si>
  <si>
    <t>KM82 FÜNYE</t>
  </si>
  <si>
    <t xml:space="preserve">Sözleşme Bedeli: 468.000$ EK-1 </t>
  </si>
  <si>
    <t>M119A2 BARUT KIRMIZI KESE</t>
  </si>
  <si>
    <t>EK-1 / FMS</t>
  </si>
  <si>
    <t>EK-1 / SLOVENYA</t>
  </si>
  <si>
    <t>BARUT BEYAZ KESE</t>
  </si>
  <si>
    <t>El ve Tüfek Bombaları</t>
  </si>
  <si>
    <t>Gösteri Bombası G2 (Hakem Bombası)</t>
  </si>
  <si>
    <t>06 Haziran 2016</t>
  </si>
  <si>
    <t>Mua.14/03</t>
  </si>
  <si>
    <t>Teslim 29/03</t>
  </si>
  <si>
    <t>El Bombası Hakem (Straforlu)</t>
  </si>
  <si>
    <t>40 mm M-79/T-40 Bombaatar Sis Mühimmatı</t>
  </si>
  <si>
    <t>22 Mart 2017'de teslim edilmiştir.</t>
  </si>
  <si>
    <t>40 mm M-79/T-40 Bombaatar Aydınlatma Mühimmatı</t>
  </si>
  <si>
    <t>40 mm M-79/T-40 Bombaatar    Göz yaşartıcı Mühimmatı</t>
  </si>
  <si>
    <t>Söz.Tarihi: 28.07.2016
Teslim Tarihi: 28.07.2018</t>
  </si>
  <si>
    <t>28 Temmuz 2016</t>
  </si>
  <si>
    <t>28 Temmuz 2018</t>
  </si>
  <si>
    <t>40x53mm MK-19 B/A 
HE-PFF-T</t>
  </si>
  <si>
    <t>Sözleşme Bedeli: 21.084.300€</t>
  </si>
  <si>
    <t>17 Ağustos 2016</t>
  </si>
  <si>
    <r>
      <t xml:space="preserve">28 Şubat 2017
</t>
    </r>
    <r>
      <rPr>
        <b/>
        <sz val="11"/>
        <color theme="1"/>
        <rFont val="Calibri"/>
        <family val="2"/>
        <charset val="162"/>
        <scheme val="minor"/>
      </rPr>
      <t>7.520 adet</t>
    </r>
  </si>
  <si>
    <r>
      <t xml:space="preserve">30 Temmuz 2017
</t>
    </r>
    <r>
      <rPr>
        <b/>
        <sz val="11"/>
        <color theme="1"/>
        <rFont val="Calibri"/>
        <family val="2"/>
        <charset val="162"/>
        <scheme val="minor"/>
      </rPr>
      <t>29.152 adet</t>
    </r>
  </si>
  <si>
    <r>
      <t xml:space="preserve">31 Ağustos 2017
</t>
    </r>
    <r>
      <rPr>
        <b/>
        <sz val="11"/>
        <color theme="1"/>
        <rFont val="Calibri"/>
        <family val="2"/>
        <charset val="162"/>
        <scheme val="minor"/>
      </rPr>
      <t>29.984 adet</t>
    </r>
  </si>
  <si>
    <r>
      <t xml:space="preserve">31 Ekim 2017
</t>
    </r>
    <r>
      <rPr>
        <b/>
        <sz val="11"/>
        <color theme="1"/>
        <rFont val="Calibri"/>
        <family val="2"/>
        <charset val="162"/>
        <scheme val="minor"/>
      </rPr>
      <t>83.344 adet</t>
    </r>
  </si>
  <si>
    <t>6.450.000€ 2016'da aktarıldı</t>
  </si>
  <si>
    <t>40x53 mm HEDP, K212</t>
  </si>
  <si>
    <t>Sözleşme Bedeli: 3.460.000$ EK-1</t>
  </si>
  <si>
    <t>07 Aralık 2016</t>
  </si>
  <si>
    <t>07 Şubat 2017</t>
  </si>
  <si>
    <t>Sözleşme Bedeli: 3.003.840€</t>
  </si>
  <si>
    <t>Sözleşme Bedeli: 269.430,30€</t>
  </si>
  <si>
    <t>Yangın El Bombası</t>
  </si>
  <si>
    <t>Sözleşme Bedeli: 38.500$</t>
  </si>
  <si>
    <t>40x53mm MK-19 B/A 
HEDP-SD</t>
  </si>
  <si>
    <t>Sözleşme Bedeli: 5.060.000€</t>
  </si>
  <si>
    <t>30 Eylül 2017</t>
  </si>
  <si>
    <t>40x46 mm Termobarik B/A</t>
  </si>
  <si>
    <t>EK-1</t>
  </si>
  <si>
    <t>40X46 mm MKE MOD 60 Tahrip B/A Müht.</t>
  </si>
  <si>
    <t>40X46 mm MKE MOD 63 Göz Yaşartıcı B/A Müht.</t>
  </si>
  <si>
    <t>40X46 mm MKE İzli Eğitim Müht.</t>
  </si>
  <si>
    <t>ROKET MÜHİMMATI</t>
  </si>
  <si>
    <t>122 mm Kısa Menzilli ÇNRA Mühimmatı (Çelik Bilyeli)</t>
  </si>
  <si>
    <t>25.000.000$ Sözleşme Bedeli</t>
  </si>
  <si>
    <t>03 Temmuz 2002</t>
  </si>
  <si>
    <t>2014
2015</t>
  </si>
  <si>
    <t>122 mm Uzun Menzilli ÇNRA Müht. (Çelik Bilyeli) Podlu</t>
  </si>
  <si>
    <t>Söz.Tarihi: 12.06.2016
Teslim Tarihi: 12.08.2017</t>
  </si>
  <si>
    <t>12 Haziran 2016</t>
  </si>
  <si>
    <t>12 Ağustos 2017</t>
  </si>
  <si>
    <t>Söz.Tarihi: 06.12.2016
Teslim Tarihi: Temmuz 17</t>
  </si>
  <si>
    <t>122 mm Uzun Menzilli ÇNRA Müht. (Çelik Bilyeli) Podsuz</t>
  </si>
  <si>
    <t>Sözleşme Bedeli: 74.550.000$ EK-1</t>
  </si>
  <si>
    <t>122 mm Uzun Menzilli ÇNRA Müht. (Tahrip) Podsuz</t>
  </si>
  <si>
    <t>Sözleşme Bedeli: 23.501.000$ EK-1</t>
  </si>
  <si>
    <t>122 mm Kısa Menzilli ÇNRA Mühimmatı (Tahrip)</t>
  </si>
  <si>
    <t>Muhtemel Sözleşme Bedeli: 23.500.000$  EK-1</t>
  </si>
  <si>
    <t>2008
2009</t>
  </si>
  <si>
    <t>66 HAR Roketi</t>
  </si>
  <si>
    <t>22 Aralık 2010</t>
  </si>
  <si>
    <t>2011
2012
2013</t>
  </si>
  <si>
    <t>30 Eylül 2011</t>
  </si>
  <si>
    <t>107 mm Uzun Menzilli Tahrip Harp Baş.ÇNRA Mühimmatı</t>
  </si>
  <si>
    <t>Söz.Tarihi: 12.06.2016
Teslim Tarihi: 12.05.2017</t>
  </si>
  <si>
    <t>12 Mayıs 2017</t>
  </si>
  <si>
    <t>2015
2016</t>
  </si>
  <si>
    <t>2,75 İnç Roket Mühimmatı (CİRİT)</t>
  </si>
  <si>
    <t>Söz.Tarihi: 06.12.2016
Teslim Tarihi: 06.06.2018</t>
  </si>
  <si>
    <t>06 Aralık 2016</t>
  </si>
  <si>
    <t>06 Haziran 2018</t>
  </si>
  <si>
    <t>KORNET-E Tanksavar</t>
  </si>
  <si>
    <t>2,75 İnç Roket Mühimmatı (CİRİT) Tip-1</t>
  </si>
  <si>
    <t>RPG-7 Termobarik 
GTB-7VM</t>
  </si>
  <si>
    <t xml:space="preserve">Sözleşme Bedeli: 1.760.000€ </t>
  </si>
  <si>
    <t>31 Eylül 2017</t>
  </si>
  <si>
    <t>RPG-7 Anti Tank Tahrip PG-7VL</t>
  </si>
  <si>
    <t>Sözleşme Bedeli: 3.920.000€</t>
  </si>
  <si>
    <t>RPG-7 Anti Personel
OG-7V</t>
  </si>
  <si>
    <t>Sözleşme Bedeli: 2.730.000€</t>
  </si>
  <si>
    <t>Comet El Aydınlatma
Roketi</t>
  </si>
  <si>
    <t>Sözleşme Bedeli: 895.9000€</t>
  </si>
  <si>
    <t>10 Nisan 2017</t>
  </si>
  <si>
    <t>10 Ekim 2017</t>
  </si>
  <si>
    <t>TANK TOPU MÜHİMMATI</t>
  </si>
  <si>
    <t xml:space="preserve">120 mm Tank Topu APFSDS-T (Zırh Delici)  Mühimmatı </t>
  </si>
  <si>
    <t>22 Aralık 2009</t>
  </si>
  <si>
    <t>02 Kasım 2010</t>
  </si>
  <si>
    <t xml:space="preserve">120 mm TPCSDS-T (Ders Atış) Tank Topu Mühimmatı </t>
  </si>
  <si>
    <t>105mm Tank Top. Ders Atış Kısa Menzilli</t>
  </si>
  <si>
    <t>Sözleşme Tutarı: 3.709.000€</t>
  </si>
  <si>
    <t>14 Temmuz 2016</t>
  </si>
  <si>
    <t>14 Nisan 2017</t>
  </si>
  <si>
    <t>Sözleşme Tutarı: 2.778.000€</t>
  </si>
  <si>
    <t>105 mm Tank Topu 
HEP-T Belçika</t>
  </si>
  <si>
    <t>Sözleşme Tutarı: 96.200€</t>
  </si>
  <si>
    <t>105 mm Tank Topu 
HEP-T</t>
  </si>
  <si>
    <t>105 mm MKE MOD 233 Tank Topu Tahrip Müht.</t>
  </si>
  <si>
    <t>Söz.Tarihi: 03.06.2016
Teslim Tarihi: 03.07.2017</t>
  </si>
  <si>
    <t>03 Haziran 2016</t>
  </si>
  <si>
    <t>03 Temmuz 2017</t>
  </si>
  <si>
    <t>105 mm Tank Topu Anti Tank HEAT</t>
  </si>
  <si>
    <t>Sözleşme Tutarı: 9.839.500$ EK-1</t>
  </si>
  <si>
    <t>120 mm Tank Topu Anti Tank HEAT</t>
  </si>
  <si>
    <t>Sözleşme Tutarı: 11.696.640$</t>
  </si>
  <si>
    <t>50.562.000€ Sözleşme Bedeli EK-1 6.500ü bütçe</t>
  </si>
  <si>
    <t>01 Mart 2017</t>
  </si>
  <si>
    <t>01 Haziran 2018
5.000 adet</t>
  </si>
  <si>
    <t>01 Temmuz 2018
5.000 adet</t>
  </si>
  <si>
    <t>01 Ağustos 2018
4.500 adet</t>
  </si>
  <si>
    <t>6.500 adedi bütçeden ödenecek</t>
  </si>
  <si>
    <t>27.896.275€ Muhtemel Sözleşme Bedeli EK-1</t>
  </si>
  <si>
    <t>120 mm Tank Topu Engel Tahrip HE-OR-T</t>
  </si>
  <si>
    <t>19.420.000$  öngörülen</t>
  </si>
  <si>
    <t>120 mm Tank Topu Tahrip  HE / HE-FRAG-T</t>
  </si>
  <si>
    <t>Muhtemel Sözleşme Bedeli 44.000.000€ EK-1</t>
  </si>
  <si>
    <t>120 mm Tank Topu Anti Tank HEAT-MP-T Stok</t>
  </si>
  <si>
    <t>Teklif bekleniyor. Muhtemel Haziran Teslim EK-1</t>
  </si>
  <si>
    <t>120 mm Tank Topu Anti Tank HEAT-MP-T İtalya</t>
  </si>
  <si>
    <t>Sözleşme Bedeli:
2.850.000€</t>
  </si>
  <si>
    <t xml:space="preserve">120 mm Tank Topu Canister A/P Bilyeli </t>
  </si>
  <si>
    <t>22.500.000€ Muhtemel Sözleşme Bedeli EK-1</t>
  </si>
  <si>
    <t>105 mm Tank Topu HEP-T İtalya</t>
  </si>
  <si>
    <t>Sözleşme Bedeli:
330.000€</t>
  </si>
  <si>
    <t>105 mm Tank Topu 
HEAT-T İtalya</t>
  </si>
  <si>
    <t>Sözleşme Bedeli:
1.320.000€</t>
  </si>
  <si>
    <t xml:space="preserve">105 mm Tank Topu HEP-T </t>
  </si>
  <si>
    <t>Teklif bekleniyor.</t>
  </si>
  <si>
    <t>105 mm Tank Topu HE</t>
  </si>
  <si>
    <t>105 mm Tank Topu HEAT</t>
  </si>
  <si>
    <t>105 mm Tank Topu Tahrip</t>
  </si>
  <si>
    <t>Tahrip Cephanesi</t>
  </si>
  <si>
    <t>Tahrip Kalıbı Boşluklu İmla Hakkı MKE MOD 83 (40 Libre)</t>
  </si>
  <si>
    <t>Söz.Tarihi: 25.05.2016
Teslim Tarihi: 25.08.2017</t>
  </si>
  <si>
    <t>25 Mayıs 2016</t>
  </si>
  <si>
    <t>25 Ağustos 2017</t>
  </si>
  <si>
    <t>Söz.Tarihi: 12.12.2016
Teslim Tarihi: 12.12.2017</t>
  </si>
  <si>
    <t>12 Aralık 2016</t>
  </si>
  <si>
    <t>12 Aralık 2017</t>
  </si>
  <si>
    <t>MKE61 Saniyeli Fitil Çakmağı</t>
  </si>
  <si>
    <r>
      <t xml:space="preserve">25 Ağustos 2017
</t>
    </r>
    <r>
      <rPr>
        <b/>
        <sz val="11"/>
        <color theme="1"/>
        <rFont val="Calibri"/>
        <family val="2"/>
        <charset val="162"/>
        <scheme val="minor"/>
      </rPr>
      <t>15.000 adet</t>
    </r>
  </si>
  <si>
    <r>
      <t xml:space="preserve">25 Ağustos 2018
</t>
    </r>
    <r>
      <rPr>
        <b/>
        <sz val="11"/>
        <color theme="1"/>
        <rFont val="Calibri"/>
        <family val="2"/>
        <charset val="162"/>
        <scheme val="minor"/>
      </rPr>
      <t>15.000 adet</t>
    </r>
  </si>
  <si>
    <t>M-80 Donanma Patlağı</t>
  </si>
  <si>
    <t>Eğitim Ses Kapsülü 
(SESK-1)</t>
  </si>
  <si>
    <t>Eğitim Ses Kapsülü
(SESK-1)</t>
  </si>
  <si>
    <t>Eğitim Ses Kapsülü 
(SESK-2)</t>
  </si>
  <si>
    <t>Yaprak Patlayıcı 2mm (Birimi Metre)</t>
  </si>
  <si>
    <t>Sözleşme Bedeli:
106.332$</t>
  </si>
  <si>
    <t>Yaprak Patlayıcı 4mm
(Birimi Metre)</t>
  </si>
  <si>
    <t>Sözleşme Bedeli:
113.660$</t>
  </si>
  <si>
    <t>Fitil Saniyeli 
(Safety Fuse)(Birimi Metre)</t>
  </si>
  <si>
    <t>Şerit Patlayıcı 
(Birimi Metre) 600g/feet</t>
  </si>
  <si>
    <t>Sözleşme Bedeli:
59.089$</t>
  </si>
  <si>
    <t>Şerit Patlayıcı 
(Birimi Metre) 1.200g/feet</t>
  </si>
  <si>
    <t>Sözleşme Bedeli:
73.677$</t>
  </si>
  <si>
    <t>Şerit Patlayıcı 
(Birimi Metre) 2.400g/feet</t>
  </si>
  <si>
    <t>Sözleşme Bedeli:
97.129$</t>
  </si>
  <si>
    <t>Şerit Patlayıcı 
(Birimi Metre) 3.600g/feet</t>
  </si>
  <si>
    <t>Sözleşme Bedeli:
102.733$</t>
  </si>
  <si>
    <t>Fitil İnfilaklı 
(Birimi Metre)</t>
  </si>
  <si>
    <t>Sözleşme Bedeli:
94.050$</t>
  </si>
  <si>
    <t>GENEL TOPLAM</t>
  </si>
  <si>
    <t>2017 TOPLAM ÖDENEN</t>
  </si>
  <si>
    <t>2017 MUHTEMEL ÖDENECEK</t>
  </si>
  <si>
    <t>2018 YILINA DEVİR</t>
  </si>
  <si>
    <t>TESLİM YERİ/İTALYA OLDU</t>
  </si>
  <si>
    <r>
      <t>18 KASIM 2016 TARİHİNDE ALIM ONAYI ALINMIŞTIR. 
İSTEK NSPA YA 02.12.2016 TARİHİNDE İLETİLMİŞTİR.
FİYAT TEKLİFİ DEĞERLENDİRİLMESİ İÇİN 27 MART 2017 TARİHİNDE İSMYE GÖNDERİLMİŞTİR.
106.322,48 ABD DOLARI BEDELLİ FİYAT ONAYI 11 NİSAN 2017 TARİHİNDE NSPAYA GÖNDERİLMİŞTİR.</t>
    </r>
    <r>
      <rPr>
        <sz val="10"/>
        <color rgb="FFFF0000"/>
        <rFont val="Arial"/>
        <family val="2"/>
        <charset val="162"/>
      </rPr>
      <t>PN, HESAPLAMA YÖNTEMİ VE PAKETLEME KONFİGÜRASYON DEĞİŞİKLİĞİ ONAYI İÇİN İSM.YE YAZI YAZILMIŞTIR.</t>
    </r>
  </si>
  <si>
    <r>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20.040 ADET İÇİN ONAYLI EUC 13 HAZİRAN 2017 TARİHİNDE NSPYA GÖNDERİLDİ
</t>
    </r>
    <r>
      <rPr>
        <b/>
        <sz val="10"/>
        <color rgb="FFFF0000"/>
        <rFont val="Arial"/>
        <family val="2"/>
        <charset val="162"/>
      </rPr>
      <t xml:space="preserve">*25.000 ADET İÇİN K.K.K.LIĞINA TAŞIMA MALİYETİ FİYAT ONAYI İÇİN YAZI YAZILDI.ALINAN ONAY NSPS.YA ŞİFAHİ OLARAK BİLDİRİLDİ.RESMİ YAZI BEKLENİYOR. MİADI 28 TEMMUZ 2017
TEMMUZ SONUNDA GELMESİ BEKLENİYOR.Sözleşme Bedeli: 1.478.250£ 
*KALAN 20000 OCAK 2018'DE GELECEK.
</t>
    </r>
  </si>
  <si>
    <t>27198869,1
Ödenmiş.</t>
  </si>
  <si>
    <t>9-549-7617</t>
  </si>
  <si>
    <t>UĞUR SEVİNÇ</t>
  </si>
  <si>
    <t>MALZEME TESLİM</t>
  </si>
  <si>
    <t>9-532-2112</t>
  </si>
  <si>
    <t>Murat MIDIK</t>
  </si>
  <si>
    <t>ÖZ.KUV.K.</t>
  </si>
  <si>
    <t>BNB.</t>
  </si>
  <si>
    <r>
      <t>18 KASIM 2016 TARİHİNDE ALIM ONAYI ALINMIŞTIR. 
*15 KASIM 2016 TARİHİNDE NSPA.DAN FİYAT TEKLİFİ GELMİŞTİR.
*İSM.YE 25 KASIM'DA FİYAT TEKLİF İSORULMUŞTUR.
*İSM.DEN 30 KASIM 2016 TARİHİNDE FİYAT ONAYI ALINMIŞTIR.
*05 ARALIK 2016 TARİHİNDE FİYAT TEKLİFİ ONAYI HAZIRLANMIŞTIR.(</t>
    </r>
    <r>
      <rPr>
        <sz val="10"/>
        <color rgb="FFFF0000"/>
        <rFont val="Arial"/>
        <family val="2"/>
        <charset val="162"/>
      </rPr>
      <t xml:space="preserve">ONAY BELGESİ YANLIŞ GİBİ)
</t>
    </r>
    <r>
      <rPr>
        <sz val="10"/>
        <color rgb="FF92D050"/>
        <rFont val="Arial"/>
        <family val="2"/>
        <charset val="162"/>
      </rPr>
      <t>* 05 ARALIK 2017 TARİHİNDE FİYAT ONAYI NSPA.YA BİLDİRİLMİŞTİR.
(</t>
    </r>
    <r>
      <rPr>
        <sz val="10"/>
        <color indexed="8"/>
        <rFont val="Arial"/>
        <family val="2"/>
        <charset val="162"/>
      </rPr>
      <t xml:space="preserve">MES KAPSAMINDA 500 + 2.000 İSTEK YAPILMIŞTIR.
* 1.500 EA İÇİN İSTEK NSPA YA 02.12.2016 İLETİLMİŞTİR.
MES KAPSAMINDA 500 + 2.000 İÇİN FİYAT ONAYI 05.12.2016 NSPA YA GÖNDERİLMİŞTİR.
500 EA HEP-T/HESH (MES) İÇİN 330.000,00 AVRO BEDELLİ FİYAT ONAYI NSPAYA GÖNDERİLMİŞTİR.)
*12 ARALIK 2017 TARİHİNDE TESLİM YERİ DEĞİŞİKLİK TEKLİFİ İSM.YE BİLDİRİLMİŞTİR.
*31 ARALIK 2016 TARİHİNDE TESLİM YERİ DEĞİŞİKLİK TEKLİFİ İSM TARAFINDAN ONAYLANMIŞ VE TESLİM YERİ İTALYA OLARAK DEĞİŞTİRİLMİŞTİR.
</t>
    </r>
    <r>
      <rPr>
        <sz val="10"/>
        <color theme="1"/>
        <rFont val="Arial"/>
        <family val="2"/>
        <charset val="162"/>
      </rPr>
      <t xml:space="preserve">*03 OCAK 2017 TARİHİNDE TESLİM YERİ DEĞİŞİKLİK TEKLİFİ ONAYI HAZIRLANMIŞTIR.
*10 ŞUBAT 2017 TARİHİNDE NSPA.DAN 120 MM HEAT-MP-T MÜHİMMATI İÇİN  FİYAT TEKLİFİ GELMİŞTİR. 
*17 MART 2017 TARİHİNDE 120 MM HEAT-MP-T MÜHİMMATI FİYAT TEKLİFİ ONAYI NSPA.YA BİLDİRİLMİŞTİR.
*03 HAZİRAN 2017 TARİHİNDE TESLİM YERİ DEĞİŞİKLİK TEKLİFİ ONAYI NSPA.YA BİLDİRİLMİŞTİR.
</t>
    </r>
    <r>
      <rPr>
        <sz val="10"/>
        <color rgb="FFFF0000"/>
        <rFont val="Arial"/>
        <family val="2"/>
        <charset val="162"/>
      </rPr>
      <t>* 10 TEMMUZ 20017 TARİHİNDE 3 ADET TDY VE LOT ACCEPTANCE TEST FATURASI GELDİ.</t>
    </r>
    <r>
      <rPr>
        <sz val="10"/>
        <color indexed="8"/>
        <rFont val="Arial"/>
        <family val="2"/>
        <charset val="162"/>
      </rPr>
      <t xml:space="preserve">
</t>
    </r>
  </si>
  <si>
    <t>* 10 TEMMUZ 20017 TARİHİNDE 3 ADET TDY VE LOT ACCEPTANCE TEST FATURASI GELDİ.FATURALARA NE İŞLEM YAPILACAK?</t>
  </si>
  <si>
    <t>9-799-255-6861</t>
  </si>
  <si>
    <t>NATO</t>
  </si>
  <si>
    <t>NATO HQ</t>
  </si>
  <si>
    <t>9-799-255-6844</t>
  </si>
  <si>
    <t>Mahmut ORDU</t>
  </si>
  <si>
    <t>TEDARİK SÜRECİ DEVAM EDİYOR</t>
  </si>
  <si>
    <t>ETHEM NEVZAT AKSOY</t>
  </si>
  <si>
    <t>9-545-3683</t>
  </si>
  <si>
    <t xml:space="preserve">KENAN MEŞE </t>
  </si>
  <si>
    <t>MEHMET ALİ GEÇİMLİ</t>
  </si>
  <si>
    <t>SVL.ME</t>
  </si>
  <si>
    <t>3709000(5000 AVROSU TAŞIMA İÇİN)</t>
  </si>
  <si>
    <t>CEM MORALÖZ</t>
  </si>
  <si>
    <t>YB.</t>
  </si>
  <si>
    <t>TEDARİK EDİLEN MALZEME</t>
  </si>
  <si>
    <t xml:space="preserve">TESLİM DURUMU </t>
  </si>
  <si>
    <t>ÖDEME DURUMU</t>
  </si>
  <si>
    <t>SON MALZEME TESLİM TARİHİ</t>
  </si>
  <si>
    <t>AÇIKLAMA</t>
  </si>
  <si>
    <t>KUVVETİ</t>
  </si>
  <si>
    <t>CİNSİ</t>
  </si>
  <si>
    <t>STOK DURUMU</t>
  </si>
  <si>
    <t>BEŞ YILLIK SARF DURUMU (01.01.2012 - 09.03.2017)</t>
  </si>
  <si>
    <t xml:space="preserve">01.12.2015-09.03. 2017 SARF DURUMU </t>
  </si>
  <si>
    <t>TEDARİK EDİLMESİ GEREKEN ASGARİ MİKTAR</t>
  </si>
  <si>
    <t xml:space="preserve">TEDARİK MİKTARI </t>
  </si>
  <si>
    <t>TEDARİK PLANI</t>
  </si>
  <si>
    <t>GERÇEKLEŞEN</t>
  </si>
  <si>
    <t>TAHMİN</t>
  </si>
  <si>
    <t>AÇIKLAMA
(ÖDEME DURUMU)</t>
  </si>
  <si>
    <t xml:space="preserve">OLMASI GEREKEN MİKTAR </t>
  </si>
  <si>
    <t xml:space="preserve">FİİLİ DURUM </t>
  </si>
  <si>
    <t xml:space="preserve">FİİLİ DURUM/ OLMASI GEREKEN </t>
  </si>
  <si>
    <t>SÖZLEŞME</t>
  </si>
  <si>
    <t>2017 YILI ÖDEME PLANI</t>
  </si>
  <si>
    <t>2018 YILI ÖDEME PLANI</t>
  </si>
  <si>
    <t xml:space="preserve">(Adet) </t>
  </si>
  <si>
    <r>
      <t>(%)</t>
    </r>
    <r>
      <rPr>
        <sz val="11"/>
        <color rgb="FF000000"/>
        <rFont val="Arial"/>
        <family val="2"/>
        <charset val="162"/>
      </rPr>
      <t xml:space="preserve"> </t>
    </r>
  </si>
  <si>
    <r>
      <t>(Adet)</t>
    </r>
    <r>
      <rPr>
        <sz val="11"/>
        <color rgb="FF000000"/>
        <rFont val="Arial"/>
        <family val="2"/>
        <charset val="162"/>
      </rPr>
      <t xml:space="preserve"> </t>
    </r>
  </si>
  <si>
    <t>MİKTARI</t>
  </si>
  <si>
    <t xml:space="preserve">BİRİM FİYATI </t>
  </si>
  <si>
    <t xml:space="preserve">SÖZLEŞME BEDELİ </t>
  </si>
  <si>
    <t>Tedarik Yeri</t>
  </si>
  <si>
    <t>TAHMİNİ/ BİRİM FİYATI</t>
  </si>
  <si>
    <t xml:space="preserve">TAHMİNİ  SÖZLEŞME BEDELİ </t>
  </si>
  <si>
    <t>HAZİRAN</t>
  </si>
  <si>
    <t>TEMMUZ</t>
  </si>
  <si>
    <t>AĞUSTOS</t>
  </si>
  <si>
    <t>EYLÜL</t>
  </si>
  <si>
    <t>EKİM</t>
  </si>
  <si>
    <t>KASIM</t>
  </si>
  <si>
    <t>(Adet)</t>
  </si>
  <si>
    <t xml:space="preserve">($) </t>
  </si>
  <si>
    <t>KARA KUVVETLERİ KOMUTANLIĞI</t>
  </si>
  <si>
    <t>1.</t>
  </si>
  <si>
    <t>105 MM TANK TOPU HE (NORMAL TAHRİP)</t>
  </si>
  <si>
    <t>TEKLİF BEKLENMEKTEDİR 2017 YILINDA % 30 AVANS ÖDENECEKTİR.</t>
  </si>
  <si>
    <t>2.</t>
  </si>
  <si>
    <t xml:space="preserve">105 MM TANK TOPU   HEP-T </t>
  </si>
  <si>
    <t>3.</t>
  </si>
  <si>
    <t>105 MM TANK TOPU HEAT / HEAT-T</t>
  </si>
  <si>
    <t>Kore/KTR</t>
  </si>
  <si>
    <t>PROJE TAMAMLANMIŞTIR.</t>
  </si>
  <si>
    <t>4.</t>
  </si>
  <si>
    <t>120 MM TANK TOPU HEAT-MP-T*</t>
  </si>
  <si>
    <r>
      <t xml:space="preserve">FİYAT KABUL ONAYI 15 MART 2017 TARİHİNDE İMZALANMIŞTIR. % 30'U OLAN </t>
    </r>
    <r>
      <rPr>
        <b/>
        <sz val="11"/>
        <color rgb="FFC00000"/>
        <rFont val="Arial"/>
        <family val="2"/>
        <charset val="162"/>
      </rPr>
      <t xml:space="preserve">15.181.500 AVRO AVANS OLARAK TRANSFER EDİLMİŞTİR. </t>
    </r>
    <r>
      <rPr>
        <sz val="11"/>
        <color theme="1"/>
        <rFont val="Arial"/>
        <family val="2"/>
        <charset val="162"/>
      </rPr>
      <t/>
    </r>
  </si>
  <si>
    <t>TEKLİF BEKLENMEKTEDİR. 2017 YILINDA % 30 AVANS ÖDENECEKTİR.</t>
  </si>
  <si>
    <t xml:space="preserve"> PROJE TAMAMLANMIŞTIR.</t>
  </si>
  <si>
    <t>5.</t>
  </si>
  <si>
    <t>122 MM ÇNRA MÜHT. (KISA MENZİLLİ) (TAHRİP)</t>
  </si>
  <si>
    <t>Slovakya</t>
  </si>
  <si>
    <t>SÖZLEŞMESİNİN İMZALANMASINI MÜTEAKİP, % 100 AKREDİTİF AÇILACAKTIR.</t>
  </si>
  <si>
    <t>6.</t>
  </si>
  <si>
    <t>122 MM ÇNRA MÜHT. (UZUN MENZİLLİ)(ÇELİK BİLYALI+TAHRİP)</t>
  </si>
  <si>
    <t xml:space="preserve">Roketsan </t>
  </si>
  <si>
    <t>SÖZLEŞMESİNİN İMZALANMASINI MÜTEAKİP, % 50'Sİ  AVANS OLARAK ÖDENECEKTİR. BAKİYE ÖDEME TESLİMATTA YAPILACAKTIR.</t>
  </si>
  <si>
    <t xml:space="preserve">SÖZLEŞMESİNİN İMZALANMASINI MÜTEAKİP, ÖDENECEKTİR. </t>
  </si>
  <si>
    <t>7.</t>
  </si>
  <si>
    <t>155 MM HE BB K307  UZUN MENZİLLİ TOPÇU MÜHİMMATI</t>
  </si>
  <si>
    <r>
      <t>. % 50'Sİ OLAN 17.685.000 ABD DOLARIDIR.</t>
    </r>
    <r>
      <rPr>
        <b/>
        <sz val="11"/>
        <color theme="1"/>
        <rFont val="Arial"/>
        <family val="2"/>
        <charset val="162"/>
      </rPr>
      <t xml:space="preserve"> </t>
    </r>
    <r>
      <rPr>
        <b/>
        <u/>
        <sz val="11"/>
        <color rgb="FFC00000"/>
        <rFont val="Arial"/>
        <family val="2"/>
        <charset val="162"/>
      </rPr>
      <t>(66.368.570 TL)</t>
    </r>
    <r>
      <rPr>
        <sz val="11"/>
        <color theme="1"/>
        <rFont val="Arial"/>
        <family val="2"/>
        <charset val="162"/>
      </rPr>
      <t xml:space="preserve"> </t>
    </r>
    <r>
      <rPr>
        <b/>
        <sz val="11"/>
        <color rgb="FFC00000"/>
        <rFont val="Arial"/>
        <family val="2"/>
        <charset val="162"/>
      </rPr>
      <t>2 KALEM MÜHİMMATIN TOPLAM AVANS BEDELİ OLARAK 84.079.670 TL ÖDENMİŞTİR.</t>
    </r>
  </si>
  <si>
    <t>8.</t>
  </si>
  <si>
    <t>BARUT 155 MM K677   MODULER SEVK BARUTU</t>
  </si>
  <si>
    <r>
      <t xml:space="preserve">. % 50'Sİ OLAN 11.025.000 ABD DOLARDIR. </t>
    </r>
    <r>
      <rPr>
        <b/>
        <sz val="11"/>
        <color rgb="FFC00000"/>
        <rFont val="Arial"/>
        <family val="2"/>
        <charset val="162"/>
      </rPr>
      <t>2 KALEM MÜHİMMATIN TOPLAM AVANS BEDELİ OLARAK 42.430.837 TL ÖDENMİŞTİR.</t>
    </r>
  </si>
  <si>
    <t>9.</t>
  </si>
  <si>
    <t xml:space="preserve">BARUT SEVK M119A2 155 MM OB.İÇİN KIRMIZI KESE </t>
  </si>
  <si>
    <t>FMS/NSPA</t>
  </si>
  <si>
    <t>10.</t>
  </si>
  <si>
    <t>FÜNYE M82</t>
  </si>
  <si>
    <r>
      <t xml:space="preserve"> % 50'Sİ OLAN 289.890 ABD DOLARDIR. </t>
    </r>
    <r>
      <rPr>
        <b/>
        <sz val="11"/>
        <color rgb="FFC00000"/>
        <rFont val="Arial"/>
        <family val="2"/>
        <charset val="162"/>
      </rPr>
      <t>2 KALEM MÜHİMMATIN TOPLAM AVANS BEDELİ OLARAK 42.430.837 TL ÖDENMİŞTİR.</t>
    </r>
  </si>
  <si>
    <t>NSPA/Slovakya</t>
  </si>
  <si>
    <t>11.</t>
  </si>
  <si>
    <t>KORNET-E TANKSAVAR</t>
  </si>
  <si>
    <t>Teklif Bekleniyor</t>
  </si>
  <si>
    <t>12.</t>
  </si>
  <si>
    <t>120 MM TANK TOPU HE / HEP / HESH*</t>
  </si>
  <si>
    <t xml:space="preserve">Rheinmetall </t>
  </si>
  <si>
    <t>120 MM TANK TOPU MÜHT. (A/P)*</t>
  </si>
  <si>
    <t>40X46 MM BOMBAATAR TERMOBARİK</t>
  </si>
  <si>
    <t>40x53 MM. B/A MK-19 HEDP SD</t>
  </si>
  <si>
    <t>. PROJE TAMAMLANMIŞTR.</t>
  </si>
  <si>
    <t>HAVA KUVVETLERİ KOMUTANLIĞI</t>
  </si>
  <si>
    <t>GBU-10 (ABD)+LGK-84</t>
  </si>
  <si>
    <t>$21.100</t>
  </si>
  <si>
    <t>SÖZLEŞMENİN İMZALANMASINI MÜTEAKİP, % 30 AVANSI ÖDENECEKTİR.</t>
  </si>
  <si>
    <r>
      <t xml:space="preserve">NSPA'DAN TEDARİK EDİLECEKTİR. FİYAT KABUL ONAYI 13 NİSAN 2017'DİR. % 30'U AVANS OLARAK TARNSFER EDİLMİŞTİR.(25 MİLYON tl) </t>
    </r>
    <r>
      <rPr>
        <b/>
        <sz val="11"/>
        <color rgb="FFFF0000"/>
        <rFont val="Arial"/>
        <family val="2"/>
        <charset val="162"/>
      </rPr>
      <t xml:space="preserve"> 5 KALEM İÇİN TOPLAM ÖDEME 142.720.146 TL'DİR.</t>
    </r>
  </si>
  <si>
    <t>GBU-12 (ABD)+LGK-82</t>
  </si>
  <si>
    <t>199+96</t>
  </si>
  <si>
    <t>$18.500</t>
  </si>
  <si>
    <t>GBU-31 V1 (ABD)+HGK-1/2</t>
  </si>
  <si>
    <t>53+30</t>
  </si>
  <si>
    <t>243+143</t>
  </si>
  <si>
    <t>345+266</t>
  </si>
  <si>
    <t>$37.500</t>
  </si>
  <si>
    <t>GBU-31 V3 (ABD)+HGK-2</t>
  </si>
  <si>
    <t>GBU-38 (ABD)+HGK-3/TEBER</t>
  </si>
  <si>
    <t>Kanatlı Güdüm Kiti (MK-82)</t>
  </si>
  <si>
    <t>455.500 ₺</t>
  </si>
  <si>
    <t>SÖZLEŞMESİNİN İMZALANMASINI MÜTEAKİP, % 30 AVANS ÖDENECEKTİR.</t>
  </si>
  <si>
    <t>GENELKURMAY BAŞKANLIĞI</t>
  </si>
  <si>
    <t>Çift Namlulu Tüfek ZSU-23 (23 mm)</t>
  </si>
  <si>
    <t>Çift Namlulu ZSU-23 (23 mm) Mühimmatı(23 x 152 mm)</t>
  </si>
  <si>
    <t>SÖZLEŞMESİNİN İMZALANMASINI MÜTEAKİP TESLİMAT KAPSAMINDA ÖDENECEKTR.</t>
  </si>
  <si>
    <t>Zırhlı Pikap</t>
  </si>
  <si>
    <t>MÜHİMMAT TOPLAM</t>
  </si>
  <si>
    <t>ABD DOLARI</t>
  </si>
  <si>
    <t>1 USD =3,55
1 AVRO=3,95</t>
  </si>
  <si>
    <t>2017 İHTİYAÇ =1.223.550.375-(600.0000-418.178.261)
=1.041.728.636 TL
2018 İHTİYAÇ=1.255.579.996 TL</t>
  </si>
  <si>
    <t>TL</t>
  </si>
  <si>
    <t>HV.K.K.</t>
  </si>
  <si>
    <t>GNKUR.BŞK.</t>
  </si>
  <si>
    <t>ASKERİ FABRİKALAR GENEL MÜDÜRLÜĞÜ</t>
  </si>
  <si>
    <t>ÖDEME PLANI</t>
  </si>
  <si>
    <t>45.252.126 TL ise 2018 yılında karşılanacaktır.</t>
  </si>
  <si>
    <t>ASKERİ TERSANELER GENEL MÜDÜRLÜĞÜ</t>
  </si>
  <si>
    <t>1.300.832.122 TL ise 2018 yılında karşılanacaktır.</t>
  </si>
  <si>
    <t>HARCANAN</t>
  </si>
  <si>
    <r>
      <t xml:space="preserve">FİYAT KABUL ONAYI 15 MART 2017 TARİHİNDE İMZALANMIŞTIR.  </t>
    </r>
    <r>
      <rPr>
        <b/>
        <u/>
        <sz val="11"/>
        <color rgb="FFC00000"/>
        <rFont val="Arial"/>
        <family val="2"/>
        <charset val="162"/>
      </rPr>
      <t>15.181.500 AVRO AVANS OLARAK TRANSFER EDİLMİŞTİR. BAKİYE ÖDEMESİDİR.</t>
    </r>
  </si>
  <si>
    <t>PROJE TAMAMLANMIŞTR.</t>
  </si>
  <si>
    <t>ASELSAN AŞ'DEN TEDARİK EDİLECEKTİR. SÖZLEŞMENİN İMZALANMASINI MÜTEAKİP, % 30 AVANSI ÖDENECEKTİR.</t>
  </si>
  <si>
    <t>TESLİM EDİLMEDİ</t>
  </si>
  <si>
    <t>ÖDENDİ</t>
  </si>
  <si>
    <t>1500 ADEDİ İÇİN ŞÖZLEŞME İMZALANMASINI MÜTEAKİP 8 AY, 4500 ADET İÇİN ŞÖZLEŞMEYİ MÜTEAKİP 12 AY</t>
  </si>
  <si>
    <t>1500 ADEDİ TESLİM EDİLDİ(18 MAYIS 2017)</t>
  </si>
  <si>
    <t>4500 ADEDİ 31.08.2017 TARİHLERİNDE YAPILACAKTIR.</t>
  </si>
  <si>
    <t>DOLAR</t>
  </si>
  <si>
    <t>SÖZLEŞME İMZALANMASINDAN İTİBAREN 6 AY</t>
  </si>
  <si>
    <t>İMZALANMADI</t>
  </si>
  <si>
    <t>SÖZLEŞME  TARİHİ</t>
  </si>
  <si>
    <t>TESLİM TARİHİ</t>
  </si>
  <si>
    <t>YERLİLİK DURUMU</t>
  </si>
  <si>
    <t>ÖRNEK:
1.TESLİM EDİLİP EDİLEMEME DURUMU,
2. YERLİLEŞTİRME DURUMU,
3. MUADİL YERLİ DURUMU,
4. DİĞER BELİRTİLECEK HUSUSLAR</t>
  </si>
  <si>
    <t xml:space="preserve"> TESLİM TARİHİ</t>
  </si>
  <si>
    <t>SÖZLEŞME İMZALANMAYI MÜTEAKİP 210 GÜN</t>
  </si>
  <si>
    <t>20.000 ADEDİ 30 KASIM 2017,20000 ADEDİ EKİM 2017, 10000 ADEDİ 28 EYLÜL 2017</t>
  </si>
  <si>
    <t>SÖZLEŞME İMZALANMSINDAN SONRA 6 AY</t>
  </si>
  <si>
    <t>SKB VE İHRACAT LİSANSINA BAĞLI OLARAK 6 AY</t>
  </si>
  <si>
    <t>*MALZEME TESLİMİ SKB VE İHRACAT LİSANSINA BAĞLI OLARAK 6 AYDIR.</t>
  </si>
  <si>
    <t>MAL TESLİMİ SKB VE İHRACAT LİSANSINA BAĞLI OLARAK 6 AY</t>
  </si>
  <si>
    <t>25000 ADEDİ 9 AĞUSTOS 2017 TARİHİNDE, 20000 ADEDİ OCAK 2018 TARİHİNDE</t>
  </si>
  <si>
    <t xml:space="preserve">*10.000 ADEDİ 23.05.2017 TARİHİNDE SEVK EDİLMİŞTİR.
10.000 ADEDİ 31 TEMMUZ 2017 </t>
  </si>
  <si>
    <t>STERLİN</t>
  </si>
  <si>
    <t>MALZEME TESLİMİ TAMAMLANMIŞTIR.</t>
  </si>
  <si>
    <t>31.03.2017 (10 TEMMUZ 20017 TARİHİNDE 3 ADET TDY VE LOT ACCEPTANCE TEST FATURASI GELDİ.)</t>
  </si>
  <si>
    <t>FİYAT TEKLİFİ GELMEDİ</t>
  </si>
  <si>
    <t>SON KULLANICI BELGESİ VE SÖZLEŞMENİN İMZALANMASINI MÜTEAKİP 12 AY SONRA</t>
  </si>
  <si>
    <t>TESLİMAT SÖZLEŞME İMZALANMASINDAN SONRA 9 AY</t>
  </si>
  <si>
    <t>K.K.K.LIĞINCA İHRAÇ MÜSADESİ PROBLEM SAHASINDAN DOLAYI İPTAL EDİLMEK İSTENİYOR.</t>
  </si>
  <si>
    <t>TESPİT EDİLEMEMİŞTİR.</t>
  </si>
  <si>
    <t>SÖZLEŞMEYİ MÜTEAKİP 12 AY</t>
  </si>
  <si>
    <t xml:space="preserve"> FİYAT TEKLİFİ GELMEDİ</t>
  </si>
  <si>
    <t>GELDİ</t>
  </si>
  <si>
    <t>RESMİ ARAMA</t>
  </si>
  <si>
    <t>SIRA NO:</t>
  </si>
  <si>
    <t>DOSYA ADI:</t>
  </si>
  <si>
    <t>YAPILACAK İŞLEM:</t>
  </si>
  <si>
    <t xml:space="preserve">5 KALEM MÜHİMMAT </t>
  </si>
  <si>
    <t>İSM DEN TMİB GELMESİ BEKLENİYOR</t>
  </si>
  <si>
    <t>TOLANTI MADDELERİNDEN BİRİSİ</t>
  </si>
  <si>
    <t>SKB ONAYI GELDİ</t>
  </si>
  <si>
    <t>ONAYLI SKB NSPA.YA GÖNDERİLECEK.</t>
  </si>
  <si>
    <t>MALZEME TESLİM(31 ARALIK 2017)</t>
  </si>
  <si>
    <t xml:space="preserve">BİLGİLERİ 500 M. PATLAYICI MADDE YAPRAK 2MM  DOSYAYI İÇİNDE. 
</t>
  </si>
  <si>
    <t>MALZEME GELECEK (20-30 TEMMUZ 2017 WİLMİNGTON LİMANI ÇIKIŞLI --25 AĞUSTOS 2017 DERİNCE LİMAN VARIŞI.)</t>
  </si>
  <si>
    <t>sor</t>
  </si>
  <si>
    <t>gönderilmiş</t>
  </si>
  <si>
    <t>araştır</t>
  </si>
  <si>
    <t>PO NUMARASI</t>
  </si>
  <si>
    <t>MAL TESLİM AŞAMASINDA</t>
  </si>
  <si>
    <t>YOK</t>
  </si>
  <si>
    <t>* 01 NİSAN 2016 ALIM ONAYI ALINDI.</t>
  </si>
  <si>
    <t>3'ÜNCÜ SEVKİYAT 29.984 ADET + 12 SONRA</t>
  </si>
  <si>
    <t xml:space="preserve"> (7.520 ADET), 30.07.2017 (29.152 ADET), 31.08.2017</t>
  </si>
  <si>
    <t>* 25 MART 2016 İBF ALINDI.
* 28 MART 2016 İHTİYAÇ NSPA'YA BİLDİRİLDİ.
* 01 NİSAN 2016 ALIM ONAYI ALINDI.
* 18 MAYIS 2016 NSPA'DAN ALINAN PA ONAY İÇİN İSM'YE GÖNDERİLDİ.
* 07 HAZİRAN 2016 NSPA'DAN İLAVE ALTERNATİF TAŞIMA TEKLİFLERİ İSTENDİ.
* 20 HAZİRAN 2016 NSAP TEKLİF GÖNDERDİ. (FOB HAMBURG / DAP NSPA)
* 20 HAZİRAN 2016 TEKLİFLER DEĞERLENDİRİLMEK ÜZERE İSM'YE GÖNDERİLDİ.
* 30 HAZİRAN 2016 İSM TARAFINDAN ALINAN ONAY KAPSAMINDA NSPA'YA FİYAT ONAYI GÖNDERİLDİ. (21.084.300,00 EURO)
TESLİMAT PLANI ŞU ŞEKİLDEDİR:
1'İNCİ SEVKİYAT 7.520 ADET + 6 AY SONRA
2'NCİ SEVKİYAT 29.152 ADET + 11 SONRA
3'ÜNCÜ SEVKİYAT 29.984 ADET + 12 SONRA
4'ÜNCÜ SEVKİYAT 83.344 ADET + 15 SONRA
NSPA - YÜKLENİCİ SÖZLEŞMESİNİN TEMMUZ 2016 AYI İÇİNDE İMZALANMASI BEKLENMEKTEDİR. SÖZLEŞMENİN İMZALANMASININ ARDINDAN TARİHLER NETLEŞECEKTİR.
* 20 EYLÜL 2016 İSM DEN SKB İSTENDİ.
*14 ARALIK 2016 6.450.000 AVRO AVANS GÖNDERİLDİ.
*10 AĞUSTOS 2017 TARİHİNDE K.K.K.LIĞINCA ALMAN HÜKUMETİ İLE İHRAÇ MÜSAADESİ PROBLEM SAHASINDAN DOLAYI K.K.K.LIĞINCA SÖZLEŞMENİN İPTAL EDİLEREK TEKRAR İHALEYE ÇIKILMASI İÇİN YAZI YAZILMIŞTIR.
*24 AĞUSTOS 2017 TARİHİNDE NSPA.YA İPTAL TALEBİ İLETİLMİŞ VE YENİDEN BAŞKA BİR ÜLKEDEN ALIMA DEVAM EDİLMESİ KONUSUNDA TALEP İLETİLMİŞTİR.</t>
  </si>
  <si>
    <t>FİYAT TEKLİFİ ONAYI  İSM.DEN BEKLENİYOR</t>
  </si>
  <si>
    <r>
      <t>18 KASIM 2016 TARİHİNDE ALIM ONAYI ALINMIŞTIR. 
*15 KASIM 2016 TARİHİNDE NSPA.DAN FİYAT TEKLİFİ GELMİŞTİR.
*İSM.YE 25 KASIM'DA FİYAT TEKLİF İSORULMUŞTUR.
*İSM.DEN 30 KASIM 2016 TARİHİNDE FİYAT ONAYI ALINMIŞTIR.
*05 ARALIK 2016 TARİHİNDE FİYAT TEKLİFİ ONAYI HAZIRLANMIŞTIR.(</t>
    </r>
    <r>
      <rPr>
        <sz val="10"/>
        <color rgb="FFFF0000"/>
        <rFont val="Arial"/>
        <family val="2"/>
        <charset val="162"/>
      </rPr>
      <t xml:space="preserve">ONAY BELGESİ YANLIŞ GİBİ)
</t>
    </r>
    <r>
      <rPr>
        <sz val="10"/>
        <color rgb="FF92D050"/>
        <rFont val="Arial"/>
        <family val="2"/>
        <charset val="162"/>
      </rPr>
      <t>* 05 ARALIK 2017 TARİHİNDE FİYAT ONAYI NSPA.YA BİLDİRİLMİŞTİR.
(</t>
    </r>
    <r>
      <rPr>
        <sz val="10"/>
        <color indexed="8"/>
        <rFont val="Arial"/>
        <family val="2"/>
        <charset val="162"/>
      </rPr>
      <t xml:space="preserve">MES KAPSAMINDA 500 + 2.000 İSTEK YAPILMIŞTIR.
* 1.500 EA İÇİN İSTEK NSPA YA 02.12.2016 İLETİLMİŞTİR.
MES KAPSAMINDA 500 + 2.000 İÇİN FİYAT ONAYI 05.12.2016 NSPA YA GÖNDERİLMİŞTİR.
500 EA HEP-T/HESH (MES) İÇİN 330.000,00 AVRO BEDELLİ FİYAT ONAYI NSPAYA GÖNDERİLMİŞTİR.)
*12 ARALIK 2017 TARİHİNDE TESLİM YERİ DEĞİŞİKLİK TEKLİFİ İSM.YE BİLDİRİLMİŞTİR.
*31 ARALIK 2016 TARİHİNDE TESLİM YERİ DEĞİŞİKLİK TEKLİFİ İSM TARAFINDAN ONAYLANMIŞ VE TESLİM YERİ İTALYA OLARAK DEĞİŞTİRİLMİŞTİR.
</t>
    </r>
    <r>
      <rPr>
        <sz val="10"/>
        <color theme="1"/>
        <rFont val="Arial"/>
        <family val="2"/>
        <charset val="162"/>
      </rPr>
      <t xml:space="preserve">*03 OCAK 2017 TARİHİNDE TESLİM YERİ DEĞİŞİKLİK TEKLİFİ ONAYI HAZIRLANMIŞTIR.
*10 ŞUBAT 2017 TARİHİNDE NSPA.DAN 120 MM HEAT-MP-T MÜHİMMATI İÇİN  FİYAT TEKLİFİ GELMİŞTİR. 
*17 MART 2017 TARİHİNDE 120 MM HEAT-MP-T MÜHİMMATI FİYAT TEKLİFİ ONAYI NSPA.YA BİLDİRİLMİŞTİR.
*03 HAZİRAN 2017 TARİHİNDE TESLİM YERİ DEĞİŞİKLİK TEKLİFİ ONAYI NSPA.YA BİLDİRİLMİŞTİR.
</t>
    </r>
    <r>
      <rPr>
        <sz val="10"/>
        <color rgb="FFFF0000"/>
        <rFont val="Arial"/>
        <family val="2"/>
        <charset val="162"/>
      </rPr>
      <t xml:space="preserve">* 10 TEMMUZ 20017 TARİHİNDE 3 ADET TDY VE LOT ACCEPTANCE TEST FATURASI GELDİ.
</t>
    </r>
    <r>
      <rPr>
        <sz val="10"/>
        <color theme="1"/>
        <rFont val="Arial"/>
        <family val="2"/>
        <charset val="162"/>
      </rPr>
      <t>*09 AĞUSTOS 2017 TARİHİNDE 1030 ADEDİN TEDARİK MALİYETİ(679.800 AVRO) VE ÖNCEDEN DEVAM EDEN 2000 ADET+YENİ TEKLİF 1030 TOPLAM 3030 ADET İÇİN TAŞIMA MALİYETİ İÇİN TOPLAM 150.000 AVROLUK FİYAT TEKLİFİ ONAYI İÇİN İSM.YE YAZI YAZILMIŞTIR.
* 15 AĞUSTOS 2017 TARİHİNDE İSM TARAFINDAN 1030 ADEDİN TEDARİK MALİYETİ(679.800 AVRO) VE TOLAM 3030 ADEDİN TAŞIMA MALİYETİ (150.000 AVRO) FİYAT TEKLİFİNİN UYGUN OLDUĞU BİLDİRİLMİŞTİR.</t>
    </r>
    <r>
      <rPr>
        <sz val="10"/>
        <color indexed="8"/>
        <rFont val="Arial"/>
        <family val="2"/>
        <charset val="162"/>
      </rPr>
      <t xml:space="preserve">
</t>
    </r>
  </si>
  <si>
    <t>2016 YILI ALIM DOSYASI</t>
  </si>
  <si>
    <t xml:space="preserve">18 KASIM 2016 TARİHİNDE ALIM ONAYI ALINMIŞTIR. 
İSTEK NSPA YA 02.12.2016 TARİHİNDE İLETİLMİŞTİR.
*29 AĞUSTOS 2017 TARİHİNDE NSPA.DAN FİYAT TEKLİFİ GELDİ.(SON GEÇERLİLİK TARİHİ 25 EYLÜL 2017)
*07 EYLÜL 2017 TARİHİNDE İSM.YE FİYAT TEKLİFİ YAZISI GÖNDERİLDİ.
*15 EYLÜL 2017 TARİHİNDE İSM TARAFINDAN TEKLİF DEĞERLENDİRME FORMU UYGUN OLARAK GÖNDERİLMİŞTİR. </t>
  </si>
  <si>
    <t>1500 ADET MALZEME GELDİ, FATURA GELMEDİ. FATURA SORULACAK.4500 ADET GÖNDERİLDİ Mİ DİYE SORULAR.Fiziki Sayım ve Fiziki Kontrol Tespit Raporu ile Sandık/Ambalaj Açma Tutanağı GÖNDERİLMEDİ DİYE GÖZÜKÜYOR.LOT TESTİ VE FİRİNG TEST DEVAM EDİYOR. TESTLERİN OLUMLU ÇIKMASI DURUMUNDA 10-15 GÜN İÇİNDE GÖNDERİME HAZIR OLACAK</t>
  </si>
  <si>
    <r>
      <t>Teslimatın Son Kullanıcı Belgesinin zamanında teslim edilmesine bağlı olarak sözleşmenin imzalanmasını takip eden 12 ay sonra.</t>
    </r>
    <r>
      <rPr>
        <sz val="11"/>
        <color rgb="FFFF0000"/>
        <rFont val="Arial"/>
        <family val="2"/>
        <charset val="162"/>
      </rPr>
      <t>En Geç 22 Şubat 2018 fakat SKB onay tarihine bağlı.</t>
    </r>
  </si>
  <si>
    <r>
      <t>* 17 KASIM 2016 TARİHİNDE IİBF HAZIRLANMIŞTIR. (29 KASIM 2016 TARİHİNDE İBF GELMİŞTİR.) 
* İSTEK 18.01.2017 TARİHİNDE NSPA YA İLETİLDİ.
* 27 OCAK 2017 TARİHİNDE ALIM ONAYI HAZIRLANMIŞTIR.</t>
    </r>
    <r>
      <rPr>
        <sz val="10"/>
        <color rgb="FFFF0000"/>
        <rFont val="Arial"/>
        <family val="2"/>
        <charset val="162"/>
      </rPr>
      <t xml:space="preserve"> ((* 15 MART 2017 TARİHİNDE EK-1 KAPSAMINDA 100.000 ADET İÇİN  ALIM ONAYI HAZIRLANMIŞTIR.  (BERNA HANIM TAKİP EDİYOR.))
</t>
    </r>
    <r>
      <rPr>
        <sz val="10"/>
        <color theme="1"/>
        <rFont val="Arial"/>
        <family val="2"/>
        <charset val="162"/>
      </rPr>
      <t>*26 NİSAN 2017 TARİHİNDE NSPA.DAN FİYAT TEKLİFİ GELMİŞTİR.</t>
    </r>
    <r>
      <rPr>
        <sz val="10"/>
        <color indexed="8"/>
        <rFont val="Arial"/>
        <family val="2"/>
        <charset val="162"/>
      </rPr>
      <t xml:space="preserve">
*02 MAYIS 2017 TARİHİNDE İSM.YE 100.000 ADET İÇİN FİYAT TEKLİF YAZISI GÖNDERİLMİŞTİR.
*12 MAYIS 2017 TARİHİNDE İSM.DEN 100.000 ADET İÇİN 800.000 AVRO FİYAT BEDELLİ FİYAT ONAYI UYGUN OLARAK GÖNDERİLMİŞTİR.
*17 MAYIS 2017 TARİHİNDE 100.000 ADET İÇİN 800.000 AVRO BEDELLİ FİYAT TEKLİF ONAYI HAZIRLANMIŞTIR.
* 25 MAYIS 2017 TARİHİNDE İNTİYAÇ MİKTARLARI BİRLEŞTİRİLEREK TOLAM 200.000 ADET(</t>
    </r>
    <r>
      <rPr>
        <sz val="10"/>
        <color rgb="FFFF0000"/>
        <rFont val="Arial"/>
        <family val="2"/>
        <charset val="162"/>
      </rPr>
      <t>ÖDENEKLİ 100.000 ADET</t>
    </r>
    <r>
      <rPr>
        <sz val="10"/>
        <color indexed="8"/>
        <rFont val="Arial"/>
        <family val="2"/>
        <charset val="162"/>
      </rPr>
      <t xml:space="preserve"> İLE </t>
    </r>
    <r>
      <rPr>
        <sz val="10"/>
        <color rgb="FFFF0000"/>
        <rFont val="Arial"/>
        <family val="2"/>
        <charset val="162"/>
      </rPr>
      <t>EK-1 100.000 ADET</t>
    </r>
    <r>
      <rPr>
        <sz val="10"/>
        <color indexed="8"/>
        <rFont val="Arial"/>
        <family val="2"/>
        <charset val="162"/>
      </rPr>
      <t xml:space="preserve"> FÜNYE MÜSADEMELİ M82) İÇİN,  İSM YE FİYAT TEKLİFİ SORULMUŞTUR.
* 15 HAZİRAN 2017 TARİHİNDE İSM TARAFINDAN </t>
    </r>
    <r>
      <rPr>
        <sz val="10"/>
        <color rgb="FFFF0000"/>
        <rFont val="Arial"/>
        <family val="2"/>
        <charset val="162"/>
      </rPr>
      <t>200.000 ADET İÇİN</t>
    </r>
    <r>
      <rPr>
        <sz val="10"/>
        <color indexed="8"/>
        <rFont val="Arial"/>
        <family val="2"/>
        <charset val="162"/>
      </rPr>
      <t xml:space="preserve"> FİYAT TEKLİFİ ONAYLANARAK GÖNDERİLMİŞTİR.
* 20 HAZİRAN 2017 TARİHİNDE 200.000 ADET İÇİN 1.520.000,00 AVRO FİYAT TEKLİF ONAYI HAZIRLANMIŞTIR.
* 20 HAZİRAN 2017 TARİHİNDE NSPA YE 760.000,00 AVRO BEDELLİ ( 200.000 ADET İÇİN 1.520.000,00 ) FİYAT ONAYI GÖNDERİLMİŞTİR. (MALZEME TESLİMİ : SKB YE BAĞLI OLARAK SÖZLEŞMEYİ MÜTEAKİP 210 GÜN )
</t>
    </r>
    <r>
      <rPr>
        <sz val="10"/>
        <color rgb="FFFF0000"/>
        <rFont val="Arial"/>
        <family val="2"/>
        <charset val="162"/>
      </rPr>
      <t>*EUC ONAYLANMASI İÇİN 08 EYLÜL 2017 TARİHİNDE İSMYE GÖNDERİLMİŞTİR.
*11 EYLÜL 2017 TARİHİNDE İSM TARAFINDAN SKB ONAYLANARAK GÖNDERİLMİŞTİR.(19 EYLÜL 2017 TARİHİNDE TESLİM ALINMIŞTIR.)</t>
    </r>
    <r>
      <rPr>
        <sz val="10"/>
        <color indexed="8"/>
        <rFont val="Arial"/>
        <family val="2"/>
        <charset val="162"/>
      </rPr>
      <t xml:space="preserve">
</t>
    </r>
    <r>
      <rPr>
        <sz val="10"/>
        <color indexed="10"/>
        <rFont val="Arial"/>
        <family val="2"/>
        <charset val="162"/>
      </rPr>
      <t xml:space="preserve">
</t>
    </r>
  </si>
  <si>
    <r>
      <t xml:space="preserve">* 18 OCAK 2017 TARİHİNDE İBF GELMİŞTİR..
* 18 OCAK 2017 TARİHİNDE DAHA ÖNCE MES OLARAK YAPILAN İSTEK, TEKRAR NSPA YA İLETİLMİŞTİR..
* 23 OCAK 2017 TARİHİNDE NSPA DEN FİYAT TEKLİFİ GELMİŞTİR.
* 24 OCAK 2017 TARİHİNDE İSM YE FİYAT TEKLİFİ GÖNDERİLMİŞTİR. 
* 26 OCAK 2017 TARİHİNDE NSPA DEN </t>
    </r>
    <r>
      <rPr>
        <sz val="10"/>
        <color rgb="FFFF0000"/>
        <rFont val="Arial"/>
        <family val="2"/>
        <charset val="162"/>
      </rPr>
      <t>REVİZE</t>
    </r>
    <r>
      <rPr>
        <sz val="10"/>
        <color indexed="8"/>
        <rFont val="Arial"/>
        <family val="2"/>
        <charset val="162"/>
      </rPr>
      <t xml:space="preserve"> FİYAT TEKLİFİ GELMİŞTİR.
* 27 OCAK 2017 TARİHİNDE ALIM ONAYI  ALINMIŞTIR.
* 08 ŞUBAT 2017 TARİHİNDE İSM NİN FİYAT UYGUN YAZISI  GELMİŞTİR.
* 09 ŞUBAT 2017 TARİHİNDE 5.060.000,00 AVRO BEDELLİ + </t>
    </r>
    <r>
      <rPr>
        <sz val="10"/>
        <color rgb="FFFF0000"/>
        <rFont val="Arial"/>
        <family val="2"/>
        <charset val="162"/>
      </rPr>
      <t xml:space="preserve">24.600,00 AVRO TAŞIMA BEDELİ </t>
    </r>
    <r>
      <rPr>
        <sz val="10"/>
        <color indexed="8"/>
        <rFont val="Arial"/>
        <family val="2"/>
        <charset val="162"/>
      </rPr>
      <t xml:space="preserve">+ 3.000,00 LOT TESTİ VE MUAYENE İÇİN FİYAT ONAYI HAZIRLANMIŞTIR.
* 09 ŞUBAT 2017 TARİHİNDE 5.060.000,00 AVRO BEDELLİ FİYAT ONAYI NSPA YA  GÖNDERİLMİŞTİR.
* </t>
    </r>
    <r>
      <rPr>
        <sz val="10"/>
        <color rgb="FF00B050"/>
        <rFont val="Arial"/>
        <family val="2"/>
        <charset val="162"/>
      </rPr>
      <t>24 MART 2017 TARİHİNDE SÖZLEŞME İMZALANMIŞTIR. 
(</t>
    </r>
    <r>
      <rPr>
        <sz val="10"/>
        <color rgb="FF00B0F0"/>
        <rFont val="Arial"/>
        <family val="2"/>
        <charset val="162"/>
      </rPr>
      <t>10.000 ADEDİ İÇİN 1.012.000,00 AVRO-SON TESLİM TARİHİ 28 EYLÜL 2017</t>
    </r>
    <r>
      <rPr>
        <sz val="10"/>
        <color rgb="FF00B050"/>
        <rFont val="Arial"/>
        <family val="2"/>
        <charset val="162"/>
      </rPr>
      <t xml:space="preserve"> ; 20.000 ADEDİ İÇİN 2.024.000,00 AVRO- SON TESLİM TARİHİ 30 EKİM 2017 ; </t>
    </r>
    <r>
      <rPr>
        <sz val="10"/>
        <color rgb="FF00B0F0"/>
        <rFont val="Arial"/>
        <family val="2"/>
        <charset val="162"/>
      </rPr>
      <t>20.000 ADEDİ İÇİN 2.024.000,00 AVRO- SON TESLİM TARİHİ 30 KASIM 2017</t>
    </r>
    <r>
      <rPr>
        <sz val="10"/>
        <color rgb="FF00B050"/>
        <rFont val="Arial"/>
        <family val="2"/>
        <charset val="162"/>
      </rPr>
      <t xml:space="preserve">  )(</t>
    </r>
    <r>
      <rPr>
        <sz val="10"/>
        <color rgb="FFFF0000"/>
        <rFont val="Arial"/>
        <family val="2"/>
        <charset val="162"/>
      </rPr>
      <t xml:space="preserve">HERBİRİ İÇİN İLAVETEN 7.200 </t>
    </r>
    <r>
      <rPr>
        <sz val="10"/>
        <color rgb="FF00B050"/>
        <rFont val="Arial"/>
        <family val="2"/>
        <charset val="162"/>
      </rPr>
      <t xml:space="preserve">AVRO TAŞIMA MALİYETİ) </t>
    </r>
    <r>
      <rPr>
        <sz val="10"/>
        <color rgb="FF00B0F0"/>
        <rFont val="Arial"/>
        <family val="2"/>
        <charset val="162"/>
      </rPr>
      <t>(İSPANYA DAN GÖNDERİLECEKTİR.)</t>
    </r>
    <r>
      <rPr>
        <sz val="10"/>
        <color rgb="FF00B050"/>
        <rFont val="Arial"/>
        <family val="2"/>
        <charset val="162"/>
      </rPr>
      <t>(PO NO: 4500353361)</t>
    </r>
    <r>
      <rPr>
        <sz val="10"/>
        <color indexed="8"/>
        <rFont val="Arial"/>
        <family val="2"/>
        <charset val="162"/>
      </rPr>
      <t xml:space="preserve">
* 11 MAYIS 2017 TARİHİNDE İSM YE SKB VE APOSTİLLE BELGESİNİN ONAYLANARAK GÖNDERİLMESİ İÇİN YAZI YAZILMIŞTIR.
* 18 MAYIS 2017 TARİHİNDE İSM DEN SKB ONAYLANARAK GELMİŞTİR.
* 25 MAYIS 2017 TARİHİNDE NSPA YE SKB VE APOSTİLLE BELGESİ GÖNDERİLMİŞTİR. 
</t>
    </r>
    <r>
      <rPr>
        <sz val="10"/>
        <color rgb="FF00B050"/>
        <rFont val="sansserif"/>
        <charset val="162"/>
      </rPr>
      <t/>
    </r>
  </si>
  <si>
    <t>NSPA.DAN SÖZLEŞME İSTENECEK.*EUC NSPA.YA GÖNDERİLECEK.BERNA HANIM GÖNDERECEK</t>
  </si>
  <si>
    <t>FİRMA TAPA KONUSUNDA ALMANYA'DAN İHRACAT LİSANSI KONUSUNDA SIKINTI YAŞIYOR.TEDARİK EDİLEMEZSE BAŞKA BİR FİYAT TEKLİFİ GÖNDERİLECEK.</t>
  </si>
  <si>
    <t>18 KASIM 2016 TARİHİNDE ALIM ONAYI ALINMIŞTIR. 
İSTEK NSPA YA 02.12.2016 TARİHİNDE İLETİLMİŞTİR.
*29 AĞUSTOS 2017 TARİHİNDE NSPA.DAN FİYAT TEKLİFİ GELDİ.(SON GEÇERLİLİK TARİHİ 25 EYLÜL 2017)
*07 EYLÜL 2017 TARİHİNDE İSM.YE FİYAT TEKLİFİ YAZISI GÖNDERİLDİ.
*15 EYLÜL 2017 TARİHİNDE İSM TARAFINDAN TEKLİF DEĞERLENDİRME FORMU UYGUN OLARAK GÖNDERİLMİŞTİR. (OUTLOOKTAN ALINDI.RESMİ YAZI GELMEDİ)</t>
  </si>
  <si>
    <t>YENİDEN BAŞKA BİR ÜLKEDEN ALIMA DEVAM EDİLMESİ KONUSUNDA TALEP İLETİLMİŞTİR.NSPA.DAN FİRMAYA KONTRATIIN FESHEDİLMESİ İÇİN 23 EYLÜLE KADAR SÜRE VERİLDİ.</t>
  </si>
  <si>
    <t>* 30 HAZİRAN 2016 TARİHİNDE NSPA’DAN ALINAN TEKLİF AYNI TARİHTE İSM’YE SORULMUŞTUR. TEKLİF KABUL ONAYI 11 TEMMUZ 2016 TARİHİNDE İSM’DEN ALINMIŞ VE AYNI TARİHTE NSPA’YA İLETİLMİŞTİR. 
* 17 AĞUSTOS 2016 NSPA SÖZLEŞME İMZALAMIŞTIR. (6.304.000 AVRO) TANESİ 1.050 AVRO’YA ALINMAKTADIR. TESLİMAT 2 PARTİ HALİNDE 04.05.2017 (1.500 ADET) VE 31.08.2017 (4.500 ADET) TARİHLERİNDE YAPILACAKTIR.LOT TESTİ VE FİRİNG TEST DEVAM EDİYOR. TESTLERİN OLUMLU ÇIKMASI DURUMUNDA 10-15 GÜN İÇİNDE GÖNDERİME HAZIR OLACAK</t>
  </si>
  <si>
    <t xml:space="preserve">* 11 EKİM 2016 TARİHİNDE İBF DÜZENLENMİŞTİR.
* 18 KASIM 2016 TARİHİNDE ALIM ONAYI ALINMIŞTIR. 
İSTEK NSPA YA 02.12.2016 TARİHİNDE İLETİLMİŞTİR.
FİYAT VE TEKLİFİ 05 MAYIS 2017 TARİHİNDE İSMYE GÖNDERİLMİŞTİR.
* 22 ŞUBAT 2017 TARİHİNDE KKK.LIĞINCA GENKUR VE MSB YE NSPA TARAFINDAN GÖNDERİLEN TASLAK DOKÜMANIN UYGUN OLDUĞUNA DAİR YAZI YAZILMIŞTIR. 
* 27 MART 2017 TARİHİNDE GENKUR TARAFINDAN 3 FARKLI BİXİ MAKİNELİ TÜFEKTEN 1'ER ADET, MANEVRA APARATINDAN 5 ADEDİNİN NSPA E TAHSİS EDİLMESİNİN BAKAN ONAYI ALINARAK VERİLMESİNİN UYGUN OLACAĞI YAZILMIŞTIR.
* 28 NİSAN 2017 TARİHİNDE MSB TARAFINDAN BAKAN ONAYI ALINMIŞTIR.
* 03 MAYIS 2017 TARİHİNDE MSB TARAFINDAN KKK LIĞINA SİLAHLARIN BEDELSİZ OLARAK NSPA YA TESLİM EDİLMESİ İÇİN KKK.LIĞINA BAKAN ONAYI İLE  YETKİ VERİLDİĞİ BİLDİRİLMİŞTİR.
* 10 MAYIS 2017 TARİHİNDE KKK.LIĞI TARAFINDAN KK LOJ.K.LIĞINA NSPA İLE PROTOKOL YAPILARAK TESLİM EDİLMESİ BİLDİRİLMİŞİR.
* MSB TARAFINDAN DURUM NSPA YE BİLDİRİLMİŞ OLUP CEVAP BEKLENMEKTEDİR. </t>
  </si>
  <si>
    <r>
      <t xml:space="preserve">*30 EYLÜL 2014 TARİHİNDE İSM TARAFINDAN İBF HAZIRLANMIŞTIR.
*12 MART 2015 TAİHİNDE ALIM ONAYI HAZIRLANMIŞTIR.
*06 NİSAN 2015 TARİHİNDE FİYAT ONAYI NSPA.YA BİLDİRİLMİŞTİR.
*24 NİSAN 2015 TARİHİNDE İSM.YE MÜHİMMATIN HANGİ SİLAHTA KULLANILACAĞI VE ATIŞ TABLOSUNA İHTİYAÇ DUYULUP DUYULMADIĞI SORULMUŞTUR.
*05 MAYIS 2015 TARİHİNDE NSPA.NIN SORUSUNA İSTİNADEN KKK.LIĞI TARAFINDAN HANGİ SİLAHTA KULLANILACAĞI VE ATIŞ TABLOSUNA İHTİYAÇ DUYULDUĞU BİLDİRİLMİŞTİR.
*NSPA'NIN 27 AĞUSTOS 2015 TARİHİNDE MÜHİMMAT İÇİN HİÇBİR TEKLİF ALINAMADIĞI E-MAİL İLE BİLDİRİLMİŞTİR. BU DURUM 03 EYLÜL 2015 TARİHİNDE K.K.K.LIĞINA BİLDİRİLMİŞTİR.
*02 EKİM 2015 TARİHİNDE KKK.LIĞI TARAFINDAN STANAG 4458'E UYGUN OLARAK TEDARİK EDİLMEYE DEVAM EDİLMESİ BİLDİRİLMİŞTİR.
*11 KASIM 2015 TARİHİNDE İSM.YE FİYAT TEKLİFİ SORULMUŞTUR.(toplam bedelin %30 'u avaans olarak gönderilmeli)
*21 ARALIK TARİHİNDE İSM TARAFINDAN FİYAT TEKLİFİ KABUL EDİLMİŞTİR.
*23 ARALIK 2015 TARİHİNDE REVİZE FİYAT TEKLİFİ İSM.YE SORULMUŞTUR.
*25 ARALIK 2015 TARİHİNDE MTİY TARAFINDAN 6.285 TL.NİN KKK.LIĞINA İADE EDİLMESİ İÇİN KONTENJAN DEĞİŞİKLİĞİ TEKLİFİ YAPTIĞI BİLDİRİLMİŞTİR.
*29 ARALIK 2015 TARİHİNDE İSM TARAFINDAN FİYAT TEKLİFİ KABUL EDİLMİŞTİR.
*08 OOCAK 2016 TARİHİNDE FİYAT TEKLİF ONAYI HAZIRLANMIŞTIR.
* 17 OCAK 2016 REVİZE PA NSPA’YA GÖNDERİLDİ.(3.777.000,00 AVRO)
*18 ŞUBAT 2016 TARİHİNDE 3.709.000 AVRO FİYAT BEDELLİ REVİZE FİYAT ONAYI NSPA.YA GÖNDERİLMİŞTİR.
* 29 ŞUBAT 2016 NSPA KONTRAT İMZALADI. PO 4500326924.
</t>
    </r>
    <r>
      <rPr>
        <sz val="10"/>
        <color rgb="FFFF0000"/>
        <rFont val="sansserif"/>
        <charset val="162"/>
      </rPr>
      <t>* 07 MART 2016 NSPA EUC Yİ TÜRKİYE ADINA YÜKLENİCİYE VERDİ.</t>
    </r>
    <r>
      <rPr>
        <sz val="10"/>
        <color indexed="8"/>
        <rFont val="sansserif"/>
      </rPr>
      <t xml:space="preserve">
</t>
    </r>
    <r>
      <rPr>
        <sz val="10"/>
        <color rgb="FFFF0000"/>
        <rFont val="sansserif"/>
        <charset val="162"/>
      </rPr>
      <t xml:space="preserve">* 08 MART 2016 NSPA TARAFINDAN İTALYAN HÜKÜMETİNDEN HÜKÜMET KALİTE GÜVENCESİ İSTENDİ. KALİTE TESTLERİNİN SONUÇLANMASI BEKLENMEKTEDİR.TESLİM TARİHİ SÖZLEŞME İMZALANMASINDAN İTİBAREN (29-02-2016) 12 AYDIR. 
</t>
    </r>
    <r>
      <rPr>
        <sz val="10"/>
        <color theme="1"/>
        <rFont val="sansserif"/>
        <charset val="162"/>
      </rPr>
      <t>*18 HAZİRAN 2016 TARİHİNDE NSPA.YA, 07 ARALIK 2015 TARİHLİ FİYAT TEKLİFİNE İSTİNADEN 3.772.000 AVRO BEDELLİ FİYAT ONAYI GÖNDERİLMİŞTİR.
*26 TEMMUZ 2016 TARİHİNDE KKK.LIĞI TARAFINDAN 3.709.000 AVRO KAYNAĞIN %100'ÜNÜN NSPA'YA ÖDENMESİ KONUSUNDA MSB.YE YAZI YAZILMIŞTIR.</t>
    </r>
    <r>
      <rPr>
        <sz val="10"/>
        <color indexed="8"/>
        <rFont val="sansserif"/>
      </rPr>
      <t xml:space="preserve">
*10 EKİM 2016 TARİHİNDE 3.709.000 AVRONUN NSPA.YA AVANS OLARAK TRASFER EDİLMESİYLE İLGİLİ  AVANS TRANSFER ONAYI YAZILMIŞTIR.
*10 EKİM 2016 TARİHİNDE BÜTÇE Ş.MD.LÜĞÜNE AVANS TRANSFERİ İLE İLGİLİ YAZI GÖNDERİLMİŞTİR.(</t>
    </r>
    <r>
      <rPr>
        <sz val="10"/>
        <color rgb="FFFF0000"/>
        <rFont val="sansserif"/>
        <charset val="162"/>
      </rPr>
      <t xml:space="preserve">EKLERİ YOK)
*ATIŞ TESTİNDEN DOLAYI TESLİMAT YAPILMADI, 2017 EKİM'DE GELMESİ PLANLANIYOR.
</t>
    </r>
  </si>
  <si>
    <t>20.000 ADET İÇİNTMİB BEKLENİYOR.</t>
  </si>
  <si>
    <t xml:space="preserve">SLOVENYA </t>
  </si>
  <si>
    <t>FOB SEAPORT</t>
  </si>
  <si>
    <t>BULGARİSTAN</t>
  </si>
  <si>
    <r>
      <t xml:space="preserve">1.588,94 POUND BEDELLİ FİYAT ONAYI 25.11.2016 TARİHİNDE NSPAYA GÖNDERİLMİŞTİR.
* 15 MART 2017 TARİHİNDE KURYE UÇAĞIYLA (5.000 + 5.000) 10.000 ADEDİ TESLİM ALINMIŞTIR.
SİGORTA ÖDEMESİ 11 NİSAN 2017 TARİHİNDE HARC.YNT.D.BŞK.LIĞINA GÖNDERİLMİŞTİR.
*1'İNCİ TESLİMAT OLARAK 16 MART 2017'DE 10.000 ADEDİ  TESLİM ALINDI.
*2'NCİ TESLİMAT OLARAK, 10.000 ADEDİ 23.05.2017 TARİHİNDE SEVK EDİLMİŞTİR.
*3'ÜNCÜ TESLİMATI OLARAK 10.000 ADEDİ 31 TEMMUZ 2017 TESLİMİ BEKLENİYOR.
</t>
    </r>
    <r>
      <rPr>
        <sz val="10"/>
        <color rgb="FFFF0000"/>
        <rFont val="Arial"/>
        <family val="2"/>
        <charset val="162"/>
      </rPr>
      <t xml:space="preserve">*17 TEMMUZ 2017 TARİHİNDE GELEN 20.000 ADET İÇİN KKK.DAN TMİB.NİN GÖNDERİLMESİ İÇİN YAZI YAZILMIŞTIR.(MİAT 28 TEMMUZ) GELMEDİ
</t>
    </r>
  </si>
  <si>
    <r>
      <t>18 KASIM 2016 TARİHİNDE ALIM ONAYI ALINMIŞTIR. 
*15 KASIM 2016 TARİHİNDE NSPA.DAN FİYAT TEKLİFİ GELMİŞTİR.
*İSM.YE 25 KASIM'DA FİYAT TEKLİF İSORULMUŞTUR.
*İSM.DEN 30 KASIM 2016 TARİHİNDE FİYAT ONAYI ALINMIŞTIR.
*05 ARALIK 2016 TARİHİNDE FİYAT TEKLİFİ ONAYI HAZIRLANMIŞTIR.(</t>
    </r>
    <r>
      <rPr>
        <sz val="10"/>
        <color rgb="FFFF0000"/>
        <rFont val="Arial"/>
        <family val="2"/>
        <charset val="162"/>
      </rPr>
      <t xml:space="preserve">ONAY BELGESİ YANLIŞ GİBİ)
</t>
    </r>
    <r>
      <rPr>
        <sz val="10"/>
        <color rgb="FF92D050"/>
        <rFont val="Arial"/>
        <family val="2"/>
        <charset val="162"/>
      </rPr>
      <t>* 05 ARALIK 2017 TARİHİNDE FİYAT ONAYI NSPA.YA BİLDİRİLMİŞTİR.
(</t>
    </r>
    <r>
      <rPr>
        <sz val="10"/>
        <color indexed="8"/>
        <rFont val="Arial"/>
        <family val="2"/>
        <charset val="162"/>
      </rPr>
      <t xml:space="preserve">MES KAPSAMINDA 500 + 2.000 İSTEK YAPILMIŞTIR.
* 1.500 EA İÇİN İSTEK NSPA YA 02.12.2016 İLETİLMİŞTİR.
MES KAPSAMINDA 500 + 2.000 İÇİN FİYAT ONAYI 05.12.2016 NSPA YA GÖNDERİLMİŞTİR.
500 EA HEP-T/HESH (MES) İÇİN 330.000,00 AVRO BEDELLİ FİYAT ONAYI NSPAYA GÖNDERİLMİŞTİR.)
*12 ARALIK 2017 TARİHİNDE TESLİM YERİ DEĞİŞİKLİK TEKLİFİ İSM.YE BİLDİRİLMİŞTİR.
*31 ARALIK 2016 TARİHİNDE TESLİM YERİ DEĞİŞİKLİK TEKLİFİ İSM TARAFINDAN ONAYLANMIŞ VE TESLİM YERİ İTALYA OLARAK DEĞİŞTİRİLMİŞTİR.
</t>
    </r>
    <r>
      <rPr>
        <sz val="10"/>
        <color theme="1"/>
        <rFont val="Arial"/>
        <family val="2"/>
        <charset val="162"/>
      </rPr>
      <t xml:space="preserve">*03 OCAK 2017 TARİHİNDE TESLİM YERİ DEĞİŞİKLİK TEKLİFİ ONAYI HAZIRLANMIŞTIR.
*10 ŞUBAT 2017 TARİHİNDE NSPA.DAN 120 MM HEAT-MP-T MÜHİMMATI İÇİN  FİYAT TEKLİFİ GELMİŞTİR. 
*17 MART 2017 TARİHİNDE 120 MM HEAT-MP-T MÜHİMMATI FİYAT TEKLİFİ ONAYI NSPA.YA BİLDİRİLMİŞTİR.
*03 HAZİRAN 2017 TARİHİNDE TESLİM YERİ DEĞİŞİKLİK TEKLİFİ ONAYI NSPA.YA BİLDİRİLMİŞTİR.
</t>
    </r>
    <r>
      <rPr>
        <sz val="10"/>
        <color rgb="FFFF0000"/>
        <rFont val="Arial"/>
        <family val="2"/>
        <charset val="162"/>
      </rPr>
      <t xml:space="preserve">* 10 TEMMUZ 20017 TARİHİNDE 3 ADET TDY VE LOT ACCEPTANCE TEST FATURASI GELDİ.
</t>
    </r>
    <r>
      <rPr>
        <sz val="10"/>
        <color theme="1"/>
        <rFont val="Arial"/>
        <family val="2"/>
        <charset val="162"/>
      </rPr>
      <t>*09 AĞUSTOS 2017 TARİHİNDE 1030 ADEDİN TEDARİK MALİYETİ(679.800 AVRO) VE ÖNCEDEN DEVAM EDEN 2000 ADET+YENİ TEKLİF 1030 TOPLAM 3030 ADET İÇİN TAŞIMA MALİYETİ İÇİN TOPLAM 150.000 AVROLUK FİYAT TEKLİFİ ONAYI İÇİN İSM.YE YAZI YAZILMIŞTIR.
* 15 AĞUSTOS 2017 TARİHİNDE İSM TARAFINDAN 1030 ADEDİN TEDARİK MALİYETİ(679.800 AVRO) VE TOLAM 3030 ADEDİN TAŞIMA MALİYETİ (150.000 AVRO) FİYAT TEKLİFİNİN UYGUN OLDUĞU BİLDİRİLMİŞTİR.
*19 EYLÜL 2017 TARİHİNDE FİYAT ONAYI NSPS.YA BİLDİRİLMİŞTİR.
*20 EYLÜL 2017 TARİHİNDE FİYAT TEKLİFİ ONAYI HAZIRLANMIŞTIR.</t>
    </r>
    <r>
      <rPr>
        <sz val="10"/>
        <color indexed="8"/>
        <rFont val="Arial"/>
        <family val="2"/>
        <charset val="162"/>
      </rPr>
      <t xml:space="preserve">
</t>
    </r>
  </si>
  <si>
    <r>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20.040 ADET İÇİN ONAYLI EUC 13 HAZİRAN 2017 TARİHİNDE NSPYA GÖNDERİLDİ
</t>
    </r>
    <r>
      <rPr>
        <b/>
        <sz val="10"/>
        <color rgb="FFFF0000"/>
        <rFont val="Arial"/>
        <family val="2"/>
        <charset val="162"/>
      </rPr>
      <t>*21 TEMMUZ 2017 TARİHİNDE 25.000 ADET İÇİN K.K.K.LIĞINA TAŞIMA MALİYETİ (8.740,50 GBP )FİYAT ONAYI İÇİN YAZI YAZILDI.
*24 TEMMUZ 2017 TARİHİNDE İSM. ONAYLADI.
*26 TEMMUZ 2017 FİYAT TEKLİFİ ONAYLANDI.
*26 TEMMUZ 2017 ONAYLI FİYAT TEKLİFİ NSPA.YA NAMSA ÜZERİNDEN GÖNDERİLDİ.
*27 TEMMUZ 2017 TARİHİNDE İSM.YE FİZİKİ SAYIM RAPORU/SANDIK AMBALAJ AÇMA TUTANAĞININ GÖNDERİLMESİ İÇİN YAZI GÖNDERİLDİ.
*03 AĞUSTOS 2017 TARİHİNDE GÜNEŞ SİGORTAYA SİGORTA POLİÇESİ TALEP FORMU GÖNDERİLDİ.
*03 AĞUSTOS 2017 TARİHİNDE GÜNEŞ SİGORTADAN NAKLİYAT SİGORTASI POLİÇELRİ KESME ZEYİLNAMELERİ GELMİŞTİR.
*9 AĞUSTOS 2017 TARİHİNDE 25.000 ADET MALZEME GELDİ.Sözleşme Bedeli: 1.478.250£ (KALAN 20000 OCAK 2018'DE GELECEK.)
*14 AĞUSTOS 2017 TARİHİNDE 1'İNCİ ULŞ.TER.BRL.K.LIĞI TARAFINDAN GÜMRÜK BELGELREİ GÖNDERİLMİŞTİR.
* ..AĞUSTOS 2017 TARİHİNDE İSM TARAFINDAN TESLİM ALINAN 25.000 ADET İÇİN FİZİKİ SAYIM VE FİZİKİ KONTROL TESPİT RAPORU VE SANDIK AMBALAJ AÇMA TUTANAĞI GÖNDERİLMİŞTİR.(21 EYLÜL 2017 TARİHİNDE TESLİM ALINMIŞTIR.)</t>
    </r>
  </si>
  <si>
    <t>18 KASIM 2016 TARİHİNDE ALIM ONAYI ALINMIŞTIR. 
 İSTEK NSPA YA 02.12.2016 TARİHİNDE İLETİLMİŞTİR.
*28 NİSAN 2017 TARİHİNDE NSPA.DDAN FİYAT TEKLİFİ GELDİ.
*02 MAYIS 2017 TARİHİNDE İSM.YE FİYAT TEKLİFİ SORULDU.
*08 MAYIS 2017 TARİHİNDE KKK, LOJ.K.LIĞINA FİYAT TEKLİFİNİNİ UYGUNLUĞUNU SORDU.
*12 MAYIS 2017 İSM TEKLİFİN UYGUN OLDUĞUNU BİLDİRDİ.
*17 MAYIS 2017 TARİHİNDE FİYAT TEKLİFİ ONAYLANDI.
17 MAYIS 2017 TARİHİNDE NSPA.YA FİYAT ONAYI GÖNDERİLDİ.
*04 TEMMUZ 2017 TARİHİNDE NSPA FİRMA İLE SÖZLEŞME İMZALADI.
*13 TEMMUZ 2017 TARİHİNDE İSM.YE SKB ONAYI İÇİN YAZI YAZILDI.(MİAT 28 TEMMUZ 2017)
*1 AGUŞTOS 2017 TARİHİNDE TEK.HİZ.D.BŞK.LIĞINCA ONAYLI SKB GÖNDERİLMİŞTİR.
*17 AĞUSTOS 2017 TARİHİNDE ONAYLI SKB NSPA'YA GÖNDERİLMİŞTİR.
*20 EYLÜL 2017 TARİHİNDE EUC APOSTİLLE BİRLİKTE İSTENDİĞİNDEN TEKRAR APOSTİLLİ EUC NSPA.YA GÖNDERİLMİŞTİR.</t>
  </si>
  <si>
    <r>
      <t>* 17 KASIM 2016 TARİHİNDE IİBF HAZIRLANMIŞTIR. (29 KASIM 2016 TARİHİNDE İBF GELMİŞTİR.) 
* İSTEK 18.01.2017 TARİHİNDE NSPA YA İLETİLDİ.
* 27 OCAK 2017 TARİHİNDE ALIM ONAYI HAZIRLANMIŞTIR.</t>
    </r>
    <r>
      <rPr>
        <sz val="10"/>
        <color rgb="FFFF0000"/>
        <rFont val="sansserif"/>
        <charset val="162"/>
      </rPr>
      <t xml:space="preserve"> ((* 15 MART 2017 TARİHİNDE EK-1 KAPSAMINDA 100.000 ADET İÇİN  ALIM ONAYI HAZIRLANMIŞTIR.  (BERNA HANIM TAKİP EDİYOR.))
</t>
    </r>
    <r>
      <rPr>
        <sz val="10"/>
        <color theme="1"/>
        <rFont val="sansserif"/>
        <charset val="162"/>
      </rPr>
      <t>*26 NİSAN 2017 TARİHİNDE NSPA.DAN FİYAT TEKLİFİ GELMİŞTİR.</t>
    </r>
    <r>
      <rPr>
        <sz val="10"/>
        <color indexed="8"/>
        <rFont val="sansserif"/>
      </rPr>
      <t xml:space="preserve">
*02 MAYIS 2017 TARİHİNDE İSM.YE 100.000 ADET İÇİN FİYAT TEKLİF YAZISI GÖNDERİLMİŞTİR.
*12 MAYIS 2017 TARİHİNDE İSM.DEN 100.000 ADET İÇİN 800.000 AVRO FİYAT BEDELLİ FİYAT ONAYI UYGUN OLARAK GÖNDERİLMİŞTİR.
*17 MAYIS 2017 TARİHİNDE 100.000 ADET İÇİN 800.000 AVRO BEDELLİ FİYAT TEKLİF ONAYI HAZIRLANMIŞTIR.
* 25 MAYIS 2017 TARİHİNDE İNTİYAÇ MİKTARLARI BİRLEŞTİRİLEREK TOLAM 200.000 ADET(</t>
    </r>
    <r>
      <rPr>
        <sz val="10"/>
        <color rgb="FFFF0000"/>
        <rFont val="sansserif"/>
        <charset val="162"/>
      </rPr>
      <t>ÖDENEKLİ 100.000 ADET</t>
    </r>
    <r>
      <rPr>
        <sz val="10"/>
        <color indexed="8"/>
        <rFont val="sansserif"/>
      </rPr>
      <t xml:space="preserve"> İLE </t>
    </r>
    <r>
      <rPr>
        <sz val="10"/>
        <color rgb="FFFF0000"/>
        <rFont val="sansserif"/>
        <charset val="162"/>
      </rPr>
      <t>EK-1 100.000 ADET</t>
    </r>
    <r>
      <rPr>
        <sz val="10"/>
        <color indexed="8"/>
        <rFont val="sansserif"/>
      </rPr>
      <t xml:space="preserve"> FÜNYE MÜSADEMELİ M82) İÇİN,  İSM YE FİYAT TEKLİFİ SORULMUŞTUR.
* 15 HAZİRAN 2017 TARİHİNDE İSM TARAFINDAN </t>
    </r>
    <r>
      <rPr>
        <sz val="10"/>
        <color rgb="FFFF0000"/>
        <rFont val="sansserif"/>
        <charset val="162"/>
      </rPr>
      <t>200.000 ADET İÇİN</t>
    </r>
    <r>
      <rPr>
        <sz val="10"/>
        <color indexed="8"/>
        <rFont val="sansserif"/>
      </rPr>
      <t xml:space="preserve"> FİYAT TEKLİFİ ONAYLANARAK GÖNDERİLMİŞTİR.
* 20 HAZİRAN 2017 TARİHİNDE 200.000 ADET İÇİN 1.520.000,00 AVRO FİYAT TEKLİF ONAYI HAZIRLANMIŞTIR.
* 20 HAZİRAN 2017 TARİHİNDE NSPA YE 760.000,00 AVRO BEDELLİ ( 200.000 ADET İÇİN 1.520.000,00 ) FİYAT ONAYI GÖNDERİLMİŞTİR. (MALZEME TESLİMİ : SKB YE BAĞLI OLARAK SÖZLEŞMEYİ MÜTEAKİP 210 GÜN )
</t>
    </r>
    <r>
      <rPr>
        <sz val="10"/>
        <color rgb="FFFF0000"/>
        <rFont val="sansserif"/>
        <charset val="162"/>
      </rPr>
      <t>*EUC ONAYLANMASI İÇİN 08 EYLÜL 2017 TARİHİNDE İSMYE GÖNDERİLMİŞTİR.
*11 EYLÜL 2017 TARİHİNDE İSM TARAFINDAN SKB ONAYLANARAK GÖNDERİLMİŞTİR.(19 EYLÜL 2017 TARİHİNDE TESLİM ALINMIŞTIR.)
*19 YLÜL 2017 TARİHİNDE  NSPA.YA APOSTİLLİ EUC GÖNDERİLMİŞTİR.</t>
    </r>
    <r>
      <rPr>
        <sz val="10"/>
        <color indexed="8"/>
        <rFont val="sansserif"/>
      </rPr>
      <t xml:space="preserve">
</t>
    </r>
    <r>
      <rPr>
        <sz val="10"/>
        <color indexed="10"/>
        <rFont val="sansserif"/>
        <charset val="162"/>
      </rPr>
      <t xml:space="preserve">
</t>
    </r>
  </si>
  <si>
    <r>
      <t xml:space="preserve">18 KASIM 2016 TARİHİNDE ALIM ONAYI ALINMIŞTIR. 
İSTEK NSPA YA 02.12.2016 TARİHİNDE İLETİLMİŞTİR.
FİYAT TEKLİFİ DEĞERLENDİRİLMESİ İÇİN 27 MART 2017 TARİHİNDE İSMYE GÖNDERİLMİŞTİR.
106.322,48 ABD DOLARI BEDELLİ FİYAT ONAYI 11 NİSAN 2017 TARİHİNDE NSPAYA GÖNDERİLMİŞTİR.
</t>
    </r>
    <r>
      <rPr>
        <sz val="10"/>
        <color rgb="FFFF0000"/>
        <rFont val="Arial"/>
        <family val="2"/>
        <charset val="162"/>
      </rPr>
      <t>*13 TEMMUZ 2017 TARİHİNDE PN, HESAPLAMA YÖNTEMİ VE PAKETLEME KONFİGÜRASYON DEĞİŞİKLİĞİ ONAYI İÇİN İSM.YE YAZI YAZILMIŞTIR.
*24 TEMMUZ 2017 TARİHİNDE İSM.DEN ONAY GELMİŞTİR.  *31 TEMMUZ 2017 TARİHİNDE FİYAT TEKLİFİ ONAYLANMIŞTIR.
*31 TEMMUZ 2017 TARİHİNDE FİYAT ONAYI NSPA.YA GÖNDERİLMİŞTİR.
*24 AĞUSTOS 2017 TARİHİNDE NSPA.DAN EUC VE DSP-83'ÜN ONAYLANARAK GÖNDERİLMESİ İÇİN E-MAİL GELDİ.
19 EYLÜL 2017 TARİHİNDE İSM.DEN SKB VE DSP-83 ONAYI GÖNDERİLDİ.(25 EYLÜL 2017 TARİHİNDE TESLİM ALINDI)
*25 EYLÜL 20147 TARİHİNDE SKB VE DSP-83 NSPA.YA GÖNDERİLDİ.</t>
    </r>
  </si>
  <si>
    <r>
      <t xml:space="preserve">18 KASIM 2016 TARİHİNDE ALIM ONAYI ALINMIŞTIR. 
İSTEK NSPA YA 02.12.2016 TARİHİNDE İLETİLMİŞTİR.
FİYAT TEKLİFİ DEĞERLENDİRİLMESİ İÇİN 27 MART 2017 TARİHİNDE İSMYE GÖNDERİLMİŞTİR.
113.660,28 ABD DOLARI BEDELLİ FİYAT ONAYI 11 NİSAN 2017 TARİHİNDE NSPAYA GÖNDERİLMİŞTİR.
</t>
    </r>
    <r>
      <rPr>
        <sz val="10"/>
        <color rgb="FFFF0000"/>
        <rFont val="Arial"/>
        <family val="2"/>
        <charset val="162"/>
      </rPr>
      <t>*13 TEMMUZ 2017 TARİHİNDE PN, HESAPLAMA YÖNTEMİ VE PAKETLEME KONFİGÜRASYON DEĞİŞİKLİĞİ ONAYI İÇİN İSM.YE YAZI YAZILMIŞTIR.
*24 TEMMUZ 2017 TARİHİNDE İSM.DEN ONAY GELMİŞTİR. 
*31 TEMMUZ 2017 TARİHİNDE FİYAT TEKLİFİ ONAYLANMIŞTIR.
*31 TEMMUZ 2017 TARİHİNDE FİYAT ONAYI NSPA.YA GÖNDERİLMİŞTİR.
*24 AĞUSTOS 2017 TARİHİNDE NSPA.DAN EUC VE DSP-83'ÜN ONAYLANARAK GÖNDERİLMESİ İÇİN E-MAİL GELDİ.
19 EYLÜL 2017 TARİHİNDE İSM.DEN SKB VE DSP-83 ONAYI GÖNDERİLDİ.(25 EYLÜL 2017 TARİHİNDE TESLİM ALINDI)
*25 EYLÜL 20147 TARİHİNDE SKB VE DSP-83 NSPA.YA GÖNDERİLDİ.</t>
    </r>
  </si>
  <si>
    <t>18 KASIM 2016 TARİHİNDE ALIM ONAYI ALINMIŞTIR. 
İSTEK NSPA YA 02.12.2016 TARİHİNDE İLETİLMİŞTİR.24 MART 2017 TARİHİNDE NSPA.DAN FİYAT TEKLİF İGELMİŞTİR.
FİYAT TEKLİFİ DEĞERLENDİRİLMESİ İÇİN 27 MART 2017 TARİHİNDE İSMYE GÖNDERİLMİŞTİR.
332.629,15 ABD DOLARI BEDELLİ FİYAT ONAYI 11 NİSAN 2017 TARİHİNDE NSPAYA GÖNDERİLMİŞTİR.
*MAL TESLİMİ 11 ARALIK 2017.DİR
*24 AĞUSTOS 2017 TARİHİNDE NSPA.DAN EUC VE DSP-83'ÜN ONAYLANARAK GÖNDERİLMESİ İÇİN E-MAİL GELDİ.
19 EYLÜL 2017 TARİHİNDE İSM.DEN SKB VE DSP-83 ONAYI GÖNDERİLDİ.(25 EYLÜL 2017 TARİHİNDE TESLİM ALINDI)
*25 EYLÜL 20147 TARİHİNDE SKB VE DSP-83 NSPA.YA GÖNDERİLDİ.</t>
  </si>
  <si>
    <r>
      <t xml:space="preserve">18 KASIM 2016 TARİHİNDE ALIM ONAYI ALINMIŞTIR. 
İSTEK NSPA YA 02.12.2016 TARİHİNDE İLETİLMİŞTİR.
*24 MART 2017 TARİHİNDE NSPS.DAN FİYAT TEKLİFİ GELMİŞTİR.
*FİYAT TEKLİFİ DEĞERLENDİRİLMESİ İÇİN 27 MART 2017 TARİHİNDE İSMYE GÖNDERİLMİŞTİR.
*04 NİSAN 2017 TARİHİNDE İSM TARAFINDAN FİYAT TEKLİFİ ONAYLANMIŞTIR.
*11 NİSAN 2017 TARİHİNDE FİYAT TEKLİF ONAYI HAZIRLANMIŞTIR.
*11 NİSAN 2017 TARİHİNDE 94.050,00 ABD DOLARI BEDELLİ FİYAT ONAYI NSPAYA GÖNDERİLMİŞTİR.
*TESLİM TARİHİ 11 ARALIK 2017.DİR.
 *24 AĞUSTOS 2017 TARİHİNDE NSPA.DAN EUC VE DSP-83'ÜN ONAYLANARAK GÖNDERİLMESİ İÇİN E-MAİL GELDİ.
19 EYLÜL 2017 TARİHİNDE İSM.DEN SKB VE DSP-83 ONAYI GÖNDERİLDİ.(25 EYLÜL 2017 TARİHİNDE TESLİM ALINDI)
*25 EYLÜL 20147 TARİHİNDE SKB VE DSP-83 NSPA.YA GÖNDERİLDİ.
</t>
    </r>
    <r>
      <rPr>
        <sz val="10"/>
        <color rgb="FF00B050"/>
        <rFont val="sansserif"/>
        <charset val="162"/>
      </rPr>
      <t>*   NOT: AYRICA 27 ŞUBAT 2015 TARİHLİ İBF DE 40.000 METRE  FİTİL İNFİLAKLI VARDIR . PROJE KİMİN ??*</t>
    </r>
  </si>
  <si>
    <t>18 KASIM 2016 TARİHİNDE ALIM ONAYI ALINMIŞTIR. 
İSTEK NSPA YA 02.12.2016 TARİHİNDE İLETİLMİŞTİR.
FİYAT TEKLİFİ BEKLENMEKTEDİR</t>
  </si>
  <si>
    <r>
      <t xml:space="preserve">* 11 EKİM 2016 TARİHİNDE İBF HAZIRLANMIŞTIR.
* 18 KASIM 2016 TARİHİNDE ALIM ONAYI ALINMIŞTIR.
* 02 ARALIK 2016 TARİHİNDE İSTEK NSPA YA  İLETİLMİŞTİR.
* 12 ARALIK 2016 TARİHİNDE NSPA DEN FİYAT TEKLİFİ GELMİŞTİR.
* 13 ARALIK 2016 TARİHİNDE  NSPA FİYAT VE TEKLİFİ İHTİYAÇ SAHİBİ MAKAM (İSM) YE GÖNDERİLMİŞTİR.
* 15 ARALIK 2016 TARİHİNDE NSPA TARAFINDAN SÖZLEŞME İMZALANMIŞTIR.
* 13 OCAK 2017 TARİHİNDE İSM TARAFINDAN FİYAT ONAYI UYGUN OLARAK GÖNDERİLMİŞTİR.
* 16 OCAK 2017 TARİHİNDE 38.500 ABD DOLARI BEDELLİ REVİZE FİYAT ONAYI  HAZIRLANMIŞTIR.  
* 16 OCAK 2017 TARİHİNDE 38.500 ABD DOLARI BEDELLİ REVİZE FİYAT ONAYI  NSPAYA GÖNDERİLMİŞTİR.  
* 23 OCAK 2017 TARİHİNDE İSM YE SKB İLE İTHALAT BELGESİNİN ONAYLANARAK GÖNDERİLMESİ İÇİN YAZI YAZILMIŞTIR.
* 25 OCAK 2017 TARİHİNDE İSM TARAFINDAN SKB ONAYANARAK GÖNDERİLMİŞTİR.
* 30 OCAK 2017 TARİHİNDE MSB TARAFINDAN NSPA E,  SKB VE İTHALAT LİSANSININ ONAYLANDIĞI YAZI GÖNDERİLMİŞTİR. 
* 30 OCAK 2017 TARİHİNDE ONAYLI SKB İLE IMPORT LETTER  NSPAYA GÖNDERİLMİŞTİR.
* 25 NİSAN  2017 TARİHİNDE GÜNEŞ SİGORTA A.Ş. NE 295,50 TL. SİGORTA BEDELİ OLARAK MSB TARAFINDAN ÖDEME ONAYI ALINMIŞTIR.
* 14 HAZİRAN 2017 TARİHİNDE ALYANS GEMİ KİRALAMA VE DENZCİLİK A.Ş. NE MALZEMENİN TAŞINMASI İÇİN NAKLİYAT ONAYI YAZISI MSB TARAFINDAN  YAZILMIŞTIR.
* 14 HAZİRAN 2017 TARİHİNDE İSM YE FİZİKİ SAYIM VE FİZİKİ KONTROL TESPİT RAPORU İLE SANIK/AMBALAJ AÇMA TUTANAĞININ GÖNDERİLMESİ İÇİN YAZI YAZILMIŞTIR. 
* 23 HAZİRAN 2017 TARİHİNDE İSM TARAFINDAN AST BİRLİKLERİNE MALZEMENİN TESLİM ALINMASI İÇİN YAZI YAZILMIŞTIR.
* 17 TEMMUZ 2017 TARİHİNDE ALYANS GEMİ KİRALAMA VE DENZCİLİK A.Ş. NE MALZEMENİN TAŞINMASI İÇİN REVİZE NAKLİYAT ONAYI YAZISI MSB TARAFINDAN  YAZILMIŞTIR.  </t>
    </r>
    <r>
      <rPr>
        <sz val="10"/>
        <color rgb="FFFF0000"/>
        <rFont val="sansserif"/>
        <charset val="162"/>
      </rPr>
      <t>(20-30 TEMMUZ 2017 WİLMİNGTON LİMANI ÇIKIŞLI --25 AĞUSTOS 2017 DERİNCE LİMAN VARIŞI.)
*06 EYLÜL 2017 DE MALZEME TESLİM ALINDI.
*08 EYLÜL 2017 TARİHİNDE 46'NCI MÜHT.BL.K.LIĞI TARAFINDAN FSKP VE SAT GÖNDERİLMİŞTİR.</t>
    </r>
    <r>
      <rPr>
        <sz val="10"/>
        <color indexed="8"/>
        <rFont val="sansserif"/>
      </rPr>
      <t xml:space="preserve">
</t>
    </r>
  </si>
  <si>
    <t xml:space="preserve">18 KASIM 2016 TARİHİNDE ALIM ONAYI ALINMIŞTIR. 
İSTEK NSPA YA 02.12.2016 TARİHİNDE İLETİLMİŞTİR.05 MAYIS 2017 TARİHİNDE NSPA'DAN FİYAT TEKLİFİ GELMİŞTİR.
FİYAT VE TEKLİFİ 09 MAYIS 2017 TARİHİNDE İSMYE GÖNDERİLMİŞTİR.
*23 MAYIS 2017 TARİHİNDE İSM.DEN FİYAT TELİFİ ONAYI GELMİŞTİR.
*25 MAYIS 2017 TARİHİNDE FİYAT ONAYI ALINMIŞTIR.
*50.000 ADET İÇİN:155.000,00 AVRO, 10.000 ADET İÇİN:94.500,00 AVRO İLAVE 3350 AVRO TAŞIMA OLMAK ÜZERE TOPLAM 252.850,00 AVRO BEDELLİ FİYAT ONAYI 25 MAYIS 2017 TARİHİNDE NSPAYA GÖNDERİLMİŞTİR. (MAL TESLİMİ EUC.NİN ALINMASINI MÜTEAKİP 12 AYDIR. DAĞITIM YERİ DAP WALDOF-LUXEMBURG)
*12 EYLÜL 2017 TARİHİNDE NSPA'DAN SKB ONAYLANMASI İÇİN GÖNDERİLMİŞTİR.
*22 EYLÜL 2017 TARİHİNDE İSM.YE SKB.NİN ONAYLANMASI İÇİN YAZI YAZILMIŞTIR.
</t>
  </si>
  <si>
    <t xml:space="preserve">18 KASIM 2016 TARİHİNDE ALIM ONAYI ALINMIŞTIR. 
İSTEK NSPA YA 02.12.2016		.
*05 MAYIS 2017 TARİHİNDE NSPA'DAN FİYAT TEKLİFİ GELMİŞTİR.
09 MAYIS 2017 TARİHİNDE FİYAT TEKLİFİ İSMYE GÖNDERİLMİŞTİR.
*23 MAYIS 2017 TARİHİNDE İSM.DEN FİYAT TELİFİ ONAYI GELMİŞTİR.
*25 MYIS 2017 TARİHİNDE FİYAT ONAYI ALINMIŞTIR.
*50.000 ADET İÇİN:155.000,00 AVRO, 10.000 ADET İÇİN:94.500,00 AVRO İLAVE 3350 AVROTAŞIMA OLMAK ÜZERE TOPLAM 25.850,00 AVRO BEDELLİ FİYAT ONAYI 25 MAYIS 2017 TARİHİNDE NSPAYA GÖNDERİLMİŞTİR.(MAL TESLİMİ EUC.NİN ALINMASINI MÜTEAKİP 12 AYDIR. DAĞITIM YERİ DAP WALDOF-LUXEMBURG)
*12 EYLÜL 2017 TARİHİNDE NSPA'DAN SKB ONAYLANMASI İÇİN GÖNDERİLMİŞTİR.
*22 EYLÜL 2017 TARİHİNDE İSM.YE SKB.NİN ONAYLANMASI İÇİN YAZI YAZILMIŞTIR.
</t>
  </si>
  <si>
    <r>
      <t xml:space="preserve">* 11 EKİM 2016 TARİHİNDE İBF DÜZENLENMİŞTİR.
* 18 KASIM 2016 TARİHİNDE ALIM ONAYI ALINMIŞTIR. 
* 02  ARALIK 2016 TARİHİNDE İSTEK NSPA YA  İLETİLMİŞTİR.
* 05 MAYIS 2017 TARİHİNDE FİYAT VE TEKLİFİ  İSM YE GÖNDERİLMİŞTİR.
* 12 MAYIS 2017 TARİHİNDE İSB TARAFINDAN TEKLİFİN UYGUN OLDUĞU BİLDİRİLMİŞTİR.
* 17 MAYIS 2017 TARİHİNDE 179.700,00 AVRO FİYAT BEDELİ (İLAVE 3000 AVRO NSPA PERSONELİNİN LOT TESTİ VE MUAYENE KATILIM BEDELİ) İLE MSB TARAFINDAN FİYAT TEKLİFİ ONAYLANMIŞIR.
* 17 MAYIS 2017 TARİHİNDE FİYAT TEKLİFİ NSPA YE BİLDİRİLMİŞTİR.
* 13 TEMMUZ 2017 TARİHİNDE İSM YE, SKB NİN ONAYLANARAK GÖNDERİLMESİ  İÇİN YAZI YAZILMIŞTIR. 
* 17 AĞUSTOS 2017 TARİHİNDE ONAYLI SKB NSPA'YA GÖNDERİLMİŞTİR. 
</t>
    </r>
    <r>
      <rPr>
        <b/>
        <sz val="11"/>
        <color theme="1"/>
        <rFont val="Calibri"/>
        <family val="2"/>
        <charset val="162"/>
        <scheme val="minor"/>
      </rPr>
      <t>SONUÇ:</t>
    </r>
    <r>
      <rPr>
        <sz val="11"/>
        <color theme="1"/>
        <rFont val="Calibri"/>
        <family val="2"/>
        <scheme val="minor"/>
      </rPr>
      <t>MALZEME ÇEK CUMHURİYETİ TARAINDAN GÖNDERİLECEKTİR. MALZEME TESLİMİ SKB.NİN FİRMA TARFINDAN ALINMASINI MÜTEAKİP 6 AY VE SKB DE 17 AĞUSTOS 2017 TARİHİNDE GÖNDERİLDİĞİ İÇİN  MAHSUP İŞLEMİNİNİ 2018 YILINA SARKACAĞI DEĞERLENDİRİLMEKTEDİR.</t>
    </r>
  </si>
  <si>
    <t>Status</t>
  </si>
  <si>
    <t>Force</t>
  </si>
  <si>
    <t>LB-CA Ref</t>
  </si>
  <si>
    <t>Designation</t>
  </si>
  <si>
    <t>Ordered Qty</t>
  </si>
  <si>
    <t>PR N°</t>
  </si>
  <si>
    <t>Call-off OA</t>
  </si>
  <si>
    <t>RFP N°</t>
  </si>
  <si>
    <t>Date RFP</t>
  </si>
  <si>
    <t>Closing date RFP</t>
  </si>
  <si>
    <t>Date Price  Proposal</t>
  </si>
  <si>
    <t>approval received</t>
  </si>
  <si>
    <t>PO number</t>
  </si>
  <si>
    <t>date PO</t>
  </si>
  <si>
    <t>Final ordered qty</t>
  </si>
  <si>
    <t>Currency</t>
  </si>
  <si>
    <t>Final U/P</t>
  </si>
  <si>
    <t>Total Final contract value</t>
  </si>
  <si>
    <t>Contractor</t>
  </si>
  <si>
    <t>Real delivery date</t>
  </si>
  <si>
    <t>Free Remarks</t>
  </si>
  <si>
    <t>delivered</t>
  </si>
  <si>
    <t>MOD</t>
  </si>
  <si>
    <t xml:space="preserve">CARTRIDGES, 40/70 MM HEIT-SD </t>
  </si>
  <si>
    <t>No</t>
  </si>
  <si>
    <t>FJA 15022</t>
  </si>
  <si>
    <t>EURO</t>
  </si>
  <si>
    <t>SIMMEL DIFESA</t>
  </si>
  <si>
    <t>CARTRIDGES 76/62 HE-VT PROX MOD 79</t>
  </si>
  <si>
    <t>FJA 15024R1</t>
  </si>
  <si>
    <t>cancelled</t>
  </si>
  <si>
    <t>40/70 MM BLANK AMMUNITION - PLASTIC</t>
  </si>
  <si>
    <t>Cartridges 7,62x54r</t>
  </si>
  <si>
    <t>FJA15025</t>
  </si>
  <si>
    <t>S&amp;B</t>
  </si>
  <si>
    <t>Belts for 100 EA Cartrdiges</t>
  </si>
  <si>
    <t>Belts for 150 EA Cartrdiges</t>
  </si>
  <si>
    <t>Belts for 200 EA Cartrdiges</t>
  </si>
  <si>
    <t>ROCKETS OP7V</t>
  </si>
  <si>
    <t>FJA 15014</t>
  </si>
  <si>
    <t>VMZ</t>
  </si>
  <si>
    <t>wait for delivery</t>
  </si>
  <si>
    <t>FLARE MTV CLASSIC</t>
  </si>
  <si>
    <t>Yes</t>
  </si>
  <si>
    <t>15/14/15</t>
  </si>
  <si>
    <t>GBP</t>
  </si>
  <si>
    <t>CCM</t>
  </si>
  <si>
    <t>7440 EA WAS DELIVERED IN AUGUST 2017</t>
  </si>
  <si>
    <t>FLARE DSTL - 81</t>
  </si>
  <si>
    <t>4500289792
SA 03</t>
  </si>
  <si>
    <t>CHAFF - RR 170 MK1 TYPE2</t>
  </si>
  <si>
    <t>CHAFF - RR 170 MK1 TYPE3</t>
  </si>
  <si>
    <t>CHAFF - RR 170 MK1 TYPE4</t>
  </si>
  <si>
    <t>IMPULSE CARTRIDGE</t>
  </si>
  <si>
    <t>Delivered</t>
  </si>
  <si>
    <t>Scarebird Cartridges</t>
  </si>
  <si>
    <t>FJA 15013</t>
  </si>
  <si>
    <t>4500301479
SA 01</t>
  </si>
  <si>
    <t>PRIMETALE</t>
  </si>
  <si>
    <t>I-50 SCAPEM CARTRIDGES</t>
  </si>
  <si>
    <t>FJA 15015</t>
  </si>
  <si>
    <t>SECAMIC</t>
  </si>
  <si>
    <t>DELIVERED RECENTLY WAITING  FOR CARGO AIRCRAFT</t>
  </si>
  <si>
    <t>JDAM GBU - 31 KITS</t>
  </si>
  <si>
    <t>FJA 15021</t>
  </si>
  <si>
    <t>USD</t>
  </si>
  <si>
    <t>BOEING</t>
  </si>
  <si>
    <t>KITS ARE READY FOR DELIVERY</t>
  </si>
  <si>
    <t>FMU - 152 FUSE SYSTEM</t>
  </si>
  <si>
    <t>FJA 15023</t>
  </si>
  <si>
    <t>KAMAN</t>
  </si>
  <si>
    <t>PAVEWAY TM II CCG GBU - 10</t>
  </si>
  <si>
    <t>FJA 15020</t>
  </si>
  <si>
    <t>RAYTHEON</t>
  </si>
  <si>
    <t>1  EA CCG SHALL BE RECEHCKED</t>
  </si>
  <si>
    <t>PAVEWAY TM II AFG GBU - 10</t>
  </si>
  <si>
    <t>PAVEWAY TM II AFG GBU - 12</t>
  </si>
  <si>
    <t>FLARES BIRDIE 118</t>
  </si>
  <si>
    <t>FJA 15026</t>
  </si>
  <si>
    <t>RWM</t>
  </si>
  <si>
    <t>FLARE 118 MK3 TYPE 1</t>
  </si>
  <si>
    <t>FJA 15027</t>
  </si>
  <si>
    <t>06 SEPTEMBER 2016 - 10.000 EA 
11 JULY 2017 
10.000 EA DELIEVERED</t>
  </si>
  <si>
    <t>CARTRIDGES 40 MM CN SMOKE</t>
  </si>
  <si>
    <t>FJA 15030R1</t>
  </si>
  <si>
    <t>CSI</t>
  </si>
  <si>
    <t>Wait for Delivery</t>
  </si>
  <si>
    <t>CARTRIDGES 105 MM TPCSDS-T</t>
  </si>
  <si>
    <t>FJA15032R1</t>
  </si>
  <si>
    <t>MES</t>
  </si>
  <si>
    <t>COMBINE DELIVERY SHALL BE DONE WITH THE ADDITIONAL QUANTITY - SEE PO 4500326924 SA 01</t>
  </si>
  <si>
    <t>JDAM GBU - 38 KITS</t>
  </si>
  <si>
    <t>FJA 15021A</t>
  </si>
  <si>
    <t>DETONATING CORD</t>
  </si>
  <si>
    <t>FJA 15049</t>
  </si>
  <si>
    <t>EBA&amp;D</t>
  </si>
  <si>
    <t>CARTRIDGES COMPETITION .32 CAL PISTOL - LONG WADCUTTER 98 GR</t>
  </si>
  <si>
    <t>FJA 15048</t>
  </si>
  <si>
    <t>NAMMO LAPUO</t>
  </si>
  <si>
    <t>CARTRIDGES COMPETITION .22 CAL RIFLE X-ACT</t>
  </si>
  <si>
    <t>DELIVERY IN WEEK 4 2017</t>
  </si>
  <si>
    <t>CARTRIDGES COMPETITION .22 CAL RIFLE CENTER - X</t>
  </si>
  <si>
    <t>CARTRIDGES COMPETITION .22 CAL PISTOL - OSP</t>
  </si>
  <si>
    <t>CARTRIDGES .22 COMPETITION</t>
  </si>
  <si>
    <t>MUO 16010</t>
  </si>
  <si>
    <t>07/09\16</t>
  </si>
  <si>
    <t>AKAH</t>
  </si>
  <si>
    <t>CARTRIDGES 5,56 MM UTM BLUE</t>
  </si>
  <si>
    <t>FJA 16007</t>
  </si>
  <si>
    <t>UTM</t>
  </si>
  <si>
    <t>WILL BE DELIVERED VERY SHORTLY</t>
  </si>
  <si>
    <t>CARTRIDGES 5,56 MM UTM RED</t>
  </si>
  <si>
    <t>CARTRIDGES 5,56 MM UTM MMR LINKED YELLOW</t>
  </si>
  <si>
    <t>CARTRIDGES 5,56 MM UTM MMR LINKED GREEN</t>
  </si>
  <si>
    <t>CARTRIDGES 9 MM UTM MMR BLUE</t>
  </si>
  <si>
    <t>CARTRIDGES 9 MM UTM MMR RED</t>
  </si>
  <si>
    <t>GRENADES FLASH AND BANG</t>
  </si>
  <si>
    <t>LOT REJECTED GQAR - NEW PRODUCTION</t>
  </si>
  <si>
    <t>CARTRIDGES FRANGIBLE</t>
  </si>
  <si>
    <t>FJA 16008</t>
  </si>
  <si>
    <t>PLEASE SEE 93.227.242</t>
  </si>
  <si>
    <t>RPG 7 PG - 7 VL</t>
  </si>
  <si>
    <t>FJA 16011</t>
  </si>
  <si>
    <t>PO WILL BE AWARDED IN A WEEK</t>
  </si>
  <si>
    <t>RPG 7 - OG - 7V</t>
  </si>
  <si>
    <t>CARTRIDGES 20 MM 30 GRAIN RC</t>
  </si>
  <si>
    <t>FJA 16013</t>
  </si>
  <si>
    <t>CAD</t>
  </si>
  <si>
    <t>PROPARMS</t>
  </si>
  <si>
    <t>CARTRIDGES 20 MM 70 GRAIN RC</t>
  </si>
  <si>
    <t>CARTRIDGES 29 MM 105 GRAIN RC</t>
  </si>
  <si>
    <t>20 MM RC STEEL SLUG</t>
  </si>
  <si>
    <t>20 MM RC AVON TYPE RD NO CARTRIDGE</t>
  </si>
  <si>
    <t>29 MM DISTRUPTER STEEL SLUG</t>
  </si>
  <si>
    <t>29 MM DISTRUPTER RC AVON TYPE FR RD WITH 105 GRAIN CARTRIDGE</t>
  </si>
  <si>
    <t>CARTRIDGES 40x46 mm ILL PARA</t>
  </si>
  <si>
    <t>READY FOR DELIVERY AWAITING EXPORT LICENSE</t>
  </si>
  <si>
    <t>CARTRIDGESe 40x46 mm NT/15-P</t>
  </si>
  <si>
    <t>FJA 16014</t>
  </si>
  <si>
    <t>GRENADES 40X53 HE PFF-T</t>
  </si>
  <si>
    <t>FJA 16015</t>
  </si>
  <si>
    <t>DIEHL</t>
  </si>
  <si>
    <t>CARTRIDGES 105 MM HEP-T</t>
  </si>
  <si>
    <t>FJA 16017</t>
  </si>
  <si>
    <t>closed</t>
  </si>
  <si>
    <t>CARTRIDGES 105 MM HEP - T</t>
  </si>
  <si>
    <t>CARTRIDGES 105 MM HEAT - T</t>
  </si>
  <si>
    <t>CARTRIDGES 40 X 53 MM HE-DP-SD</t>
  </si>
  <si>
    <t>CARTRIDGES 12.7 MM X 99 MP</t>
  </si>
  <si>
    <t>LEF 16007</t>
  </si>
  <si>
    <t>NK</t>
  </si>
  <si>
    <t>NAMMO RAUFOSS</t>
  </si>
  <si>
    <t>TUR MND IS TO PROVIDE NO IMPORT LICENSE IS REQUIRED” letter</t>
  </si>
  <si>
    <t>CARTRIDGES  12.7 MM X 99 MP -DT</t>
  </si>
  <si>
    <t>ASA 16004</t>
  </si>
  <si>
    <t>4500319618 SA02</t>
  </si>
  <si>
    <t>SAVUNMA SANAYI MUSTESARLIGI</t>
  </si>
  <si>
    <t>22/07/</t>
  </si>
  <si>
    <t>KMU-556F/B</t>
  </si>
  <si>
    <t>ASA 16003</t>
  </si>
  <si>
    <t>KMU-572F/B</t>
  </si>
  <si>
    <t>CARTRIDGES ARD - 446 - 1B</t>
  </si>
  <si>
    <t>LEF 16014</t>
  </si>
  <si>
    <t>4500326042
SA 02</t>
  </si>
  <si>
    <t>OLIN</t>
  </si>
  <si>
    <t>THERMITE HAND GRENADE AN-M14</t>
  </si>
  <si>
    <t>ALG 16030</t>
  </si>
  <si>
    <t>CHAFF 2-8 GHZ</t>
  </si>
  <si>
    <t>CHAFF 8-12 GHZ</t>
  </si>
  <si>
    <t>5865-99-677-3590 CHAFF 12-18 GHZ</t>
  </si>
  <si>
    <t>CHAFF CCM RR 170 MK1 TYPE 4 35 GHZ</t>
  </si>
  <si>
    <t>IMPULSE CARTRDIGE CCM 11 MK1</t>
  </si>
  <si>
    <t xml:space="preserve"> FLARE DSTL - 81</t>
  </si>
  <si>
    <t>FJA 16021</t>
  </si>
  <si>
    <t>will be delivered on 28/04/17----this is noted on 19/04/17</t>
  </si>
  <si>
    <t>CARTRIDGES 7.62 MM</t>
  </si>
  <si>
    <t>4500335522 LINE 80</t>
  </si>
  <si>
    <t>NAMMO LAPUA</t>
  </si>
  <si>
    <t>DELIVERY WEEK 7 2017</t>
  </si>
  <si>
    <t>FJA 16026</t>
  </si>
  <si>
    <t>TERMINATED AT NO COST</t>
  </si>
  <si>
    <t>READY FOR DELIVERY. SHIPMENT IS IN COORDINATION</t>
  </si>
  <si>
    <t>CARTRIDGES 120 MM HEAT-MP- T</t>
  </si>
  <si>
    <t>suspended</t>
  </si>
  <si>
    <t xml:space="preserve">CARTRIDGES 155 MM ER - DP 40KM+ </t>
  </si>
  <si>
    <t>NO BID</t>
  </si>
  <si>
    <t>MTSQ M582 FUZE</t>
  </si>
  <si>
    <t>CARTRIDGESS 40X53 MM</t>
  </si>
  <si>
    <t>N. PALENCIA</t>
  </si>
  <si>
    <t>CARTRIDGES 40X46 MM</t>
  </si>
  <si>
    <t>FLARE BIRDIE 118 DM189</t>
  </si>
  <si>
    <t>NEW REQUIREMEN T WILL BE RECEIVED</t>
  </si>
  <si>
    <t>CHAFF RR170 MK1 TYPE 1</t>
  </si>
  <si>
    <t>DELIVERED</t>
  </si>
  <si>
    <t>will be delivered on 25/04/17----this is noted on 19/04/17</t>
  </si>
  <si>
    <t>IMPULSE CARTRIDGE CCM 11 MK 1</t>
  </si>
  <si>
    <t>BLU - 126 B</t>
  </si>
  <si>
    <t>STE 17002</t>
  </si>
  <si>
    <t>FJA 17003</t>
  </si>
  <si>
    <t>GTB-7VM THERMOBARIC ROCKETS</t>
  </si>
  <si>
    <t>FJA 17007</t>
  </si>
  <si>
    <t>STV</t>
  </si>
  <si>
    <t>PG7-VL</t>
  </si>
  <si>
    <t>ARSENAL</t>
  </si>
  <si>
    <t>OG-7V</t>
  </si>
  <si>
    <t>wait for price approval</t>
  </si>
  <si>
    <t>CARTRIDGES 120 MM HE-OR-T</t>
  </si>
  <si>
    <t>FJA 16032
FJA 17009</t>
  </si>
  <si>
    <t>21/12/2017
27/02/17</t>
  </si>
  <si>
    <t>02/02/2017
23/03/17</t>
  </si>
  <si>
    <t>CARTRIDGES 120 MM HEAT-MP-T</t>
  </si>
  <si>
    <t>FJA 16032</t>
  </si>
  <si>
    <t>FJA 17006R1</t>
  </si>
  <si>
    <t xml:space="preserve">CONSALIDATED WITH 93.227.265 </t>
  </si>
  <si>
    <t>FLARE BIRDIE 118</t>
  </si>
  <si>
    <t>FJA 17020</t>
  </si>
  <si>
    <t>SAFETY FUSE ML-1</t>
  </si>
  <si>
    <t>FJA 17012</t>
  </si>
  <si>
    <t>EXPAL</t>
  </si>
  <si>
    <t>HAND GRENADE INCENDIARY</t>
  </si>
  <si>
    <t>4500347591
CO 01</t>
  </si>
  <si>
    <t>7.62X54R CARTRIDGES WITH TRACER</t>
  </si>
  <si>
    <t>FJA 17017</t>
  </si>
  <si>
    <t>to be started</t>
  </si>
  <si>
    <t>CARTRIDGES 7,62X54 MM BLANK</t>
  </si>
  <si>
    <t>wait for offer</t>
  </si>
  <si>
    <t>CARTRIDGES 20 MM 3XHEI, 1XAPI</t>
  </si>
  <si>
    <t>FJA 17025</t>
  </si>
  <si>
    <t>NO OFFER RECEIVED - AWAITING CLARIFICATIONS FROM TUR ARMY FOR TDT</t>
  </si>
  <si>
    <t>FJA 17011</t>
  </si>
  <si>
    <t>NEW DELIVERY DATE IS 30 MARCH 2018 OWING TO THE DSP - 83 AND EXPORT LICENSE</t>
  </si>
  <si>
    <t>SHEET EXPLOSIVE .083 INCH PETN</t>
  </si>
  <si>
    <t>SHEET EXPLOSIVE .166 INCH PETN</t>
  </si>
  <si>
    <t>ACE 600</t>
  </si>
  <si>
    <t>ACE 1200</t>
  </si>
  <si>
    <t>ACE 2400</t>
  </si>
  <si>
    <t>ACE 3600</t>
  </si>
  <si>
    <t>SIGNAL, WHITE ILLUMINATION</t>
  </si>
  <si>
    <t>FJA 17008</t>
  </si>
  <si>
    <t>81 MM MORTAR ILLUMINATING</t>
  </si>
  <si>
    <t>CARTRIDGES 40X53 MM HE-PFF-T</t>
  </si>
  <si>
    <t>CARTRIDGES 8.59 MM ARMOR PIERCING</t>
  </si>
  <si>
    <t>FJA 17016</t>
  </si>
  <si>
    <t>CARTRIDGES 8.59 MM BALL</t>
  </si>
  <si>
    <t>CARTRIDGES 40X46 MM ILLUMINATING</t>
  </si>
  <si>
    <t>4500332351
SA 01</t>
  </si>
  <si>
    <t>GBU31V1</t>
  </si>
  <si>
    <t>ALG 17001</t>
  </si>
  <si>
    <t>GBU31V3</t>
  </si>
  <si>
    <t>GBU38V1</t>
  </si>
  <si>
    <t>GBU - 10&amp;12 CCG</t>
  </si>
  <si>
    <t>ALG 17002</t>
  </si>
  <si>
    <t>GBU - 10 - AFG</t>
  </si>
  <si>
    <t>GBU - 12 - AFG</t>
  </si>
  <si>
    <t>BLU - 109</t>
  </si>
  <si>
    <t>CARTRIDGES 120 mm HEAT MP T</t>
  </si>
  <si>
    <t>FJA 17004</t>
  </si>
  <si>
    <t>X</t>
  </si>
  <si>
    <t>WAITING FOR PRICE APPROVAL - NSPA IS KEEPING TYHIS ONE OPEN JUST TO BE ABLE TO USE IN CASE OF NECESSITY AS AN ALTERNATIVE</t>
  </si>
  <si>
    <t>93.227.264</t>
  </si>
  <si>
    <t>CARTRIDGES 105 mm HEAT-T</t>
  </si>
  <si>
    <t>STANAG 4187 COMPLIANT</t>
  </si>
  <si>
    <t xml:space="preserve">CARTRIDGES 105 MM HEP-T </t>
  </si>
  <si>
    <t xml:space="preserve">CONSALIDATED WITH 93.227.247 </t>
  </si>
  <si>
    <t>PROPELLANT RED BAG M119A2</t>
  </si>
  <si>
    <t>FJA 17023</t>
  </si>
  <si>
    <t>NSPA REQUIRES GETTING PRICE APPROVAL ASAP</t>
  </si>
  <si>
    <t>PROJECTILE 155 MM BB HE</t>
  </si>
  <si>
    <t>122 MM HE - FRAG LONG RANGE</t>
  </si>
  <si>
    <t>122 MM HE - FRAG SHORT RANGE</t>
  </si>
  <si>
    <t>wait for PO</t>
  </si>
  <si>
    <t>76 MM IR, RP-MASKE 76 ST</t>
  </si>
  <si>
    <t>FJA 17018</t>
  </si>
  <si>
    <t>PERCUSSION PRIMER M82</t>
  </si>
  <si>
    <t>FJA 17010</t>
  </si>
  <si>
    <t>MK36 IR DECOY</t>
  </si>
  <si>
    <t>FJA 17014</t>
  </si>
  <si>
    <t>DUAL ROUND-COMBINED RF/IR DECOY</t>
  </si>
  <si>
    <t>MK36 CHAFF S</t>
  </si>
  <si>
    <t>FJA 17015</t>
  </si>
  <si>
    <t>PLEASE SEE 93227296</t>
  </si>
  <si>
    <t>CARTRIDGES 40X46 MM THERMOBARIC</t>
  </si>
  <si>
    <t>FJA 17024</t>
  </si>
  <si>
    <t>93.227.277</t>
  </si>
  <si>
    <t>CARTRIDGES 105 MM HE-T</t>
  </si>
  <si>
    <t>CARTRIDGES 120 MM HE-FRAG - T
RH31</t>
  </si>
  <si>
    <t>FJA 17013</t>
  </si>
  <si>
    <t>CARTRIDGES 120 MM A/P CANISTER</t>
  </si>
  <si>
    <t>FJA 17021</t>
  </si>
  <si>
    <t>PROPELLANT RED BAG ,119A2</t>
  </si>
  <si>
    <t>MES LETTER ISSUED 31 JAN 2017 AND NO OFFER RECEIVED</t>
  </si>
  <si>
    <t>M557</t>
  </si>
  <si>
    <t>MES LETTER ISSUED AND NO OFFER RECEIVED</t>
  </si>
  <si>
    <t>FLARE DSTL - 73</t>
  </si>
  <si>
    <t>93.227.284</t>
  </si>
  <si>
    <t>93.227.285</t>
  </si>
  <si>
    <t>MES LETTER ISSUED 31 JAN 2017</t>
  </si>
  <si>
    <t>wait for RFP</t>
  </si>
  <si>
    <t>93.227.290</t>
  </si>
  <si>
    <t>93.227.291</t>
  </si>
  <si>
    <t>CARTRIDGES WIN. 308</t>
  </si>
  <si>
    <t>ROCKETS OG-7V</t>
  </si>
  <si>
    <t>SIGNAL ILLUMINATING</t>
  </si>
  <si>
    <t>40 MM LAUNCHER GRENADE</t>
  </si>
  <si>
    <t>93227295</t>
  </si>
  <si>
    <t>FJA 17038</t>
  </si>
  <si>
    <t>93227296</t>
  </si>
  <si>
    <t>FJA 17035</t>
  </si>
  <si>
    <t>93227297</t>
  </si>
  <si>
    <t>CARTRIDGES 105 MM HE</t>
  </si>
  <si>
    <t>FJA 17037</t>
  </si>
  <si>
    <t>THIS RFP CONSELIDATES THE REQUIREMENT FOR 105 MM TANK AMMUNITION - THE BID CLOSING DAY WAS 07 SEPTEMBER 2017 AND THE BIDS ARE IN REGISTRY AT THE MOMENT - THE PICTURE WILL BE CLEAR WITHIN NEXT WEEK.</t>
  </si>
  <si>
    <t>93227301</t>
  </si>
  <si>
    <t>FIRNG TABLES FOR NAVAL CANNONS 5/54</t>
  </si>
  <si>
    <t>N/A</t>
  </si>
  <si>
    <t>SIMMEL</t>
  </si>
  <si>
    <t>93227302</t>
  </si>
  <si>
    <t>LIMPET MINE</t>
  </si>
  <si>
    <t>93227303</t>
  </si>
  <si>
    <t>BANGALERO TORPIDO</t>
  </si>
  <si>
    <t>93227304</t>
  </si>
  <si>
    <t>SAFETY FUSE</t>
  </si>
  <si>
    <t>93227305</t>
  </si>
  <si>
    <t>M81 IGNITER</t>
  </si>
  <si>
    <t xml:space="preserve">                                                                                TEDARİK EDİLEN/EDİLECEK MUHTEMEL MÜHİMMAT DURUMU                                                                                 08.09.2017</t>
  </si>
  <si>
    <t>Tedarik tamamlandı.</t>
  </si>
  <si>
    <t>12 Mart 2018</t>
  </si>
  <si>
    <t>Tedarik MKEK'e yönlendirilmiştir.</t>
  </si>
  <si>
    <t>Teslim alınmıştır.23/05</t>
  </si>
  <si>
    <t>Teslim alınmıştır.18/05</t>
  </si>
  <si>
    <t>Sözleşme Bedeli: 1.478.250£  Teslim Alınmıştır. 09.08.2017</t>
  </si>
  <si>
    <t>Sözleşme Bedeli: 2.178.340€</t>
  </si>
  <si>
    <t xml:space="preserve">Sözleşme Bedeli: 151.800£
Teslim alınmıştır.22/05 </t>
  </si>
  <si>
    <t>300.000 Mua.14/08</t>
  </si>
  <si>
    <t>12/09 Muayene tarihi</t>
  </si>
  <si>
    <t>Sözleşme bedeli 760.000€</t>
  </si>
  <si>
    <t>01 Haziran 2017</t>
  </si>
  <si>
    <t>01 Şubat 2018</t>
  </si>
  <si>
    <t xml:space="preserve">Tahmini sözleşme Bedeli: 31.250.000$ EK-1 </t>
  </si>
  <si>
    <t>Sözleşme bedeli 760.000€
EK-1</t>
  </si>
  <si>
    <t>01 Nisan 2017</t>
  </si>
  <si>
    <t>KIRMIZI KESE</t>
  </si>
  <si>
    <t>MKEK</t>
  </si>
  <si>
    <t>40 mm M-79/T-40 Bombaatar Tah. Mühimmatı</t>
  </si>
  <si>
    <t>19 Kasım 2012</t>
  </si>
  <si>
    <t>-</t>
  </si>
  <si>
    <t>Teslil alınıp Teadrik tamamlanmıştır.31/07</t>
  </si>
  <si>
    <t>Sözleşme: 21.084.300€
6.450.000€ avans ödendi</t>
  </si>
  <si>
    <t>09 Şubat 2017</t>
  </si>
  <si>
    <t>EK-1 Sözleşme Bedeli:
4.320.000€</t>
  </si>
  <si>
    <t>01 Temmuz 2017</t>
  </si>
  <si>
    <t>31 Aralık 2017
10.000 adet</t>
  </si>
  <si>
    <t>31 Ocak 2017
10.000 adet</t>
  </si>
  <si>
    <t>31 Şubat 2017
10.000 adet</t>
  </si>
  <si>
    <t>31 Mart 2017
10.000 adet</t>
  </si>
  <si>
    <t>31 Nisan 2017
10.000 adet</t>
  </si>
  <si>
    <t>12 Mayıs 2016</t>
  </si>
  <si>
    <t>06 Mart 2018</t>
  </si>
  <si>
    <t>1881 Adet Teslim alınmıştır.20/06-1894 Adet Teslim 16/08</t>
  </si>
  <si>
    <t>14 Eylül 2014</t>
  </si>
  <si>
    <t>Teslim Alınmıştır.15/07</t>
  </si>
  <si>
    <t>Sözleşme Bdl: 897.9000€ (10.000 adedi EK-1)</t>
  </si>
  <si>
    <t>2093 adet Teslim alınmıştır.18/05- 1.107 Adet Teslim Alınmıştır.</t>
  </si>
  <si>
    <t>Sözleme tamamlandı.</t>
  </si>
  <si>
    <t>Sözleşme Tutarı: 3.777.000€</t>
  </si>
  <si>
    <t>3100 adet Teslim Alınmıştır.05/07 - 2970 adet Teslim alınmıştır.31/07</t>
  </si>
  <si>
    <t>MKEK'ce Polonyadan alınacaktır</t>
  </si>
  <si>
    <t>Tedarik Kaynağı Bekleniyor</t>
  </si>
  <si>
    <t>120 mm Tank Topu Anti Tank HEAT-MP-T</t>
  </si>
  <si>
    <t>Sözleşme Bedeli:
1.999.800€</t>
  </si>
  <si>
    <t>25 Şubat 2018</t>
  </si>
  <si>
    <t>Teslim alınmıştır.05/07</t>
  </si>
  <si>
    <r>
      <t>TASMUS VE TASMUS-G İLE TASMUS-II PROTOTİP SİSTEMİNİN, ASELSAN AŞ'DEN TEDARİKİ İÇİN 186.000.000 ABD DOLARLIK SÖZLEŞME, 22 TEMMUZ 2015 TARİHİNDE İMZALANMIŞTIR. SÖZLEŞME BEDELİNİN % 30’U AVANS OLARAK ÖDENMİŞTİR. TESLİMATI 36 AY İÇERİSİNDE TAMAMLANACAKTIR.</t>
    </r>
    <r>
      <rPr>
        <sz val="10"/>
        <rFont val="Arial"/>
        <family val="2"/>
        <charset val="162"/>
      </rPr>
      <t xml:space="preserve"> 12 PARTİ MALZEME TESLİM ALINMIŞTIR.</t>
    </r>
  </si>
  <si>
    <t>ASELSAN AŞ İLE 24.616.000 ABD DOLARI BEDELLİ SÖZLEŞME 16 AĞUSTOS 2010 TARİHİNDE İMZALANMIŞ, % 30 AVANS ÖDEMESİ YAPILMIŞTIR.  68 SİSTEMDEN; 28 ADEDİ 16 EKİM 2012, 24 ADEDİ 18 EYLÜL 2013, 16 ADEDİ İSE 18 EYLÜL 2014 TARİHİNDE TESLİM ALINMIŞTIR. AYRICA, 01 NİSAN 2013 TARİHİNDE, FAZLA ALIM KAPSAMINDA  13 ADET ANS (DAHİLİ GPS HARİÇ) 12 ARALIK 2014 TARİHİNDE SONUÇLANAN MUAYENE FAALİYETLERİ NETİCESİNDE UYGUN BULUNARAK KABUL EDİLMİŞTİR. DAHİLİ GPS'LERİN TESLİMATI DA TEMMUZ 2017 AYINDA TAMAMLANARAK, PROJE SONUÇLANDIRILMIŞTIR</t>
  </si>
  <si>
    <t>_ 225.000 ADET 20X102 MM HEI-T (M56 A3) FİŞEK (TİP-2) (2 KALEM)</t>
  </si>
  <si>
    <t>12-36 AY</t>
  </si>
  <si>
    <t>MKEK'TEN TEDARİK EDİLECEKTİR. 12 EKİM 2017 TARİHİNDE FİYAT GÖRÜŞMESİ YAPILACAKTIR.</t>
  </si>
  <si>
    <t xml:space="preserve">İBF,  İŞİH, TŞİH VE TEKNİK RAPOR 18 ARALIK 2016 TARİHİNDE ALINMIŞTIR. TEKNİK ŞARTNAME YÜRÜRLÜKTEN KALDIRILDIĞI İÇİN YAYIN SÜRESİNİN UZATILMASI VEYA GÜNCELLENEREK YENİDEN GÖNDERİLMESİ İÇİN 18 TEMMUZ 2017 TARİHİNDE İHTİYAÇ MAKAMINA YAZI YAZILMIŞTIR. </t>
  </si>
  <si>
    <t>_ 10.000 ADET 8,59 MM ACCURACY MUH.ZH.DEL.FİŞEK</t>
  </si>
  <si>
    <t xml:space="preserve">18 KASIM 2016 TARİHİNDE ALIM ONAYI ALINMIŞTIR. 
İSTEK NSPA YA 02.12.2016 TARİHİNDE İLETİLMİŞTİR.05 MAYIS 2017 TARİHİNDE NSPA'DAN FİYAT TEKLİFİ GELMİŞTİR.
FİYAT VE TEKLİFİ 09 MAYIS 2017 TARİHİNDE İSMYE GÖNDERİLMİŞTİR.
*23 MAYIS 2017 TARİHİNDE İSM.DEN FİYAT TELİFİ ONAYI GELMİŞTİR.
*25 MAYIS 2017 TARİHİNDE FİYAT ONAYI ALINMIŞTIR.
*50.000 ADET İÇİN:155.000,00 AVRO, 10.000 ADET İÇİN:94.500,00 AVRO İLAVE 3350 AVROTAŞIMA OLMAK ÜZERE TOPLAM 252.850,00 AVRO BEDELLİ FİYAT ONAYI 25 MAYIS 2017 TARİHİNDE NSPAYA GÖNDERİLMİŞTİR.
*12 EYLÜL 2017 TARİHİNDE NSPA'DAN SKB ONAYLANMASI İÇİN GÖNDERİLMİŞTİR. 
*22 EYLÜL 2017 TARİHİNDE İSM.YE SKB.NİN ONAYLANMASI İÇİN YAZI YAZILMIŞTIR.
</t>
  </si>
  <si>
    <t>_ 50.000 ADET 8,59 MM ACCURACY MUH.NOR.FİŞEK</t>
  </si>
  <si>
    <t>MKEK İLE  02 KASIM 2010 TARİHİNDE 7.660.000 TL BEDELLİ SÖZLEŞME İMZALANMIŞTIR. % 30 AVANS ÖDEMESİ YAPILMIŞTIR. MÜHİMMATIN  02 TEMMUZ 2012 TARİHİNE KADAR TESLİM EDİLMESİ GEREKİRKEN ÜRETİMDE YAŞANAN SIKINTI NEDENİYLE TESLİMAT YAPILAMAMIŞTIR. YAPILAN EK SÖZLEŞME İLE MİKTAR 3.800 ADEDE İNDİRİLMİŞTİR. MÜHİMMAT ŞUBAT 2017 TARİHİNDE, CEZALI OLARAK TESLİM ALINARAK, ÖDEMESİ YAPILMIŞTIR.</t>
  </si>
  <si>
    <t>_ 3.000 ADET 120 MM MKE MOD 236 A1 HAVAN AYDINLATMA  (2 KALEM)</t>
  </si>
  <si>
    <t>18-36 AY</t>
  </si>
  <si>
    <t>MKEK'TEN TEMİN EDİLECEKTİR. 10 AĞUSTOS 2017 TARİHİNDE TEKLİF DEĞERLENDİRME ÇALIŞMALARINA BAŞLANACAKTIR.</t>
  </si>
  <si>
    <t>POONGSAN CORPORATİON/KORE CUMHURİYETİ  FİRMASI İLE 04 NİSAN 2017 TARİHİNDE 22.629.780 AMERİKAN DOLARI BEDELLE  SÖZLEŞME İMZALANMIŞTIR. PROJE BEDELİNİN BAKİYE % 50 İÇİN KULLANILMIŞTIR.</t>
  </si>
  <si>
    <t>_ 20.000 ADET MER.40 MM MUH. MK-19 HE PFF-T DM11 MOD.</t>
  </si>
  <si>
    <t>_ 6.000 ADET MER.40 MM M-79/T-40 B/A AYDINLATMA MÜHİMMATI</t>
  </si>
  <si>
    <t>_ 1.000 ADET YANGIN EL BOMBASI TAM ATIM</t>
  </si>
  <si>
    <t>6-11 AY</t>
  </si>
  <si>
    <t>NSPA'DAN TEDARİK EDİLECEKTİR. 4.320.000,00 AVRO BEDELLİ FİYAT ONAYI 10 TEMMUZ 2017 TARİHİNDE NSPAYA GÖNDERİLMİŞTİR.MÜHİMMAT ALTI PARTİ HALİNDE ŞUBAT 2018-OCAK 2019 TARİHLERİ ARASINDA TESLİM ALINACAKTIR.</t>
  </si>
  <si>
    <t>ROKETSAN AŞ İLE 12 MAYIS 2016 TARİHİNDE 4.078.140 TL BEDELLİ SÖZLEŞME İMZALANMIŞTIR. %30'U AVANS OLARAK ÖDENMİŞTİR. MÜHİMMAT TESLİM ALINARAK, ÖDEMESİ YAPILMIŞTIR.</t>
  </si>
  <si>
    <t>ROKETSAN AŞ İLE 12 MAYIS 2016 TARİHİNDE 3.707.400 TL BEDELLİ SÖZLEŞME İMZALANMIŞTIR. %30'U AVANS OLARAK ÖDENMİŞTİR. MÜHİMMAT TESLİM ALINARAK, ÖDEMESİ YAPILMIŞTIR.</t>
  </si>
  <si>
    <t>ROKETSAN AŞ İLE 12 MAYIS 2016 TARİHİNDE 7.675.500 TL BEDELLİ SÖZLEŞME İMZALANMIŞTIR.  %30'U AVANS OLARAK ÖDENMİŞTİR. MÜHİMMAT TESLİM ALINARAK, ÖDEMESİ YAPILMIŞTIR.</t>
  </si>
  <si>
    <t>ROKETSAN AŞ İLE 12 MAYIS 2016 TARİHİNDE 10.234.000 TL BEDELLİ SÖZLEŞME İMZALANMIŞTIR.  %30'U AVANS OLARAK ÖDENMİŞTİR.  MÜHİMMAT TESLİM ALINARAK, ÖDEMESİ YAPILMIŞTIR..</t>
  </si>
  <si>
    <t>NSPA'DAN TEDARİK EDİLECEKTİR. SÖZLEŞME BEDELİ 519.635,00 GBP (633.427,27 AVRUO)  KALAN 10.000 ADEDİNİN TESLİMATI BEKLENMEKTEDİR.</t>
  </si>
  <si>
    <t>NSPA'DAN TEDARİK EDİLECEKTİR. 17 MART 2017 TARİHİNDE 25.000 ADET İÇİN ONAYLI PA NSPA YA GÖNDERİLMİŞTİR. 25.000 ADET FLARE İÇİN ONAYLI SKB 05 NİSAN 2017 TARİHİNDE NSPAYA GÖNDERİLMİŞTİR.
SÖZLEŞME BEDELİ 20.000 ADET İÇİN 2.178.348,00 AVRO
*SÖZLEŞME BEDELİ 25.000 ADET İÇİN 1.478.250,00 İNGİLİZ STERLİNİDİR.</t>
  </si>
  <si>
    <t>NSPA'DAN TEDARİK EDİLECEKTİR. 1.588,94 POUND BEDELLİ FİYAT ONAYI 25.11.2016 TARİHİNDE NSPAYA GÖNDERİLMİŞTİR. 20.000 ADEDİ TESLİM ALINMIŞTIR. KALAN MÜHİMMATIN TESLİMİ BEKLENMEKTEDİR.</t>
  </si>
  <si>
    <t>MKEK İLE 22 ARALIK 2009 TARİHİNDE 12.900.000 TL BEDELLİ SÖZLEŞME İMZALANMIŞTIR. %30 AVANSI ÖDENMİŞTİR. 
21 ARALIK 2011 TARİHİNE KADAR TESLİM EDİLMESİ GEREKİRKEN ALT YÜKLENCİLERDEN MALZEME TEDARİKİNDE YAŞANAN SIKINTI NEDENİYLE  ARALIK 2014 AYINDA 1.937 ADEDİN TESLİMATI VE ÖDEMESİ TAMAMLANMIŞTIR.  KALAN 63 ADET İSE 120 MM'LİK MÜHİMMATIN İLK KAFİLESİ İLE BİRLİKTE  TESLİM ALINMIŞTIR.</t>
  </si>
  <si>
    <t xml:space="preserve">MKEK İLE  02 KASIM 2010 TARİHİNDE  29.260.000 TL BEDELLİ SÖZLEŞME İMZALANMIŞTIR.  %30 AVANSI ÖDENMİŞTİR. 2.000 ADET 02 MAYIS 2013,  2.000 ADET 02 MAYIS 2014,  2.000 ADET 02 MAYIS 2015, 1.000 ADET 02 MAYIS 2016 TARİHİNE KADAR TESLİM ALINACAKKEN, MÜHİMMATIN TESLİM SÜRELERİNDE 2'ŞER YIL UZATIM TALEBİNİN UYGUN BULUNMAMIŞTIR. 7.000 ADEDİNİN MUAYENESİ VE ÖDEMESİ TAMAMLANMIŞTIR.  </t>
  </si>
  <si>
    <t>MKEK İLE  02 KASIM 2010 TARİHİNDE  53.280.000 TL BEDELLİ SÖZLEŞME İMZALANMIŞTIR. %30 AVANSI ÖDENMİŞTİR. MÜHİMMATIN TESLİM SÜRELERİNDE 2'ŞER YIL UZATIM TALEBİNİN UYGUN BULUNMADIĞI 28 MART 2013 TARİHİNDE MKEK'E BİLDİRİLMİŞTİR. 4.000 ADET MÜHİMMAT TESLİM ALINARAK ÖDEMESİ YAPILMIŞTIR. KALAN  3.200 ADET MÜHİMMATIN ÜRETİMİ İÇİN GEREKLİ CEP-2 BARUTUNUN YURTDIŞINDAN TEDARİK SÖZLEŞMESİ İMZALANMIŞTIR. TESLİMAT VE ÖDEMESİ EYLÜL 2017 AYI İTİBARIYLA TAMAMLANMIŞTIR.</t>
  </si>
  <si>
    <t>POONGSAN CORPORATİON/KORE CUMHURİYETİ  FİRMASI İLE 04 NİSAN 2017 TARİHİNDE 22.629.780 AMERİKAN DOLARI BEDELLE  SÖZLEŞME İMZALANMIŞTIR. PROJE BEDELİNİN BAKİYE % 50'Sİ OLARAK ÖDENMİŞTİR.</t>
  </si>
  <si>
    <t>MKEK İLE 03 HAZİRAN 2016 TARİHİNDE 30.800.000,00 TL BEDELLİ SÖZLEŞME İMZALANMIŞTIR. %30'U  AVANS OLARAK ÖDENMİŞTİR. 1.000 ADET 6 AY, 9.000 ADET 13 AY İÇERİSİNDE TESLİM EDİLECEKTİR. MÜHİMMATIN TAMAMI TESLİM ALINARAK, ÖDEMESİ TAMAMLANMIŞTIR.</t>
  </si>
  <si>
    <t xml:space="preserve">_1.924 ADET 105 MM TANK TOPU, HEP-T/HESH TEDARİKİ 105MM TK HEP-T WBDF
</t>
  </si>
  <si>
    <t>NSPA KANALINDAN TEDARİK EDİLECEKTİR. MES KAPSAMINDA 500 + 2.000 İÇİN FİYAT ONAYI 05.12.2016 NSPA YA GÖNDERİLMİŞTİR.</t>
  </si>
  <si>
    <t>_ 14.500 ADET 120 MM TANK TOPU TAHRİP MÜHİMMATI (HEAT-MP-T)</t>
  </si>
  <si>
    <t>EK-1 MADDESİNE GÖRE, NSPA'DAN 15 NİSAN 2017 TARİHLİ FİYAT ONAYI KAPSAMINDA, 54.245.715 ABD DOLARI BEDELLE TEDARİK EDİLECEKTİR. SÖZLEŞME BEDELİNİN % 30'U AVANS OLARAK TRANSFER EDİLMİŞTİR.  KUR FARKI OLARAK ÖDENMİŞTİR.</t>
  </si>
  <si>
    <t>MKEK İLE 31 TEMMUZ 2017 TARİHİNDE 64.440.000 TL BEDELLE SÖZLEŞME İMZALANMIŞTIR. % 30 AVANS ÖDENMİŞTİR.</t>
  </si>
  <si>
    <t>TÜBİTAK-MAM İLE 14 MAYIS 2015 TARİHİNDE 1.206.975 TÜRK LİRASI BEDELLE SÖZLEŞME İMZALANMIŞTIR. % 30 AVANS ÖDENMİŞTİR. BİRİNCİ TESLİMAT 8,  İKİNCİ TESLİMAT 16  VE ÜÇÜNCÜ TESLİMAT 24 AY İÇERİSİNDE GERÇEKLEŞTİRİLECEKTİR. 19 ADET SON PARTİ MALZEMENİN TESLİMATI 14 MAYIS 2017 TARİHİNDE YAPILACAKTIR.</t>
  </si>
  <si>
    <t>ASELSAN AŞ İLE 68.999,994 TL BEDELLİ SÖZLEŞME 29 NİSAN 2016 TARİHİNDE İMZALANMIŞTIR. 3 YIL SÜRE İLE HİZMET ALINACAKTIR. (12 24,36 AY) İRİNCİ SAFHA KAPSAMINDA İKİ BİRLİĞE AİT MALZEMENİN BEDELİ ÖDENMİŞTİR.</t>
  </si>
  <si>
    <t>ALTAY LTD ŞTİ /TÜRKİYE FİRMASI İLE  25 ARALIK 2013 TARİHİNDE 1.449.000 TL BEDELLE SÖZLEŞME İMZALANMIŞTIR. HİZMET ÜÇ PARTİ HALİNDE 36 AYDA GERÇEKLEŞTİRİLMİŞTİR.. %15'İ AVANS OLARAK ÖDENMİŞTİR.  TESLİM ALINAN ÜÇÜNCÜ SAFHA MALZEMENİN BEDELİ ÖDENMİŞTİR.</t>
  </si>
  <si>
    <t>MKEK İLE 21.200 TL BEDELLİ SÖZLEŞME 28 NİSAN 2016 TARİHİNDE İMZALANMIŞTIR. % 30 AVANSI ÖDENMİŞTİR. MÜHİMMAT TESLİM ALINARAK, BEDELİ ÖDENMİŞTİR.</t>
  </si>
  <si>
    <t>MKEK İLE 17.200 TL BEDELLİ SÖZLEŞME 28 NİSAN 2016 TARİHİNDE İMZALANMIŞTIR. % 30 AVANSI ÖDENMİŞTİR. MÜHİMMAT TESLİM ALINARAK, BEDELİ ÖDENMİŞTİR.</t>
  </si>
  <si>
    <t>FMS KANALIYLA TEDARİK EDİLMESİ İÇİN 114.661 ABD DOLARI BEDELLİ MS SÖZLEŞMESİ 19 HAZİRAN 2012, 1 NU.LI DEĞİŞİKLİK 103.449 ABD DOLARI BEDELLE 4 EKİM 2012 TARİHİNDE İMZALANMIŞTIR. ÖDEMELERİ TAMAMLANMIŞ, MALZEMELER TESLİM ALINMIŞTIR. FINAL STATEMENT BEKLENMEKTEDİR.</t>
  </si>
  <si>
    <t>ASELSAN AŞ'DEN TEDARİKİ İÇİN 11 HAZİRAN 2013 TARİHİNDE, 30.480.000 ABD DOLARI BEDELLİ SÖZLEŞME İMZALANMIŞTIR. SÖZLEŞME BEDELİNİN %30’U OLAN 9.144.000 ABD DOLARI AVANS OLARAK YÜKLENİCİYE ÖDENMİŞTİR.  15 ADET SİSTEMDEN; 1 ADEDİ 11 TEMMUZ 2014, 2 ADEDİ 31 ARALIK 2014 TARİHİNDE , 2 ADEDİ 23 HAZİRAN 2015 TARİHİNDE, 2 ADEDİ 14 EYLÜL 2015, 2 ADEDİ 19 KASIM 2015, 2 ADEDİ 10 ARALIK 2015, 2 ADEDİ 18 ŞUBAT 2016, 2 ADEDİ 13 MAYIS 2016 TARİHİNDE SONUÇLANAN MUAYENE FAALİYETLERİ NETİCESİNDE UYGUN BULUNMUŞTUR.  TÜM SİSTEMLER, ANS'LERİN İÇERİSİNDE GPS KARTI OLMAKSIZIN TESLİM ALINMIŞTIR.15 ADET GPS KARTI TESLİM ALINARAK, ÖDEMESİ YAPILMIŞTIR.</t>
  </si>
  <si>
    <t>K0445</t>
  </si>
  <si>
    <t>KKM100KK04</t>
  </si>
  <si>
    <t>_ 720 ADET TERMAL EL DÜRBÜNÜ</t>
  </si>
  <si>
    <t xml:space="preserve">ASELSAN AŞ'DEN TEDARİK EDİLECEKTİR. 3 AĞUSTOS 2017 TARİHİNDE TEKLİF DEĞERLENDİRME ÇALIŞMALARINA BAŞLANACAKTIR. % 10 AVANS ÖDENECEKTİR. İLK PARTİ OLARAK EN AZ 20 (YİRMİ) ADET 8 (SEKİZ) AY İÇİNDE TEK PARTİDE,  KALAN TERMAL EL DÜRBÜNLERİ, HER PARTİDE EN AZ 50’ŞER (ELLİŞER) ADET OLACAK ŞEKİLDE, 24 (YİRMİ DÖRT) AY İÇİNDE, PARTİLER HALİNDE  TESLİM EDİLECEKTİR. </t>
  </si>
  <si>
    <t>_ 185 ADET PORTATİF TERMAL KAMERA</t>
  </si>
  <si>
    <t>ASELSAN AŞ'DEN TEDARİK EDİLECEKTİR. 16 AĞUSTOS 2017 TARİHİNDE TEKLİF DEĞERLENDİRME ÇALIŞMALARINA BAŞLANACAKTIR. % 10 AVANS ÖDENECEKTİR. İLK PARTİ OLARAK EN AZ 20 (YİRMİ) ADET KAMERA, TO + 8 (SEKİZ) AY İÇİNDE TEK PARTİDE, KALAN KAMERALAR, HER PARTİDE EN AZ 50’ŞER ADET OLACAK ŞEKİLDE,  24 (YİRMİ DÖRT) AY İÇİNDE, PARTİLER HALİNDE TESLİM EDİLECEKTİR.</t>
  </si>
  <si>
    <t>3 YIL</t>
  </si>
  <si>
    <t xml:space="preserve">ASELSAN AŞ'DEN TEDARİK EDİLECEKTİR. 16 ŞUBAT 2017 TARİHİNDE ASELSAN AŞ'DEN TEKLİF ALINMIŞTIR. 50.000.000 MİLYON DOLAR BEDELLE SÖZLEŞME İMZALANACAKTIR. İHTİYAÇ MAKAMINCA İLAVE ÖDENEK TALEBİ KARŞILANDIĞI TAKDİRDE SÖZLEŞME ÇALIŞMALARINA BAŞLANACAKTIR. % 10 AVANS ÖDENECEKTİR. İKİNCİ % 10 AVANS 2019 YILINDA ÖDENECEKTİR. </t>
  </si>
  <si>
    <r>
      <t xml:space="preserve">* 11 EKİM 2016 TARİHİNDE İBF DÜZENLENMİŞTİR.
* 18 KASIM 2016 TARİHİNDE ALIM ONAYI ALINMIŞTIR. 
* 02  ARALIK 2016 TARİHİNDE İSTEK NSPA YA  İLETİLMİŞTİR.
* 05 MAYIS 2017 TARİHİNDE FİYAT VE TEKLİFİ  İSM YE GÖNDERİLMİŞTİR.
* 12 MAYIS 2017 TARİHİNDE İSB TARAFINDAN TEKLİFİN UYGUN OLDUĞU BİLDİRİLMİŞTİR.
* 17 MAYIS 2017 TARİHİNDE 179.700,00 AVRO FİYAT BEDELİ (İLAVE 3000 AVRO NSPA PERSONELİNİN LOT TESTİ VE MUAYENE KATILIM BEDELİ) İLE MSB TARAFINDAN FİYAT TEKLİFİ ONAYLANMIŞIR.
* 17 MAYIS 2017 TARİHİNDE FİYAT TEKLİFİ NSPA YE BİLDİRİLMİŞTİR.
* 13 TEMMUZ 2017 TARİHİNDE İSM YE, SKB NİN ONAYLANARAK GÖNDERİLMESİ  İÇİN YAZI YAZILMIŞTIR. 
* 17 AĞUSTOS 2017 TARİHİNDE ONAYLI SKB NSPA'YA GÖNDERİLMİŞTİR. 
</t>
    </r>
    <r>
      <rPr>
        <b/>
        <sz val="11"/>
        <color theme="1"/>
        <rFont val="Calibri"/>
        <family val="2"/>
        <charset val="162"/>
        <scheme val="minor"/>
      </rPr>
      <t>SONUÇ:</t>
    </r>
    <r>
      <rPr>
        <sz val="11"/>
        <color theme="1"/>
        <rFont val="Calibri"/>
        <family val="2"/>
        <scheme val="minor"/>
      </rPr>
      <t>MALZEME ÇEK CUMHURİYETİ TARAFINDAN GÖNDERİLECEKTİR. MALZEME TESLİMİ SKB.NİN FİRMA TARFINDAN ALINMASINI MÜTEAKİP 6 AY VE SKB DE 17 AĞUSTOS 2017 TARİHİNDE GÖNDERİLDİĞİ İÇİN  MAHSUP İŞLEMİNİNİ 2018 YILINA SARKACAĞI DEĞERLENDİRİLMEKTEDİR.</t>
    </r>
  </si>
  <si>
    <r>
      <t>18 KASIM 2016 TARİHİNDE ALIM ONAYI ALINMIŞTIR. 
 İSTEK NSPA YA 02.12.2016 TARİHİNDE İLETİLMİŞTİR.
Fİ</t>
    </r>
    <r>
      <rPr>
        <sz val="10"/>
        <color indexed="10"/>
        <rFont val="sansserif"/>
        <charset val="162"/>
      </rPr>
      <t xml:space="preserve">YAT TEKLİFİ BEKLENMEKTEDİR.
*01 ŞUBAT 2017 TARİHİNDE NSPA.DAN TALEP EDİLEN STOK NUMARASININ ABD İMALİ OLUP ÜRETİMDE OLMADIĞINA DAİR MESAJ GELDİ.KKK.DAN YAZI BEKLENİYOR VE BAKAN ONAYI  ALINACAK.
* 07 ĞUSTOS 2017 TARİHİNDE K.K.K.LIĞINCA NSPA ÜZERİNDEN TEDARİKİNİN DURDURULMASI VE MKE'DEN TEDARİK EDİLMESİ İÇİN YAZI YAZILMIŞTIR..
*16 AĞUSTOS 2017 TARİHİNDE MALZEMENİN MKE TARAFINDAN TEDARİK EDİLMESİ İÇİN SLH.ARÇ.VE SİS.TED.D.BŞK.LIĞINA YAZI YAZILMIŞTIR. PROJENİN NSPA.DAN TEDARİĞİ İPTAL EDİLMİŞTİR.
</t>
    </r>
  </si>
  <si>
    <t xml:space="preserve">18 KASIM 2016 TARİHİNDE ALIM ONAYI ALINMIŞTIR. 
 İSTEK NSPA YA 02.12.2016 TARİHİNDE İLETİLMİŞTİR.
FİYAT TEKLİFİ BEKLENMEKTEDİR.
*01 ŞUBAT 2017 TARİHİNDE NSPA.DAN TALEP EDİLEN STOK NUMARASININ ABD İMALİ OLUP ÜRETİMDE OLMADIĞINA DAİR MESAJ GELDİ.KKK.DAN YAZI BEKLENİYOR VE BAKAN ONAYI  ALINACAK.
* 07 ĞUSTOS 2017 TARİHİNDE K.K.K.LIĞINCA NSPA ÜZERİNDEN TEDARİKİNİN DURDURULMASI VE MKE'DEN TEDARİK EDİLMESİ İÇİN YAZI YAZILMIŞTIR..
*16 AĞUSTOS 2017 TARİHİNDE MALZEMENİN MKE TARAFINDAN TEDARİK EDİLMESİ İÇİN SLH.ARÇ.VE SİS.TED.D.BŞK.LIĞINA YAZI YAZILMIŞTIR. PROJENİN NSPA.DAN TEDARİĞİ İPTAL EDİLMİŞTİR.
</t>
  </si>
  <si>
    <t>* 31 EKİM 2016 TARİHİNDE İBF HAZIRLANMIŞTIR.
* 18 OCAK 2017 TARİHİNDE İSTEK NSPA YA  GÖNDERİLMİŞTİR.
* 19 OCAK 2017 TARİHİNDE  ALIM ONAYI HAZIRLANMIŞTIR.
* 04 MAYIS 2017 TARİHİNDE NSPA DEN FİYAT TEKLİFİ GELMİŞTİR.
* 09 MAYIS 2017 TARİHİNDE İSM YE ALINAN FİYAT TEKLİF SORULMUŞTUR. 
* 18 MAYIS 2017 TARİHİNDE İSM DEN FİYAT TEKLİFİNİN UYGUN OLDUĞUNA DAİR YAZI GELMİŞTİR.
* 23 MAYIS 2017 TARİHİNDE 1.850.000,00 AVRO BEDELLİ  FİYAT ONAYI  HAZIRLANMIŞTIR.
* 23 MAYIS 2017 TARİHİNDE 1.850.000,00 AVRO BEDELLİ BAKAN ONAYLI FİYAT ONAYI  NSPAYA GÖNDERİLMİŞTİR. (İLAVE 3000 AVRO TDY FATURASI) (DAĞITIM YERİ FOB/ALMANYA - GEMİ/UÇAK) 
* TESLİMAT, SKB VE İHRACAT LİSANSINA BAĞLI OLARAK, SÖZLEŞME İMZALANMASIN MÜTAKİP  9 AYDIR. MALZEME FOB ALMANYA'DAN DENİZ VEYA HAVA YOLU İLE TAŞINACAKTIR.</t>
  </si>
  <si>
    <t>ALMANYA</t>
  </si>
  <si>
    <r>
      <t xml:space="preserve">* 18 KASIM 2016 TARİHİNDE ALIM ONAYI ALINMIŞTIR.
 İSTEK NSPA YA 02.12.2016 TARİHİNDE İLETİLMİŞTİR.
* 26 OCAK 2017 TARİHİNDE, NSPA DAN GELEN FİYAT VE TEKLİF DEĞERLENDİRİLMEK ÜZERE İSM GÖNDERİLMİŞTİR.
* İSMNİN FİYAT UYGUN YAZISI 09 ŞUBAT 2017 TARİHİNDE GELMİŞTİR.
* 3.003.840,00 AVRO BEDELLİ FİYAT ONAYI NSPAYA 09 ŞUBAT 2017 TARİHİNDE GÖNDERİLMİŞTİR. 
* İSM SKB.Yİ 28.02.2017 TARİHİNDE MSB.TEK.HİZ.D.BŞK.LIĞINA ONAY İÇİN GÖNDERMİŞTİR.
* MSB.TEK.HİZ.D.BŞK.LIĞINDAN ONAYLI SKB 07 MART 2017 TARİHİNDE GÖNDERİLMİŞTİR.
*15 MART 2017 TARİHİNDE ONAYLI EUC NSPA.YA GÖNDERİLMİŞTİR.
*TESLİM TARİHİ 22 ŞUBAT 2018'DİR.MALZEME 22 ŞUBAT 2018 TARİHİNDE GELECEĞİNDEN 2017 YILINDA MAHSUP İŞLEMİ YAPILMAYACAKTIR.MALZEME FOB </t>
    </r>
    <r>
      <rPr>
        <sz val="10"/>
        <color rgb="FFFF0000"/>
        <rFont val="sansserif"/>
        <charset val="162"/>
      </rPr>
      <t>HAMBURG/ALMANYA'</t>
    </r>
    <r>
      <rPr>
        <sz val="10"/>
        <color indexed="8"/>
        <rFont val="sansserif"/>
      </rPr>
      <t>DAN SEVK EDİLECEKTİR.</t>
    </r>
  </si>
  <si>
    <t>18 KASIM 2016 TARİHİNDE ALIM ONAYI ALINMIŞTIR. 
İSTEK NSPA YA 02.12.2016 TARİHİNDE İLETİLMİŞTİR.
NSPADAN ALINAN 280.930,30 AVRO BEDELLİ FİYAT VE TEKLİFİ DEĞERLENDİRİLMESİ İÇİN 27 ŞUBAT 2017 TARİHİNDE İSMYE GÖNDERİLMİŞTİR. 
280.930,30 AVRO BEDELLİ FİYAT ONAYI 07 MART 2017 TARİHİNDE NSPAYA GÖNDERİLMİŞTİR. SON KULLANICI BELGESİ ONAYLANMAK ÜZERE 21 MART 2017 TARİHİNDE İSMYE GÖNDERİLMİŞTİR.ONAYLI SKB 05 NİSAN 2017 TARİHİNDE NSPAYA GÖNDERİLMİŞTİR.
*MAL TESLİMİ ECU.NİN TESLİMİNE BAĞLI OLARAK 6 AY.FİRMASI RHEINMETHALL(ALMANYA)'DIR.
*</t>
  </si>
  <si>
    <r>
      <t xml:space="preserve">* 18 OCAK 2017 TARİHİNDE İBF GELMİŞTİR..
* 18 OCAK 2017 TARİHİNDE DAHA ÖNCE MES OLARAK YAPILAN İSTEK, TEKRAR NSPA YA İLETİLMİŞTİR..
* 23 OCAK 2017 TARİHİNDE NSPA DEN FİYAT TEKLİFİ GELMİŞTİR.
* 24 OCAK 2017 TARİHİNDE İSM YE FİYAT TEKLİFİ GÖNDERİLMİŞTİR. 
* 26 OCAK 2017 TARİHİNDE NSPA DEN </t>
    </r>
    <r>
      <rPr>
        <sz val="10"/>
        <color rgb="FFFF0000"/>
        <rFont val="sansserif"/>
        <charset val="162"/>
      </rPr>
      <t>REVİZE</t>
    </r>
    <r>
      <rPr>
        <sz val="10"/>
        <color indexed="8"/>
        <rFont val="sansserif"/>
      </rPr>
      <t xml:space="preserve"> FİYAT TEKLİFİ GELMİŞTİR.
* 27 OCAK 2017 TARİHİNDE ALIM ONAYI  ALINMIŞTIR.
* 08 ŞUBAT 2017 TARİHİNDE İSM NİN FİYAT UYGUN YAZISI  GELMİŞTİR.
* 09 ŞUBAT 2017 TARİHİNDE 5.060.000,00 AVRO BEDELLİ + </t>
    </r>
    <r>
      <rPr>
        <sz val="10"/>
        <color rgb="FFFF0000"/>
        <rFont val="sansserif"/>
        <charset val="162"/>
      </rPr>
      <t xml:space="preserve">24.600,00 AVRO TAŞIMA BEDELİ </t>
    </r>
    <r>
      <rPr>
        <sz val="10"/>
        <color indexed="8"/>
        <rFont val="sansserif"/>
      </rPr>
      <t xml:space="preserve">+ 3.000,00 LOT TESTİ VE MUAYENE İÇİN FİYAT ONAYI HAZIRLANMIŞTIR.
* 09 ŞUBAT 2017 TARİHİNDE 5.060.000,00 AVRO BEDELLİ FİYAT ONAYI NSPA YA  GÖNDERİLMİŞTİR.
* </t>
    </r>
    <r>
      <rPr>
        <sz val="10"/>
        <color rgb="FF00B050"/>
        <rFont val="sansserif"/>
        <charset val="162"/>
      </rPr>
      <t>24 MART 2017 TARİHİNDE SÖZLEŞME İMZALANMIŞTIR. 
(</t>
    </r>
    <r>
      <rPr>
        <sz val="10"/>
        <color rgb="FF00B0F0"/>
        <rFont val="sansserif"/>
        <charset val="162"/>
      </rPr>
      <t>10.000 ADEDİ İÇİN 1.012.000,00 AVRO-SON TESLİM TARİHİ 28 EYLÜL 2017</t>
    </r>
    <r>
      <rPr>
        <sz val="10"/>
        <color rgb="FF00B050"/>
        <rFont val="sansserif"/>
        <charset val="162"/>
      </rPr>
      <t xml:space="preserve"> ; 20.000 ADEDİ İÇİN 2.024.000,00 AVRO- SON TESLİM TARİHİ 30 EKİM 2017 ; </t>
    </r>
    <r>
      <rPr>
        <sz val="10"/>
        <color rgb="FF00B0F0"/>
        <rFont val="sansserif"/>
        <charset val="162"/>
      </rPr>
      <t>20.000 ADEDİ İÇİN 2.024.000,00 AVRO- SON TESLİM TARİHİ 30 KASIM 2017</t>
    </r>
    <r>
      <rPr>
        <sz val="10"/>
        <color rgb="FF00B050"/>
        <rFont val="sansserif"/>
        <charset val="162"/>
      </rPr>
      <t xml:space="preserve">  )(</t>
    </r>
    <r>
      <rPr>
        <sz val="10"/>
        <color rgb="FFFF0000"/>
        <rFont val="sansserif"/>
        <charset val="162"/>
      </rPr>
      <t xml:space="preserve">HERBİRİ İÇİN İLAVETEN 7.200 </t>
    </r>
    <r>
      <rPr>
        <sz val="10"/>
        <color rgb="FF00B050"/>
        <rFont val="sansserif"/>
        <charset val="162"/>
      </rPr>
      <t xml:space="preserve">AVRO TAŞIMA MALİYETİ) </t>
    </r>
    <r>
      <rPr>
        <sz val="10"/>
        <color rgb="FF00B0F0"/>
        <rFont val="sansserif"/>
        <charset val="162"/>
      </rPr>
      <t>(İSPANYA DAN GÖNDERİLECEKTİR.)</t>
    </r>
    <r>
      <rPr>
        <sz val="10"/>
        <color rgb="FF00B050"/>
        <rFont val="sansserif"/>
        <charset val="162"/>
      </rPr>
      <t>(PO NO: 4500353361)</t>
    </r>
    <r>
      <rPr>
        <sz val="10"/>
        <color indexed="8"/>
        <rFont val="sansserif"/>
      </rPr>
      <t xml:space="preserve">
* 11 MAYIS 2017 TARİHİNDE İSM YE SKB VE APOSTİLLE BELGESİNİN ONAYLANARAK GÖNDERİLMESİ İÇİN YAZI YAZILMIŞTIR.
* 18 MAYIS 2017 TARİHİNDE İSM DEN SKB ONAYLANARAK GELMİŞTİR.
* 25 MAYIS 2017 TARİHİNDE NSPA YE SKB VE APOSTİLLE BELGESİ GÖNDERİLMİŞTİR. 
*FİRMA TAPA KONUSUNDA ALMANYA'DAN İHRACAT LİSANSI KOUSUNDA SIKINTI YAŞIYOR.TEDARİK EDİLEMEZSE BAŞKA BİR FİYAT TEKLİFİ GÖNDERİLECEK.
</t>
    </r>
    <r>
      <rPr>
        <sz val="10"/>
        <color rgb="FF00B050"/>
        <rFont val="sansserif"/>
        <charset val="162"/>
      </rPr>
      <t/>
    </r>
  </si>
  <si>
    <r>
      <t xml:space="preserve">18 KASIM 2016 TARİHİNDE ALIM ONAYI ALINMIŞTIR. 
İSTEK NSPA YA 02.12.2016 TARİHİNDE İLETİLMİŞTİR.
FİYAT TEKLİFİ DEĞERLENDİRİLMESİ İÇİN 27 MART 2017 TARİHİNDE İSMYE GÖNDERİLMİŞTİR.04 NİSAN 2017 TARİHİNDE İSM.DEN FİYAT ONAYI GELMİŞTİR.11 NİSAN 2017 TARİHİNDE FİYAT ONAYI ALINMIŞTIR.
3.920.000,00 AVRO BEDELLİ FİYAT ONAYI 11 NİSAN 2017 TARİHİNDE NSPAYA GÖNDERİLMİŞTİR.
</t>
    </r>
    <r>
      <rPr>
        <sz val="10"/>
        <color rgb="FF00B050"/>
        <rFont val="Arial"/>
        <family val="2"/>
        <charset val="162"/>
      </rPr>
      <t>*4 EYLÜL 2017 TARİHİNDE NSPA.DAN EUC.NİN ONAYLANMASI KONUSUNDA ELEKTRONİK POSTA GÖNDERLMİŞTİR.</t>
    </r>
    <r>
      <rPr>
        <sz val="10"/>
        <color indexed="8"/>
        <rFont val="Arial"/>
        <family val="2"/>
        <charset val="162"/>
      </rPr>
      <t xml:space="preserve">
</t>
    </r>
    <r>
      <rPr>
        <sz val="10"/>
        <color rgb="FF00B050"/>
        <rFont val="Arial"/>
        <family val="2"/>
        <charset val="162"/>
      </rPr>
      <t>*MALZEME TESLİMİ SKB VE İHRACAT LİSANSINA BAĞLI OLARAK 6 AYDIR.SON TESLİM TARİHİ 28 ŞUBAT 2018
* 21 EYLÜL 2017 TARİHİNDE ONAYLI SKB NSPA.YA GÖNDERİLMİŞTİR.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t>
    </r>
  </si>
  <si>
    <t>18 KASIM 2016 TARİHİNDE ALIM ONAYI ALINMIŞTIR. 
İSTEK NSPA YA 02.12.2016 TARİHİNDE İLETİLMİŞTİR.
FİYAT TEKLİFİ DEĞERLENDİRİLMESİ İÇİN 27 MART 2017 TARİHİNDE İSMYE GÖNDERİLMİŞTİR.04 NİSAN 2017 TARİHİNDE İSM.DEN FİYAT ONAYI GELMİŞTİR.11 NİSAN 2017 TARİHİNDE FİYAT ONAYI ALINMIŞTIR.
3.920.000,00 AVRO BEDELLİ FİYAT ONAYI 11 NİSAN 2017 TARİHİNDE NSPAYA GÖNDERİLMİŞTİR.
*4 EYLÜL 2017 TARİHİNDE NSPA.DAN EUC.NİN ONAYLANMASI KONUSUNDA ELEKTRONİK POSTA GÖNDERLMİŞTİR.
*MALZEME TESLİMİ SKB VE İHRACAT LİSANSINA BAĞLI OLARAK 6 AYDIR.SON TESLİM TARİHİ 28 ŞUBAT 2018
* 21 EYLÜL 2017 TARİHİNDE ONAYLI SKB NSPA.YA GÖNDERİLMİŞTİR.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t>
  </si>
  <si>
    <t xml:space="preserve">18 KASIM 2016 TARİHİNDE ALIM ONAYI ALINMIŞTIR.
İSTEK NSPA YA 02.12.2016 TARİHİNDE İLETİLMİŞTİR.
FİYAT TEKLİFİ DEĞERLENDİRİLMESİ İÇİN 27 MART 2017 TARİHİNDE İSMYE GÖNDERİLMİŞTİR.04 NİSAN 2017 TARİHİNDE İSM TEKLİFİ ONAYLAMIŞTIR.11 NİSAN 2017 TARİHİNDE FİYAT TEKLİFİ ONAYLANMIŞTIR.
2.730.000,00 AVRO BEDELLİ FİYAT ONAYI 11 NİSAN 2017 TARİHİNDE NSPAYA GÖNDERİLMİŞTİR.
*4 EYLÜL 2017 TARİHİNDE NSPA.DAN EUC.NİN ONAYLANMASI KONUSUNDA ELEKTRONİK POSTA GÖNDERLMİŞTİR.
TESLİM TARİHİ EUC VE EL.YE BAĞLI OLARAK 6 AY.SON TESLİM TARİHİ 28 ŞUBAT 2018
*19 EYLÜL 2017 TARİHİNDE ONAYLI EUC TESLİM ALINMIŞTIR. NSPA.YA GÖNDERİLECEKTİR.
* 21 EYLÜL 2017 TARİHİNDE ONAYLI SKB NSPA.YA GÖNDERİLMİŞTİR.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
</t>
  </si>
  <si>
    <r>
      <t>* EK-1 KAPSAMINDA 10.000 ADET İLE BERABER 34.000 OLARAK YÜRÜTÜLMEKTEDİR.
* 16 MART TARİHİNDE GELEN TEKLİF DEĞERLENDİRİLMEK ÜZERE 17 MART TARİHİNDE İSM E GÖNDERİLMİŞTİR. İSM.DEN 20 MART 2017 TARİHİNDE ONAYLANARAK GÖNDERİLMİŞTİR.13 NİSAN 2017 TARİHİNDE FİYAT TEKLİFİ ONAYLANMIŞTIR.
897.900,00 AVRO BEDELLİ FİYAT ONAYI 13 NİSAN 2017 TARİHİNDE NSPAYA GÖNDERİLMİŞTİR.03 MAYIS 2017 TARİHİNDE İSM.YE SKB.NİN ONAYLANARAK GÖNDERİLMESİ İÇİN YAZI YAZILMIŞTIR.İSM TARAFINDAN 08 MAYIS 2017 TARİHİNDE ONAYLANARAK GÖNDERİLMİŞTİR.11 MAYIS 2017 TARİHİNDE EUC ONAYLANARAK NSPA'YA GÖNDERİLMİŞTİR.</t>
    </r>
    <r>
      <rPr>
        <sz val="10"/>
        <color rgb="FFFF0000"/>
        <rFont val="Arial"/>
        <family val="2"/>
        <charset val="162"/>
      </rPr>
      <t>MAL TESLİİMİ EUC VE EL.YE BAĞLI OLARAK 6 AY(04 ARALIK 2017.DİR, TAŞIMA ŞEKLİ DDP WALDOFF LUXEMBURG)</t>
    </r>
  </si>
  <si>
    <r>
      <t xml:space="preserve">18 KASIM 2016 TARİHİNDE ALIM ONAYI ALINMIŞTIR. 
İSTEK NSPA YA 02.12.2016 TARİHİNDE İLETİLMİŞTİR.
23 MART 2017 TARİHİNDE NSAPA'DAN FİYAT TEKLİFİ GLMİŞTİR.FİYAT TEKLİFİ DEĞERLENDİRİLMESİ İÇİN 27 MART 2017 TARİHİNDE İSMYE GÖNDERİLMİŞTİR.İSM.DEN 04 NİSAN 2017 TARİHİNDE FİYAT ONAYI GELMİŞTİR.11 NİSAN 2017 TARİHİNDE FİYAT ONAYI HAZIRLANMIŞTIR.
1.760.000,00 AVRO BEDELLİ FİYAT ONAYI 11 NİSAN 2017 TARİHİNDE NSPAYA GÖNDERİLMİŞTİR.
</t>
    </r>
    <r>
      <rPr>
        <sz val="10"/>
        <color rgb="FFFF0000"/>
        <rFont val="Arial"/>
        <family val="2"/>
        <charset val="162"/>
      </rPr>
      <t>*TESLİM TARİHİ SKB VE İHRACAT LİSANSINA BAĞLI OLARAK 6 AY
*20 EYLÜL 2017 TARİHİNDE ONAYLI SKB NSPA.YA GÖNDERİLMİŞTİR.
TESLİM TARİHİNİN SKB VE İHRACAT LİSANSINA BAĞLI OLARAK 6 AY 
OLMASI VE 20 EYLÜL 2017 TARİHİNDE ONAYLI SKB'NİN NSPA.YA GÖNDERİLMESNDEN DOLAYI 2017 YILINA YETİŞMEYECEĞİ VE 2018 YILINA DEVREDECEĞİ DEĞERLENDİRİLMEKTEDİR.MALZEM SLOVENYA'DAN FOB SEAPORT GÖNDERİLECEKTİR.1.760.000 AVRO</t>
    </r>
  </si>
  <si>
    <t>18 KASIM 2016 TARİHİNDE ALIM ONAYI ALINMIŞTIR. 
İSTEK NSPA YA 02.12.2016 TARİHİNDE İLETİLMİŞTİR.
23 MART 2017 TARİHİNDE NSAPA'DAN FİYAT TEKLİFİ GLMİŞTİR.FİYAT TEKLİFİ DEĞERLENDİRİLMESİ İÇİN 27 MART 2017 TARİHİNDE İSMYE GÖNDERİLMİŞTİR.İSM.DEN 04 NİSAN 2017 TARİHİNDE FİYAT ONAYI GELMİŞTİR.11 NİSAN 2017 TARİHİNDE FİYAT ONAYI HAZIRLANMIŞTIR.
1.760.000,00 AVRO BEDELLİ FİYAT ONAYI 11 NİSAN 2017 TARİHİNDE NSPAYA GÖNDERİLMİŞTİR.
*TESLİM TARİHİ SKB VE İHRACAT LİSANSINA BAĞLI OLARAK 6 AY
*20 EYLÜL 2017 TARİHİNDE ONAYLI SKB NSPA.YA GÖNDERİLMİŞTİR.
TESLİM TARİHİNİN SKB VE İHRACAT LİSANSINA BAĞLI OLARAK 6 AY 
OLMASI VE 20 EYLÜL 2017 TARİHİNDE ONAYLI SKB'NİN NSPA.YA GÖNDERİLMESNDEN DOLAYI 2017 YILINA YETİŞMEYECEĞİ VE 2018 YILINA DEVREDECEĞİ DEĞERLENDİRİLMEKTEDİR.MALZEM SLOVENYA'DAN FOB SEAPORT GÖNDERİLECEKTİR.1.760.000 AVRO</t>
  </si>
  <si>
    <r>
      <t xml:space="preserve">18 KASIM 2016 TARİHİNDE ALIM ONAYI ALINMIŞTIR. 
İSTEK NSPA YA 02.12.2016 TARİHİNDE İLETİLMİŞTİR.
FİYAT TEKLİFİ DEĞERLENDİRİLMESİ İÇİN 27 MART 2017 TARİHİNDE İSMYE GÖNDERİLMİŞTİR.
113.660,28 ABD DOLARI BEDELLİ FİYAT ONAYI 11 NİSAN 2017 TARİHİNDE NSPAYA GÖNDERİLMİŞTİR.
</t>
    </r>
    <r>
      <rPr>
        <sz val="10"/>
        <color rgb="FFFF0000"/>
        <rFont val="Arial"/>
        <family val="2"/>
        <charset val="162"/>
      </rPr>
      <t>*13 TEMMUZ 2017 TARİHİNDE PN, HESAPLAMA YÖNTEMİ VE PAKETLEME KONFİGÜRASYON DEĞİŞİKLİĞİ ONAYI İÇİN İSM.YE YAZI YAZILMIŞTIR.
*24 TEMMUZ 2017 TARİHİNDE İSM.DEN ONAY GELMİŞTİR. 
*31 TEMMUZ 2017 TARİHİNDE FİYAT TEKLİFİ ONAYLANMIŞTIR.
*31 TEMMUZ 2017 TARİHİNDE FİYAT ONAYI NSPA.YA GÖNDERİLMİŞTİR.
*24 AĞUSTOS 2017 TARİHİNDE NSPA.DAN EUC VE DSP-83'ÜN ONAYLANARAK GÖNDERİLMESİ İÇİN E-MAİL GELDİ.
19 EYLÜL 2017 TARİHİNDE İSM.DEN SKB VE DSP-83 ONAYI GÖNDERİLDİ.(25 EYLÜL 2017 TARİHİNDE TESLİM ALINDI)
*25 EYLÜL 2017 TARİHİNDE SKB VE DSP-83 NSPA.YA GÖNDERİLDİ.</t>
    </r>
  </si>
  <si>
    <r>
      <t xml:space="preserve">* 11 EKİM 2016 TARİHİNDE İBF DÜZENLENMİŞTİR.
* 18 KASIM 2016 TARİHİNDE ALIM ONAYI ALINMIŞTIR. 
* 02  ARALIK 2016 TARİHİNDE İSTEK NSPA YA  İLETİLMİŞTİR.
* 05 MAYIS 2017 TARİHİNDE FİYAT VE TEKLİFİ  İSM YE GÖNDERİLMİŞTİR.
* 12 MAYIS 2017 TARİHİNDE İSB TARAFINDAN TEKLİFİN UYGUN OLDUĞU BİLDİRİLMİŞTİR.
* 17 MAYIS 2017 TARİHİNDE 179.700,00 AVRO FİYAT BEDELİ (İLAVE 3000 AVRO NSPA PERSONELİNİN LOT TESTİ VE MUAYENE KATILIM BEDELİ) İLE MSB TARAFINDAN FİYAT TEKLİFİ ONAYLANMIŞIR.
* 17 MAYIS 2017 TARİHİNDE FİYAT TEKLİFİ NSPA YE BİLDİRİLMİŞTİR.
* 13 TEMMUZ 2017 TARİHİNDE İSM YE, SKB NİN ONAYLANARAK GÖNDERİLMESİ  İÇİN YAZI YAZILMIŞTIR. 
* 17 AĞUSTOS 2017 TARİHİNDE ONAYLI SKB NSPA'YA GÖNDERİLMİŞTİR. 
</t>
    </r>
    <r>
      <rPr>
        <b/>
        <sz val="11"/>
        <color theme="1"/>
        <rFont val="Arial"/>
        <family val="2"/>
        <charset val="162"/>
      </rPr>
      <t>SONUÇ:</t>
    </r>
    <r>
      <rPr>
        <sz val="11"/>
        <color theme="1"/>
        <rFont val="Arial"/>
        <family val="2"/>
        <charset val="162"/>
      </rPr>
      <t>MALZEME ÇEK CUMHURİYETİ TARAINDAN GÖNDERİLECEKTİR. MALZEME TESLİMİ SKB.NİN FİRMA TARFINDAN ALINMASINI MÜTEAKİP 6 AY VE SKB DE 17 AĞUSTOS 2017 TARİHİNDE GÖNDERİLDİĞİ İÇİN  MAHSUP İŞLEMİNİNİ 2018 YILINA SARKACAĞI DEĞERLENDİRİLMEKTEDİR.</t>
    </r>
  </si>
  <si>
    <t>can Bnb</t>
  </si>
  <si>
    <t>İNGİLİZCE ADI</t>
  </si>
  <si>
    <t>* 13 TEMMUZ 2016 NSPA'DAN ALINAN TEKLİF İSM TARAFINDAN İNCELENEREK UYGUN BULUNMUŞTUR.
* 14 TEMMUZ 2016 NSPA'YA TEKLİFİN UYGUN BULUNDUĞU BİLDİRİLDİ. 2.778.000,00  AVRO
*ATIŞ TESTİNDEN DOLAYI TESLİMAT YAPILMADI, 2017 EKİM'DE GELMESİ PLANLANIYOR.</t>
  </si>
  <si>
    <t>SON DURUM</t>
  </si>
  <si>
    <t>FOB LA SPAZIA PORT ITALY</t>
  </si>
  <si>
    <t>DENİZYOLU</t>
  </si>
  <si>
    <t>EKİM 2017</t>
  </si>
  <si>
    <t>İNGİLTERE</t>
  </si>
  <si>
    <r>
      <t xml:space="preserve">18 KASIM 2016 TARİHİNDE ALIM ONAYI ALINMIŞTIR. 
İSTEK NSPA YA 02.12.2016 TARİHİNDE İLETİLMİŞTİR.
FİYAT TEKLİFİ DEĞERLENDİRİLMESİ İÇİN 27 MART 2017 TARİHİNDE İSMYE GÖNDERİLMİŞTİR.04 NİSAN 2017 TARİHİNDE İSM.DEN FİYAT ONAYI GELMİŞTİR.11 NİSAN 2017 TARİHİNDE FİYAT ONAYI ALINMIŞTIR.
3.920.000,00 AVRO BEDELLİ FİYAT ONAYI 11 NİSAN 2017 TARİHİNDE NSPAYA GÖNDERİLMİŞTİR.
</t>
    </r>
    <r>
      <rPr>
        <sz val="10"/>
        <color rgb="FF00B050"/>
        <rFont val="Arial"/>
        <family val="2"/>
        <charset val="162"/>
      </rPr>
      <t>*4 EYLÜL 2017 TARİHİNDE NSPA.DAN EUC.NİN ONAYLANMASI KONUSUNDA ELEKTRONİK POSTA GÖNDERLMİŞTİR.</t>
    </r>
    <r>
      <rPr>
        <sz val="10"/>
        <color indexed="8"/>
        <rFont val="Arial"/>
        <family val="2"/>
        <charset val="162"/>
      </rPr>
      <t xml:space="preserve">
</t>
    </r>
    <r>
      <rPr>
        <sz val="10"/>
        <color rgb="FF00B050"/>
        <rFont val="Arial"/>
        <family val="2"/>
        <charset val="162"/>
      </rPr>
      <t>*MALZEME TESLİMİ SKB VE İHRACAT LİSANSINA BAĞLI OLARAK 6 AYDIR.SON TESLİM TARİHİ 28 ŞUBAT 2018
* 21 EYLÜL 2017 TARİHİNDE ONAYLI SKB NSPA.YA GÖNDERİLMİŞTİR.
*11 EYLÜL 2017 TARİHİNDE NSPA.DAN 5700+5700 AVRO OLARAK 2 ADET FATURA GÖNDERİLDİ.(26 EYLÜL 2017 TARİHİNDE TESLİM ALINDI.)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t>
    </r>
  </si>
  <si>
    <t xml:space="preserve">18 KASIM 2016 TARİHİNDE ALIM ONAYI ALINMIŞTIR.
İSTEK NSPA YA 02.12.2016 TARİHİNDE İLETİLMİŞTİR.
FİYAT TEKLİFİ DEĞERLENDİRİLMESİ İÇİN 27 MART 2017 TARİHİNDE İSMYE GÖNDERİLMİŞTİR.04 NİSAN 2017 TARİHİNDE İSM TEKLİFİ ONAYLAMIŞTIR.11 NİSAN 2017 TARİHİNDE FİYAT TEKLİFİ ONAYLANMIŞTIR.
2.730.000,00 AVRO BEDELLİ FİYAT ONAYI 11 NİSAN 2017 TARİHİNDE NSPAYA GÖNDERİLMİŞTİR.
*4 EYLÜL 2017 TARİHİNDE NSPA.DAN EUC.NİN ONAYLANMASI KONUSUNDA ELEKTRONİK POSTA GÖNDERLMİŞTİR.
TESLİM TARİHİ EUC VE EL.YE BAĞLI OLARAK 6 AY.SON TESLİM TARİHİ 28 ŞUBAT 2018
*19 EYLÜL 2017 TARİHİNDE ONAYLI EUC TESLİM ALINMIŞTIR. NSPA.YA GÖNDERİLECEKTİR.
* 21 EYLÜL 2017 TARİHİNDE ONAYLI SKB NSPA.YA GÖNDERİLMİŞTİR.
*11 EYLÜL 2017 TARİHİNDE NSPA.DAN 5700+5700 AVRO OLARAK 2 ADET FATURA GÖNDERİLDİ.(26 EYLÜL 2017 TARİHİNDE TESLİM ALINDI.)
*MALZEME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
</t>
  </si>
  <si>
    <r>
      <t xml:space="preserve">18 KASIM 2016 TARİHİNDE ALIM ONAYI ALINMIŞTIR. 
İSTEK NSPA YA 02.12.2016 TARİHİNDE İLETİLMİŞTİR.
23 MART 2017 TARİHİNDE NSAPA'DAN FİYAT TEKLİFİ GLMİŞTİR.FİYAT TEKLİFİ DEĞERLENDİRİLMESİ İÇİN 27 MART 2017 TARİHİNDE İSMYE GÖNDERİLMİŞTİR.İSM.DEN 04 NİSAN 2017 TARİHİNDE FİYAT ONAYI GELMİŞTİR.11 NİSAN 2017 TARİHİNDE FİYAT ONAYI HAZIRLANMIŞTIR.
1.760.000,00 AVRO BEDELLİ FİYAT ONAYI 11 NİSAN 2017 TARİHİNDE NSPAYA GÖNDERİLMİŞTİR.
</t>
    </r>
    <r>
      <rPr>
        <sz val="10"/>
        <color rgb="FFFF0000"/>
        <rFont val="Arial"/>
        <family val="2"/>
        <charset val="162"/>
      </rPr>
      <t>*TESLİM TARİHİ SKB VE İHRACAT LİSANSINA BAĞLI OLARAK 6 AY
*20 EYLÜL 2017 TARİHİNDE ONAYLI SKB NSPA.YA GÖNDERİLMİŞTİR.
*11 EYLÜL 2017 TARİHİNDE NSPA.DAN 401,70AVRO OLARAK FATURA GÖNDERİLDİ.(26 EYLÜL 2017 TARİHİNDE TESLİM ALINDI.)
TESLİM TARİHİNİN SKB VE İHRACAT LİSANSINA BAĞLI OLARAK 6 AY 
OLMASI VE 20 EYLÜL 2017 TARİHİNDE ONAYLI SKB'NİN NSPA.YA GÖNDERİLMESNDEN DOLAYI 2017 YILINA YETİŞMEYECEĞİ VE 2018 YILINA DEVREDECEĞİ DEĞERLENDİRİLMEKTEDİR.MALZEM SLOVENYA'DAN FOB SEAPORT GÖNDERİLECEKTİR.1.760.000 AVRO</t>
    </r>
  </si>
  <si>
    <r>
      <t xml:space="preserve">*30 EYLÜL 2014 TARİHİNDE İSM TARAFINDAN İBF HAZIRLANMIŞTIR.
*12 MART 2015 TAİHİNDE ALIM ONAYI HAZIRLANMIŞTIR.
*06 NİSAN 2015 TARİHİNDE FİYAT ONAYI NSPA.YA BİLDİRİLMİŞTİR.
*24 NİSAN 2015 TARİHİNDE İSM.YE MÜHİMMATIN HANGİ SİLAHTA KULLANILACAĞI VE ATIŞ TABLOSUNA İHTİYAÇ DUYULUP DUYULMADIĞI SORULMUŞTUR.
*05 MAYIS 2015 TARİHİNDE NSPA.NIN SORUSUNA İSTİNADEN KKK.LIĞI TARAFINDAN HANGİ SİLAHTA KULLANILACAĞI VE ATIŞ TABLOSUNA İHTİYAÇ DUYULDUĞU BİLDİRİLMİŞTİR.
*NSPA'NIN 27 AĞUSTOS 2015 TARİHİNDE MÜHİMMAT İÇİN HİÇBİR TEKLİF ALINAMADIĞI E-MAİL İLE BİLDİRİLMİŞTİR. BU DURUM 03 EYLÜL 2015 TARİHİNDE K.K.K.LIĞINA BİLDİRİLMİŞTİR.
*02 EKİM 2015 TARİHİNDE KKK.LIĞI TARAFINDAN STANAG 4458'E UYGUN OLARAK TEDARİK EDİLMEYE DEVAM EDİLMESİ BİLDİRİLMİŞTİR.
*11 KASIM 2015 TARİHİNDE İSM.YE FİYAT TEKLİFİ SORULMUŞTUR.(toplam bedelin %30 'u avaans olarak gönderilmeli)
*21 ARALIK TARİHİNDE İSM TARAFINDAN FİYAT TEKLİFİ KABUL EDİLMİŞTİR.
*23 ARALIK 2015 TARİHİNDE REVİZE FİYAT TEKLİFİ İSM.YE SORULMUŞTUR.
*25 ARALIK 2015 TARİHİNDE MTİY TARAFINDAN 6.285 TL.NİN KKK.LIĞINA İADE EDİLMESİ İÇİN KONTENJAN DEĞİŞİKLİĞİ TEKLİFİ YAPTIĞI BİLDİRİLMİŞTİR.
*29 ARALIK 2015 TARİHİNDE İSM TARAFINDAN FİYAT TEKLİFİ KABUL EDİLMİŞTİR.
*08 OOCAK 2016 TARİHİNDE FİYAT TEKLİF ONAYI HAZIRLANMIŞTIR.
* 17 OCAK 2016 REVİZE PA NSPA’YA GÖNDERİLDİ.(3.777.000,00 AVRO)
*18 ŞUBAT 2016 TARİHİNDE 3.709.000 AVRO FİYAT BEDELLİ REVİZE FİYAT ONAYI NSPA.YA GÖNDERİLMİŞTİR.
* 29 ŞUBAT 2016 NSPA KONTRAT İMZALADI. PO 4500326924.
</t>
    </r>
    <r>
      <rPr>
        <sz val="10"/>
        <color rgb="FFFF0000"/>
        <rFont val="sansserif"/>
        <charset val="162"/>
      </rPr>
      <t>* 07 MART 2016 NSPA EUC Yİ TÜRKİYE ADINA YÜKLENİCİYE VERDİ.</t>
    </r>
    <r>
      <rPr>
        <sz val="10"/>
        <color indexed="8"/>
        <rFont val="sansserif"/>
      </rPr>
      <t xml:space="preserve">
</t>
    </r>
    <r>
      <rPr>
        <sz val="10"/>
        <color rgb="FFFF0000"/>
        <rFont val="sansserif"/>
        <charset val="162"/>
      </rPr>
      <t xml:space="preserve">* 08 MART 2016 NSPA TARAFINDAN İTALYAN HÜKÜMETİNDEN HÜKÜMET KALİTE GÜVENCESİ İSTENDİ. KALİTE TESTLERİNİN SONUÇLANMASI BEKLENMEKTEDİR.TESLİM TARİHİ SÖZLEŞME İMZALANMASINDAN İTİBAREN (29-02-2016) 12 AYDIR. 
</t>
    </r>
    <r>
      <rPr>
        <sz val="10"/>
        <color theme="1"/>
        <rFont val="sansserif"/>
        <charset val="162"/>
      </rPr>
      <t>*18 HAZİRAN 2016 TARİHİNDE NSPA.YA, 07 ARALIK 2015 TARİHLİ FİYAT TEKLİFİNE İSTİNADEN 3.772.000 AVRO BEDELLİ FİYAT ONAYI GÖNDERİLMİŞTİR.
*26 TEMMUZ 2016 TARİHİNDE KKK.LIĞI TARAFINDAN 3.709.000 AVRO KAYNAĞIN %100'ÜNÜN NSPA'YA ÖDENMESİ KONUSUNDA MSB.YE YAZI YAZILMIŞTIR.</t>
    </r>
    <r>
      <rPr>
        <sz val="10"/>
        <color indexed="8"/>
        <rFont val="sansserif"/>
      </rPr>
      <t xml:space="preserve">
*10 EKİM 2016 TARİHİNDE 3.709.000 AVRONUN NSPA.YA AVANS OLARAK TRASFER EDİLMESİYLE İLGİLİ  AVANS TRANSFER ONAYI YAZILMIŞTIR.
*10 EKİM 2016 TARİHİNDE BÜTÇE Ş.MD.LÜĞÜNE AVANS TRANSFERİ İLE İLGİLİ YAZI GÖNDERİLMİŞTİR.(</t>
    </r>
    <r>
      <rPr>
        <sz val="10"/>
        <color rgb="FFFF0000"/>
        <rFont val="sansserif"/>
        <charset val="162"/>
      </rPr>
      <t>EKLERİ YOK)
*ATIŞ TESTİNDEN DOLAYI TESLİMAT YAPILMADI, 2017 EKİM'DE GELMESİ PLANLANIYOR.
* NSPA.DAN 1.583,57 AVRO BEDELLİ FATURA GÖNDERİLDİ.</t>
    </r>
  </si>
  <si>
    <t xml:space="preserve">18 KASIM 2016 TARİHİNDE ALIM ONAYI ALINMIŞTIR. 
İSTEK NSPA YA 02.12.2016 TARİHİNDE İLETİLMİŞTİR.
*29 AĞUSTOS 2017 TARİHİNDE NSPA.DAN FİYAT TEKLİFİ GELDİ.(SON GEÇERLİLİK TARİHİ 25 EYLÜL 2017)
*07 EYLÜL 2017 TARİHİNDE İSM.YE FİYAT TEKLİFİ YAZISI GÖNDERİLDİ.
*20 EYLÜL 2017 TARİHİNDE İSM TARAFINDAN TEKLİF DEĞERLENDİRME FORMU 5.000 ADET YERİNE EK-1 KAPSAMINDAKİ 8.690 ADET İÇİN UYGUN OLARAK GÖNDERİLMİŞTİR.KKK.LIĞI BİR ABD FİRMASI İLE GÖRÜŞTÜ, KKK.LIĞINDAN PROJENİN İPTAL OLUP OLMAYACAĞI KONUSUNDA YAZI BEKLENMEKTEDİR. </t>
  </si>
  <si>
    <t>* 30 HAZİRAN 2016 TARİHİNDE NSPA’DAN ALINAN TEKLİF AYNI TARİHTE İSM’YE SORULMUŞTUR. TEKLİF KABUL ONAYI 11 TEMMUZ 2016 TARİHİNDE İSM’DEN ALINMIŞ VE AYNI TARİHTE NSPA’YA İLETİLMİŞTİR. 
* 17 AĞUSTOS 2016 NSPA SÖZLEŞME İMZALAMIŞTIR. (6.304.000 AVRO) TANESİ 1.050 AVRO’YA ALINMAKTADIR. TESLİMAT 2 PARTİ HALİNDE 04.05.2017 (1.500 ADET) VE 31.08.2017 (4.500 ADET) TARİHLERİNDE YAPILACAKTIR.LOT TESTİ VE FİRİNG TEST DEVAM EDİYOR. TESTLERİN OLUMLU ÇIKMASI DURUMUNDA 10-15 GÜN İÇİNDE GÖNDERİME HAZIR OLACAK.
*11 EYLÜL 2017 TARİHİNDE NSPA.DAN 6.000 ADEDİN 1.500 ADEDİ İÇİN GELEN 1.575.000 AVRO BEDELLİ FATURA GÖNDERİLMİŞTİR.(26 EYLÜL 2017 TARİHİNDE TESLİM ALINMIŞTIR.)</t>
  </si>
  <si>
    <t>MALZEME TESLİM AŞAMASINDA .94.000 AVRO TAŞIMA FİYAT TEKLİFİ KABULU İSM.DEN GELİNCE MAL TESLİMİNE BAŞLANACAK.</t>
  </si>
  <si>
    <t>MALZEME TESLİM AŞAMASINDA
(ONAYLI SKB 05 NİSAN 2017 TARİHİNDE NSPAYA GÖNDERİLMİŞTİR.)</t>
  </si>
  <si>
    <t>*20 EYLÜL 2017 TARİHİNDE ONAYLI SKB NSPA.YA GÖNDERİLMİŞTİR.
MAL TESLİMİ ECU.NİN TESLİMİNE BAĞLI OLARAK 6 AY.FİRMASI RHEINMETHALL(ALMANYA)'DIR.</t>
  </si>
  <si>
    <t>MALZEME TESLİM AŞAMASINDA
(SON TESLİM TARİHİ 28 ŞUBAT 2018'DİR)</t>
  </si>
  <si>
    <t>SON TESLİM TARİHİ 28 ŞUBAT 2018'DİR.  21 EYLÜL 2017 TARİHİNDE ONAYLI SKB NSPA.YA GÖNDERİLMİŞTİR.</t>
  </si>
  <si>
    <t>11 MAYIS 2017 TARİHİNDE EUC ONAYLANARAK NSPA'YA GÖNDERİLMİŞTİR.MAL TESLİİMİ EUC VE EL.YE BAĞLI OLARAK 6 AY(04 ARALIK 2017.DİR, TAŞIMA ŞEKLİ DDP WALDOFF LUXEMBURG)</t>
  </si>
  <si>
    <t>25.000 GELDİ. 20.000 GELMEDİ.</t>
  </si>
  <si>
    <t>10.000 ADETİN GELEMESİ BEKLENİYOR. 23 EKİM' KADAR MALZEME HAZIR OLACAK. 26 EKİM'E KADAR DAĞITIMI GERÇEKLEŞTİRİLECEK.</t>
  </si>
  <si>
    <r>
      <t xml:space="preserve">* 18 OCAK 2017 TARİHİNDE İBF GELMİŞTİR..
* 18 OCAK 2017 TARİHİNDE DAHA ÖNCE MES OLARAK YAPILAN İSTEK, TEKRAR NSPA YA İLETİLMİŞTİR..
* 23 OCAK 2017 TARİHİNDE NSPA DEN FİYAT TEKLİFİ GELMİŞTİR.
* 24 OCAK 2017 TARİHİNDE İSM YE FİYAT TEKLİFİ GÖNDERİLMİŞTİR. 
* 26 OCAK 2017 TARİHİNDE NSPA DEN </t>
    </r>
    <r>
      <rPr>
        <sz val="10"/>
        <color rgb="FFFF0000"/>
        <rFont val="sansserif"/>
        <charset val="162"/>
      </rPr>
      <t>REVİZE</t>
    </r>
    <r>
      <rPr>
        <sz val="10"/>
        <color indexed="8"/>
        <rFont val="sansserif"/>
      </rPr>
      <t xml:space="preserve"> FİYAT TEKLİFİ GELMİŞTİR.
* 27 OCAK 2017 TARİHİNDE ALIM ONAYI  ALINMIŞTIR.
* 08 ŞUBAT 2017 TARİHİNDE İSM NİN FİYAT UYGUN YAZISI  GELMİŞTİR.
* 09 ŞUBAT 2017 TARİHİNDE 5.060.000,00 AVRO BEDELLİ + </t>
    </r>
    <r>
      <rPr>
        <sz val="10"/>
        <color rgb="FFFF0000"/>
        <rFont val="sansserif"/>
        <charset val="162"/>
      </rPr>
      <t xml:space="preserve">24.600,00 AVRO TAŞIMA BEDELİ </t>
    </r>
    <r>
      <rPr>
        <sz val="10"/>
        <color indexed="8"/>
        <rFont val="sansserif"/>
      </rPr>
      <t xml:space="preserve">+ 3.000,00 LOT TESTİ VE MUAYENE İÇİN FİYAT ONAYI HAZIRLANMIŞTIR.
* 09 ŞUBAT 2017 TARİHİNDE 5.060.000,00 AVRO BEDELLİ FİYAT ONAYI NSPA YA  GÖNDERİLMİŞTİR.
* </t>
    </r>
    <r>
      <rPr>
        <sz val="10"/>
        <color rgb="FF00B050"/>
        <rFont val="sansserif"/>
        <charset val="162"/>
      </rPr>
      <t>24 MART 2017 TARİHİNDE SÖZLEŞME İMZALANMIŞTIR. 
(</t>
    </r>
    <r>
      <rPr>
        <sz val="10"/>
        <color rgb="FF00B0F0"/>
        <rFont val="sansserif"/>
        <charset val="162"/>
      </rPr>
      <t>10.000 ADEDİ İÇİN 1.012.000,00 AVRO-SON TESLİM TARİHİ 28 EYLÜL 2017</t>
    </r>
    <r>
      <rPr>
        <sz val="10"/>
        <color rgb="FF00B050"/>
        <rFont val="sansserif"/>
        <charset val="162"/>
      </rPr>
      <t xml:space="preserve"> ; 20.000 ADEDİ İÇİN 2.024.000,00 AVRO- SON TESLİM TARİHİ 30 EKİM 2017 ; </t>
    </r>
    <r>
      <rPr>
        <sz val="10"/>
        <color rgb="FF00B0F0"/>
        <rFont val="sansserif"/>
        <charset val="162"/>
      </rPr>
      <t>20.000 ADEDİ İÇİN 2.024.000,00 AVRO- SON TESLİM TARİHİ 30 KASIM 2017</t>
    </r>
    <r>
      <rPr>
        <sz val="10"/>
        <color rgb="FF00B050"/>
        <rFont val="sansserif"/>
        <charset val="162"/>
      </rPr>
      <t xml:space="preserve">  )(</t>
    </r>
    <r>
      <rPr>
        <sz val="10"/>
        <color rgb="FFFF0000"/>
        <rFont val="sansserif"/>
        <charset val="162"/>
      </rPr>
      <t xml:space="preserve">HERBİRİ İÇİN İLAVETEN 7.200 </t>
    </r>
    <r>
      <rPr>
        <sz val="10"/>
        <color rgb="FF00B050"/>
        <rFont val="sansserif"/>
        <charset val="162"/>
      </rPr>
      <t xml:space="preserve">AVRO TAŞIMA MALİYETİ) </t>
    </r>
    <r>
      <rPr>
        <sz val="10"/>
        <color rgb="FF00B0F0"/>
        <rFont val="sansserif"/>
        <charset val="162"/>
      </rPr>
      <t>(İSPANYA DAN GÖNDERİLECEKTİR.)</t>
    </r>
    <r>
      <rPr>
        <sz val="10"/>
        <color rgb="FF00B050"/>
        <rFont val="sansserif"/>
        <charset val="162"/>
      </rPr>
      <t>(PO NO: 4500353361)</t>
    </r>
    <r>
      <rPr>
        <sz val="10"/>
        <color indexed="8"/>
        <rFont val="sansserif"/>
      </rPr>
      <t xml:space="preserve">
* 11 MAYIS 2017 TARİHİNDE İSM YE SKB VE APOSTİLLE BELGESİNİN ONAYLANARAK GÖNDERİLMESİ İÇİN YAZI YAZILMIŞTIR.
* 18 MAYIS 2017 TARİHİNDE İSM DEN SKB ONAYLANARAK GELMİŞTİR.
* 25 MAYIS 2017 TARİHİNDE NSPA YE SKB VE APOSTİLLE BELGESİ GÖNDERİLMİŞTİR. 
*FİRMA TAPA KONUSUNDA ALMANYA'DAN İHRACAT LİSANSI KONUSUNDA SIKINTI YAŞIYOR.TEDARİK EDİLEMEZSE BAŞKA BİR FİYAT TEKLİFİ GÖNDERİLECEK.
</t>
    </r>
    <r>
      <rPr>
        <sz val="10"/>
        <color rgb="FF00B050"/>
        <rFont val="sansserif"/>
        <charset val="162"/>
      </rPr>
      <t/>
    </r>
  </si>
  <si>
    <t xml:space="preserve"> WİLMİNGTON PORT-USA</t>
  </si>
  <si>
    <t>FOB</t>
  </si>
  <si>
    <t>WİLMİNGTON PORT-USA</t>
  </si>
  <si>
    <t>ACE 600/1200/2400/3600</t>
  </si>
  <si>
    <t>FİNLANDİYA</t>
  </si>
  <si>
    <t>DDP</t>
  </si>
  <si>
    <r>
      <t xml:space="preserve">* 17 MART 2017 TARİHİNDE 25.000 ADET İÇİN ONAYLI PA NSPA YA GÖNDERİLMİŞTİR.
* 25.000 ADET İÇİN SKB ONAYLANMASI İÇİN 23 MART 2017 TARİHİNDE İSMYE GÖNDERİLMİŞTİR.
*25.000 ADET FLARE İÇİN ONAYLI SKB 05 NİSAN 2017 TARİHİNDE NSPAYA GÖNDERİLMİŞTİR.
*25.000 ADET İÇİN BİRİM FİYATI 59,13 GBPDEN, 59,12 GBP İNDİRİM YAPILDIĞI 21 MART 2017 TARİHİNDE NSPADAN BİLDİRİLMİŞTİR.  * 20.000 ADET İÇİN NSPADAN FİYAT VE TEKLİF 24 NİSAN 2017 TARİHİNDE İSMYE GÖNDERİLDİ.
* 45.000 ADET İÇİN FİYAT ONAYI NSPAYA GÖNDERİLMİŞTİR.
*SÖZLEŞME BEDELİ 20.000 ADET İÇİN 2.178.348,00 AVRO
*SÖZLEŞME BEDELİ 25.000 ADET İÇİN 1.478.250,00 İNGİLİZ STERLİNİDİR.
20.040 ADET İÇİN ONAYLI EUC 13 HAZİRAN 2017 TARİHİNDE NSPYA GÖNDERİLDİ
</t>
    </r>
    <r>
      <rPr>
        <b/>
        <sz val="10"/>
        <color rgb="FFFF0000"/>
        <rFont val="Arial"/>
        <family val="2"/>
        <charset val="162"/>
      </rPr>
      <t>*21 TEMMUZ 2017 TARİHİNDE 25.000 ADET İÇİN K.K.K.LIĞINA TAŞIMA MALİYETİ (8.740,50 GBP )FİYAT ONAYI İÇİN YAZI YAZILDI.
*24 TEMMUZ 2017 TARİHİNDE İSM. ONAYLADI.
*26 TEMMUZ 2017 FİYAT TEKLİFİ ONAYLANDI.
*26 TEMMUZ 2017 ONAYLI FİYAT TEKLİFİ NSPA.YA NAMSA ÜZERİNDEN GÖNDERİLDİ.
*27 TEMMUZ 2017 TARİHİNDE İSM.YE FİZİKİ SAYIM RAPORU/SANDIK AMBALAJ AÇMA TUTANAĞININ GÖNDERİLMESİ İÇİN YAZI GÖNDERİLDİ.
*03 AĞUSTOS 2017 TARİHİNDE GÜNEŞ SİGORTAYA SİGORTA POLİÇESİ TALEP FORMU GÖNDERİLDİ.
*03 AĞUSTOS 2017 TARİHİNDE GÜNEŞ SİGORTADAN NAKLİYAT SİGORTASI POLİÇELERİ KESME ZEYİLNAMELERİ GELMİŞTİR.
*9 AĞUSTOS 2017 TARİHİNDE 25.000 ADET MALZEME GELDİ.Sözleşme Bedeli: 1.478.250£ (KALAN 20000 OCAK 2018'DE GELECEK.)
*14 AĞUSTOS 2017 TARİHİNDE 1'İNCİ ULŞ.TER.BRL.K.LIĞI TARAFINDAN GÜMRÜK BELGELREİ GÖNDERİLMİŞTİR.
* ..AĞUSTOS 2017 TARİHİNDE İSM TARAFINDAN TESLİM ALINAN 25.000 ADET İÇİN FİZİKİ SAYIM VE FİZİKİ KONTROL TESPİT RAPORU VE SANDIK AMBALAJ AÇMA TUTANAĞI GÖNDERİLMİŞTİR.(21 EYLÜL 2017 TARİHİNDE TESLİM ALINMIŞTIR.)
* 11 EYLÜL 2017 TARİHİNDE NSPA.DAN 1.651.027,70 AVROLUK FATURA GÖNDERİLDİ.(26 EYLÜL 2017 TARİHİNDE TESLİM ALINDI.)</t>
    </r>
  </si>
  <si>
    <t>FCA</t>
  </si>
  <si>
    <t>NONNWEİLER/ALMANYA</t>
  </si>
  <si>
    <t>SLOVENYA</t>
  </si>
  <si>
    <t xml:space="preserve">MALZEME TESLİM AŞAMASINDA
</t>
  </si>
  <si>
    <t>İTALYA</t>
  </si>
  <si>
    <t>Satır Etiketleri</t>
  </si>
  <si>
    <t>Genel Toplam</t>
  </si>
  <si>
    <r>
      <t>* 17 KASIM 2016 TARİHİNDE IİBF HAZIRLANMIŞTIR. (29 KASIM 2016 TARİHİNDE İBF GELMİŞTİR.) 
* İSTEK 18.01.2017 TARİHİNDE NSPA YA İLETİLDİ.
* 27 OCAK 2017 TARİHİNDE ALIM ONAYI HAZIRLANMIŞTIR.</t>
    </r>
    <r>
      <rPr>
        <sz val="10"/>
        <color rgb="FFFF0000"/>
        <rFont val="sansserif"/>
        <charset val="162"/>
      </rPr>
      <t xml:space="preserve"> ((* 15 MART 2017 TARİHİNDE EK-1 KAPSAMINDA 100.000 ADET İÇİN  ALIM ONAYI HAZIRLANMIŞTIR.  (BERNA HANIM TAKİP EDİYOR.))
</t>
    </r>
    <r>
      <rPr>
        <sz val="10"/>
        <color theme="1"/>
        <rFont val="sansserif"/>
        <charset val="162"/>
      </rPr>
      <t>*26 NİSAN 2017 TARİHİNDE NSPA.DAN FİYAT TEKLİFİ GELMİŞTİR.</t>
    </r>
    <r>
      <rPr>
        <sz val="10"/>
        <color indexed="8"/>
        <rFont val="sansserif"/>
      </rPr>
      <t xml:space="preserve">
*02 MAYIS 2017 TARİHİNDE İSM.YE 100.000 ADET İÇİN FİYAT TEKLİF YAZISI GÖNDERİLMİŞTİR.
*12 MAYIS 2017 TARİHİNDE İSM.DEN 100.000 ADET İÇİN 800.000 AVRO FİYAT BEDELLİ FİYAT ONAYI UYGUN OLARAK GÖNDERİLMİŞTİR.
*17 MAYIS 2017 TARİHİNDE 100.000 ADET İÇİN 800.000 AVRO BEDELLİ FİYAT TEKLİF ONAYI HAZIRLANMIŞTIR.
* 25 MAYIS 2017 TARİHİNDE İNTİYAÇ MİKTARLARI BİRLEŞTİRİLEREK TOLAM 200.000 ADET(</t>
    </r>
    <r>
      <rPr>
        <sz val="10"/>
        <color rgb="FFFF0000"/>
        <rFont val="sansserif"/>
        <charset val="162"/>
      </rPr>
      <t>ÖDENEKLİ 100.000 ADET</t>
    </r>
    <r>
      <rPr>
        <sz val="10"/>
        <color indexed="8"/>
        <rFont val="sansserif"/>
      </rPr>
      <t xml:space="preserve"> İLE </t>
    </r>
    <r>
      <rPr>
        <sz val="10"/>
        <color rgb="FFFF0000"/>
        <rFont val="sansserif"/>
        <charset val="162"/>
      </rPr>
      <t>EK-1 100.000 ADET</t>
    </r>
    <r>
      <rPr>
        <sz val="10"/>
        <color indexed="8"/>
        <rFont val="sansserif"/>
      </rPr>
      <t xml:space="preserve"> FÜNYE MÜSADEMELİ M82) İÇİN,  İSM YE FİYAT TEKLİFİ SORULMUŞTUR.
* 15 HAZİRAN 2017 TARİHİNDE İSM TARAFINDAN </t>
    </r>
    <r>
      <rPr>
        <sz val="10"/>
        <color rgb="FFFF0000"/>
        <rFont val="sansserif"/>
        <charset val="162"/>
      </rPr>
      <t>200.000 ADET İÇİN</t>
    </r>
    <r>
      <rPr>
        <sz val="10"/>
        <color indexed="8"/>
        <rFont val="sansserif"/>
      </rPr>
      <t xml:space="preserve"> FİYAT TEKLİFİ ONAYLANARAK GÖNDERİLMİŞTİR.
* 20 HAZİRAN 2017 TARİHİNDE 200.000 ADET İÇİN 1.520.000,00 AVRO FİYAT TEKLİF ONAYI HAZIRLANMIŞTIR.
* 20 HAZİRAN 2017 TARİHİNDE NSPA YE 760.000,00 AVRO BEDELLİ ( 200.000 ADET İÇİN 1.520.000,00 ) FİYAT ONAYI GÖNDERİLMİŞTİR. (MALZEME TESLİMİ : SKB YE BAĞLI OLARAK SÖZLEŞMEYİ MÜTEAKİP 210 GÜN )
</t>
    </r>
    <r>
      <rPr>
        <sz val="10"/>
        <color rgb="FFFF0000"/>
        <rFont val="sansserif"/>
        <charset val="162"/>
      </rPr>
      <t>*EUC ONAYLANMASI İÇİN 08 EYLÜL 2017 TARİHİNDE İSMYE GÖNDERİLMİŞTİR.
*11 EYLÜL 2017 TARİHİNDE İSM TARAFINDAN SKB ONAYLANARAK GÖNDERİLMİŞTİR.(19 EYLÜL 2017 TARİHİNDE TESLİM ALINMIŞTIR.)
*19 EYLÜL 2017 TARİHİNDE  NSPA.YA APOSTİLLİ EUC GÖNDERİLMİŞTİR.</t>
    </r>
    <r>
      <rPr>
        <sz val="10"/>
        <color indexed="8"/>
        <rFont val="sansserif"/>
      </rPr>
      <t xml:space="preserve">
</t>
    </r>
    <r>
      <rPr>
        <sz val="10"/>
        <color indexed="10"/>
        <rFont val="sansserif"/>
        <charset val="162"/>
      </rPr>
      <t xml:space="preserve">
</t>
    </r>
  </si>
  <si>
    <t xml:space="preserve">18 KASIM 2016 TARİHİNDE ALIM ONAYI ALINMIŞTIR. 
İSTEK NSPA YA 02.12.2016		.
*05 MAYIS 2017 TARİHİNDE NSPA'DAN FİYAT TEKLİFİ GELMİŞTİR.
09 MAYIS 2017 TARİHİNDE FİYAT TEKLİFİ İSMYE GÖNDERİLMİŞTİR.
*23 MAYIS 2017 TARİHİNDE İSM.DEN FİYAT TELİFİ ONAYI GELMİŞTİR.
*25 MYIS 2017 TARİHİNDE FİYAT ONAYI ALINMIŞTIR.
*50.000 ADET İÇİN:155.000,00 AVRO, 10.000 ADET İÇİN:94.500,00 AVRO İLAVE 3350 AVRO TAŞIMA OLMAK ÜZERE TOPLAM 25.850,00 AVRO BEDELLİ FİYAT ONAYI 25 MAYIS 2017 TARİHİNDE NSPAYA GÖNDERİLMİŞTİR.(MAL TESLİMİ EUC.NİN ALINMASINI MÜTEAKİP 12 AYDIR. DAĞITIM YERİ DAP WALDOF-LUXEMBURG)
*12 EYLÜL 2017 TARİHİNDE NSPA'DAN SKB ONAYLANMASI İÇİN GÖNDERİLMİŞTİR.
*22 EYLÜL 2017 TARİHİNDE İSM.YE SKB.NİN ONAYLANMASI İÇİN YAZI YAZILMIŞTIR.
</t>
  </si>
  <si>
    <t xml:space="preserve">ÇEK CUMHURİYETİ </t>
  </si>
  <si>
    <t>TANSU BARŞ KÜRÇE</t>
  </si>
  <si>
    <t>İSPANYA</t>
  </si>
  <si>
    <t>10.000 ADEDİ İÇİN 28 EYLÜL 2017 ; 20.000 ADEDİ İÇİN 30 EKİM 2017 ; 20.000 ADEDİ İÇİN 30 KASIM 2017</t>
  </si>
  <si>
    <t>MALZEM TESLİM AŞAMASINDA</t>
  </si>
  <si>
    <r>
      <t xml:space="preserve">151.800 POUND BEDELLİ FİYAT ONAYI 25.11.2016 TARİHİNDE NSPAYA GÖNDERİLMİŞTİR.
* 15 MART 2017 TARİHİNDE KURYE UÇAĞIYLA (5.000 + 5.000) 10.000 ADEDİ TESLİM ALINMIŞTIR.
SİGORTA ÖDEMESİ 11 NİSAN 2017 TARİHİNDE HARC.YNT.D.BŞK.LIĞINA GÖNDERİLMİŞTİR.
*1'İNCİ TESLİMAT OLARAK 16 MART 2017'DE 10.000 ADEDİ  TESLİM ALINDI.
*2'NCİ TESLİMAT OLARAK, 10.000 ADEDİ 23.05.2017 TARİHİNDE SEVK EDİLMİŞTİR.
</t>
    </r>
    <r>
      <rPr>
        <sz val="10"/>
        <color rgb="FFFF0000"/>
        <rFont val="Arial"/>
        <family val="2"/>
        <charset val="162"/>
      </rPr>
      <t xml:space="preserve">
*3'ÜNCÜ TESLİMATI OLARAK 10.000 ADEDİ 31 TEMMUZ 2017 TESLİMİ BEKLENİYOR.  TESLİMİ BEKLENİYOR.</t>
    </r>
    <r>
      <rPr>
        <sz val="10"/>
        <color indexed="8"/>
        <rFont val="Arial"/>
        <family val="2"/>
        <charset val="162"/>
      </rPr>
      <t xml:space="preserve">
</t>
    </r>
    <r>
      <rPr>
        <sz val="10"/>
        <color rgb="FFFF0000"/>
        <rFont val="Arial"/>
        <family val="2"/>
        <charset val="162"/>
      </rPr>
      <t xml:space="preserve">*17 TEMMUZ 2017 TARİHİNDE GELEN 20.000 ADET İÇİN KKK.DAN TMİB.NİN GÖNDERİLMESİ İÇİN YAZI YAZILMIŞTIR.(MİAT 28 TEMMUZ) 
*11 EYLÜL 2017 TARİHİNDE NSPA.DAN 59.438,51 AVROLUK FATURA GÖNDERİLDİ.(26 EYLÜL 2017 TARİHİNDE TESLİM ALINDI.)
*19 EYLÜL 2017 TARİHİNDE İSM TARAFINDAN 10.000 ADET İÇİN TMİB GÖNDERİLDİ.
</t>
    </r>
  </si>
  <si>
    <t>MALZEME TESLİM AŞAMASINDA</t>
  </si>
  <si>
    <t>18 KASIM 2016 TARİHİNDE ALIM ONAYI ALINMIŞTIR. 
 İSTEK NSPA YA 02.12.2016 TARİHİNDE İLETİLMİŞTİR.
*28 NİSAN 2017 TARİHİNDE NSPA.DDAN FİYAT TEKLİFİ GELDİ.
*02 MAYIS 2017 TARİHİNDE İSM.YE FİYAT TEKLİFİ SORULDU.
*08 MAYIS 2017 TARİHİNDE KKK, LOJ.K.LIĞINA FİYAT TEKLİFİNİNİ UYGUNLUĞUNU SORDU.
*12 MAYIS 2017 İSM TEKLİFİN UYGUN OLDUĞUNU BİLDİRDİ.
*17 MAYIS 2017 TARİHİNDE FİYAT TEKLİFİ ONAYLANDI.(93.400 AVRO)
17 MAYIS 2017 TARİHİNDE NSPA.YA FİYAT ONAYI GÖNDERİLDİ.
*04 TEMMUZ 2017 TARİHİNDE NSPA FİRMA İLE SÖZLEŞME İMZALADI.
*13 TEMMUZ 2017 TARİHİNDE İSM.YE SKB ONAYI İÇİN YAZI YAZILDI.(MİAT 28 TEMMUZ 2017)
*1 AGUŞTOS 2017 TARİHİNDE TEK.HİZ.D.BŞK.LIĞINCA ONAYLI SKB GÖNDERİLMİŞTİR.
*17 AĞUSTOS 2017 TARİHİNDE ONAYLI SKB NSPA'YA GÖNDERİLMİŞTİR.
*20 EYLÜL 2017 TARİHİNDE EUC APOSTİLLE BİRLİKTE İSTENDİĞİNDEN TEKRAR APOSTİLLİ EUC NSPA.YA GÖNDERİLMİŞTİR.</t>
  </si>
  <si>
    <t>DAP</t>
  </si>
  <si>
    <t>SABİT MALİYET</t>
  </si>
  <si>
    <t>FINANCIAL VOLUME</t>
  </si>
  <si>
    <t>FIXED SHARE -FINANCIAL VOLUME</t>
  </si>
  <si>
    <t>FIXED SHARE-OPERATIONAL VOLUME</t>
  </si>
  <si>
    <t>Ad S=(REQN</t>
  </si>
  <si>
    <t>n*</t>
  </si>
  <si>
    <t>50.000/147.5000</t>
  </si>
  <si>
    <t>NSPA TEKLİF BİRİM FİYATI</t>
  </si>
  <si>
    <t>NSPA TEKLİF MİKTARI</t>
  </si>
  <si>
    <t>NSPA TEKLİF PARA BİRİMİ</t>
  </si>
  <si>
    <t>NSPA TOPLAM FİYAT TEKLİFİ</t>
  </si>
  <si>
    <t>AVANS MİKTARI</t>
  </si>
  <si>
    <t>DAĞITIM YERİ VE ŞEKLİ</t>
  </si>
  <si>
    <t>FOB WILLMINGTON PORT</t>
  </si>
  <si>
    <t>TESLİM ZAMANI</t>
  </si>
  <si>
    <t>EUC+DSP-83+150</t>
  </si>
  <si>
    <r>
      <t xml:space="preserve">* 11 EKİM 2016 TARİHİNDE İBF HAZIRLANMIŞTIR.
* 18 KASIM 2016 TARİHİNDE ALIM ONAYI ALINMIŞTIR.
* 02 ARALIK 2016 TARİHİNDE İSTEK NSPA YA  İLETİLMİŞTİR.
* 12 ARALIK 2016 TARİHİNDE NSPA DEN FİYAT TEKLİFİ GELMİŞTİR.
* 13 ARALIK 2016 TARİHİNDE  NSPA FİYAT VE TEKLİFİ İHTİYAÇ SAHİBİ MAKAM (İSM) YE GÖNDERİLMİŞTİR.
* 15 ARALIK 2016 TARİHİNDE NSPA TARAFINDAN SÖZLEŞME İMZALANMIŞTIR.
* 13 OCAK 2017 TARİHİNDE İSM TARAFINDAN FİYAT ONAYI UYGUN OLARAK GÖNDERİLMİŞTİR.
* 16 OCAK 2017 TARİHİNDE 38.500 ABD DOLARI BEDELLİ REVİZE FİYAT ONAYI  HAZIRLANMIŞTIR.  
* 16 OCAK 2017 TARİHİNDE 38.500 ABD DOLARI BEDELLİ REVİZE FİYAT ONAYI  NSPAYA GÖNDERİLMİŞTİR.  
* 23 OCAK 2017 TARİHİNDE İSM YE SKB İLE İTHALAT BELGESİNİN ONAYLANARAK GÖNDERİLMESİ İÇİN YAZI YAZILMIŞTIR.
* 25 OCAK 2017 TARİHİNDE İSM TARAFINDAN SKB ONAYANARAK GÖNDERİLMİŞTİR.
* 30 OCAK 2017 TARİHİNDE MSB TARAFINDAN NSPA E,  SKB VE İTHALAT LİSANSININ ONAYLANDIĞI YAZI GÖNDERİLMİŞTİR. 
* 30 OCAK 2017 TARİHİNDE ONAYLI SKB İLE IMPORT LETTER  NSPAYA GÖNDERİLMİŞTİR.
* 25 NİSAN  2017 TARİHİNDE GÜNEŞ SİGORTA A.Ş. NE 295,50 TL. SİGORTA BEDELİ OLARAK MSB TARAFINDAN ÖDEME ONAYI ALINMIŞTIR.
* 14 HAZİRAN 2017 TARİHİNDE ALYANS GEMİ KİRALAMA VE DENZCİLİK A.Ş. NE MALZEMENİN TAŞINMASI İÇİN NAKLİYAT ONAYI YAZISI MSB TARAFINDAN  YAZILMIŞTIR.
* 14 HAZİRAN 2017 TARİHİNDE İSM YE FİZİKİ SAYIM VE FİZİKİ KONTROL TESPİT RAPORU İLE SANIK/AMBALAJ AÇMA TUTANAĞININ GÖNDERİLMESİ İÇİN YAZI YAZILMIŞTIR. 
* 23 HAZİRAN 2017 TARİHİNDE İSM TARAFINDAN AST BİRLİKLERİNE MALZEMENİN TESLİM ALINMASI İÇİN YAZI YAZILMIŞTIR.
* 17 TEMMUZ 2017 TARİHİNDE ALYANS GEMİ KİRALAMA VE DENZCİLİK A.Ş. NE MALZEMENİN TAŞINMASI İÇİN REVİZE NAKLİYAT ONAYI YAZISI MSB TARAFINDAN  YAZILMIŞTIR.  </t>
    </r>
    <r>
      <rPr>
        <sz val="10"/>
        <color rgb="FFFF0000"/>
        <rFont val="sansserif"/>
        <charset val="162"/>
      </rPr>
      <t>(20-30 TEMMUZ 2017 WİLMİNGTON LİMANI ÇIKIŞLI --25 AĞUSTOS 2017 DERİNCE LİMAN VARIŞI.)
*06 EYLÜL 2017 DE MALZEME TESLİM ALINDI.
*08 EYLÜL 2017 TARİHİNDE 46'NCI MÜHT.BL.K.LIĞI TARAFINDAN FSKP VE SAT GÖNDERİLMİŞTİR.
*05 EKİM 2017 TARİHİNDE ALYANS FİRMASINA GECİKME CEZASI ONAYI ALINMIŞTIR.</t>
    </r>
    <r>
      <rPr>
        <sz val="10"/>
        <color indexed="8"/>
        <rFont val="sansserif"/>
      </rPr>
      <t xml:space="preserve">
</t>
    </r>
  </si>
  <si>
    <t>FATURA BEKLENİYOR.</t>
  </si>
  <si>
    <t>FATURA BEKLENİYOR</t>
  </si>
  <si>
    <t xml:space="preserve">FOB </t>
  </si>
  <si>
    <t>WILLMINGTON PORT</t>
  </si>
  <si>
    <t>FATURA TUTARI</t>
  </si>
  <si>
    <t>FATURA PARA BİRİMİ</t>
  </si>
  <si>
    <t>TDY FATURA MİKTARI</t>
  </si>
  <si>
    <t>TDY PARA BİRİMİ</t>
  </si>
  <si>
    <t>LOT TESTİ FATURA MİKTARI</t>
  </si>
  <si>
    <t>LOT TESTİ FATURA BİRİMİ</t>
  </si>
  <si>
    <t>SONUÇ</t>
  </si>
  <si>
    <t>GRENADE,HAND,INCENDIARY</t>
  </si>
  <si>
    <t>MALZEME TESLİM AŞAMASINDA .94.000 AVRO TAŞIMA FİYAT TEKLİFİ KABULU NSPA.YA GÖNDERİLDİ.</t>
  </si>
  <si>
    <r>
      <t xml:space="preserve">* MALZEMELER : 
  1. 22 CAL. TÜFEK ELEY TENEX MÜSABAKA (2015 İÇİN) 30.000 ADET,
                                                                          (2016 İÇİN) 30.000 ADET,
  2. 22 CAL. TABANCA MÜSABAKA LAPUA OSP (2015 İÇİN) 90.000 ADET, 
                                                                                (2016 İÇİN) 90.000 ADET, 
  3. 22 CAL. TÜFEK LAPUA X-ACT MÜSABAKA (2015 İÇİN) 30.000 ADET,
                                                                             (2016 İÇİN) 30.000 ADET,
  4. 22 CAL. TÜFEK RWS-R100 MÜSABAKA (2015 İÇİN) 30.000 ADET,
                                                                        (2016 İÇİN) 30.000 ADET,
  5. 32 CAL. TABANCA MÜSABAKA  (2015 İÇİN) 90.000 ADET, 
                                                            (2016 İÇİN) 90.000 ADET, 
</t>
    </r>
    <r>
      <rPr>
        <b/>
        <sz val="10"/>
        <color rgb="FFFF0000"/>
        <rFont val="Arial"/>
        <family val="2"/>
        <charset val="162"/>
      </rPr>
      <t>* 18 KASIM 2014 TARİHİNDE NSPA İLE SÖZLEŞME İMZALANMIŞTIR. (5 YIL GEÇERLİ) (AMMO VE RBS İÇİN GENEL SÖZLEŞME)</t>
    </r>
    <r>
      <rPr>
        <sz val="10"/>
        <color rgb="FFFF0000"/>
        <rFont val="Arial"/>
        <family val="2"/>
        <charset val="162"/>
      </rPr>
      <t xml:space="preserve">
</t>
    </r>
    <r>
      <rPr>
        <sz val="10"/>
        <color indexed="8"/>
        <rFont val="Arial"/>
        <family val="2"/>
        <charset val="162"/>
      </rPr>
      <t xml:space="preserve">* 20 TEMMUZ 2015 TARİHİNDE ALIM ONAYI HAZIRLANMIŞTIR.
</t>
    </r>
    <r>
      <rPr>
        <sz val="10"/>
        <rFont val="Arial"/>
        <family val="2"/>
        <charset val="162"/>
      </rPr>
      <t xml:space="preserve">* 31 TEMMUZ 2015 TARİHİNDE FİYAT TEKLİFİ ONAYLANARAK NSPA YE GÖNDERİLMİŞTİ
</t>
    </r>
    <r>
      <rPr>
        <sz val="10"/>
        <color indexed="8"/>
        <rFont val="Arial"/>
        <family val="2"/>
        <charset val="162"/>
      </rPr>
      <t>* 11 OCAK 2016 TARİHİNDE NSPA DEN FİYAT TEKLİFİ GELMİŞTİR.  
* 13 OCAK 2016 TARİHİNDE İSM YE FİYAT TEKLİFİ SORULMUŞTUR.
*  22 OCAK 2016 TARİHİNDE İSM TARAFINDAN FİYAT TEKLİFİNİN UYGUN OLDUĞU BİLDİRİLMİŞTİR.
*  05 ŞUBAT 2016 TARİHİNDE 4 KALEM İÇİN 63.180,00 AVRO FİYAT BEDELLİ FİYAT TEKLİFİ ONAYLANARAK NSPA.YA GÖNDERİLMİŞTİR.</t>
    </r>
    <r>
      <rPr>
        <sz val="10"/>
        <color rgb="FFFF0000"/>
        <rFont val="Arial"/>
        <family val="2"/>
        <charset val="162"/>
      </rPr>
      <t xml:space="preserve"> </t>
    </r>
    <r>
      <rPr>
        <sz val="10"/>
        <rFont val="Arial"/>
        <family val="2"/>
        <charset val="162"/>
      </rPr>
      <t>(2015 YILI MALZEME TALEPLERİ İÇİN)</t>
    </r>
    <r>
      <rPr>
        <sz val="10"/>
        <color indexed="8"/>
        <rFont val="Arial"/>
        <family val="2"/>
        <charset val="162"/>
      </rPr>
      <t xml:space="preserve">
* 15 ŞUBAT 2016 TARİHİNDE  MSB LIĞINCA FİYAT TEKLİFİ ONAYLANMIŞTIR.
                FİYAT TEKLİFLERİ :  
     1. 22 CAL. TÜFEK ELEY TENEX MÜSABAKA</t>
    </r>
    <r>
      <rPr>
        <sz val="10"/>
        <rFont val="Arial"/>
        <family val="2"/>
        <charset val="162"/>
      </rPr>
      <t xml:space="preserve"> 11.640,00 AVRO </t>
    </r>
    <r>
      <rPr>
        <sz val="10"/>
        <color indexed="8"/>
        <rFont val="Arial"/>
        <family val="2"/>
        <charset val="162"/>
      </rPr>
      <t xml:space="preserve">,
     2. 22 CAL. TABANCA MÜSABAKA LAPUA OSP </t>
    </r>
    <r>
      <rPr>
        <sz val="10"/>
        <color rgb="FF00B050"/>
        <rFont val="Arial"/>
        <family val="2"/>
        <charset val="162"/>
      </rPr>
      <t xml:space="preserve">21.960,00 AVRO, </t>
    </r>
    <r>
      <rPr>
        <sz val="10"/>
        <color indexed="8"/>
        <rFont val="Arial"/>
        <family val="2"/>
        <charset val="162"/>
      </rPr>
      <t xml:space="preserve">
     3. 22 CAL. TÜFEK LAPUA X-ACT MÜSABAKA </t>
    </r>
    <r>
      <rPr>
        <sz val="10"/>
        <color rgb="FF00B050"/>
        <rFont val="Arial"/>
        <family val="2"/>
        <charset val="162"/>
      </rPr>
      <t>16.140,00 AVRO,</t>
    </r>
    <r>
      <rPr>
        <sz val="10"/>
        <color indexed="8"/>
        <rFont val="Arial"/>
        <family val="2"/>
        <charset val="162"/>
      </rPr>
      <t xml:space="preserve">
     4. 22 CAL. TÜFEK RWS-R100 MÜSABAKA </t>
    </r>
    <r>
      <rPr>
        <sz val="10"/>
        <color rgb="FF00B050"/>
        <rFont val="Arial"/>
        <family val="2"/>
        <charset val="162"/>
      </rPr>
      <t>11.580,00 AVRO,</t>
    </r>
    <r>
      <rPr>
        <sz val="10"/>
        <color rgb="FFFF0000"/>
        <rFont val="Arial"/>
        <family val="2"/>
        <charset val="162"/>
      </rPr>
      <t xml:space="preserve">
</t>
    </r>
    <r>
      <rPr>
        <sz val="10"/>
        <color indexed="8"/>
        <rFont val="Arial"/>
        <family val="2"/>
        <charset val="162"/>
      </rPr>
      <t xml:space="preserve">     5. 32 CAL. TABANCA MÜSABAKA  </t>
    </r>
    <r>
      <rPr>
        <sz val="10"/>
        <color rgb="FF00B050"/>
        <rFont val="Arial"/>
        <family val="2"/>
        <charset val="162"/>
      </rPr>
      <t>77.040,00 AVRO,</t>
    </r>
    <r>
      <rPr>
        <sz val="10"/>
        <color indexed="8"/>
        <rFont val="Arial"/>
        <family val="2"/>
        <charset val="162"/>
      </rPr>
      <t xml:space="preserve"> 
             TOPLAM 4 KALEM (ELEY TENEX HARİÇ) İÇİN  </t>
    </r>
    <r>
      <rPr>
        <sz val="10"/>
        <color rgb="FF00B050"/>
        <rFont val="Arial"/>
        <family val="2"/>
        <charset val="162"/>
      </rPr>
      <t xml:space="preserve">126.720,00 AVRO. </t>
    </r>
    <r>
      <rPr>
        <sz val="10"/>
        <color indexed="8"/>
        <rFont val="Arial"/>
        <family val="2"/>
        <charset val="162"/>
      </rPr>
      <t xml:space="preserve">
   İKİ SEFERDE YÜKLENİCİ TARAFINDAN YAPILACAK DAP-NSPA WALDHOF TESLİMAT MASRAFI İÇİN  2.480,00 (1.200,00+1.280,00) AVRO VE İKİ SEFERDE YAPILACAK NSPA-FİNDEL HAVALİMANI ARASI ULAŞTIRMA MASARAFI İÇİN 1.500 (750,00+750,00) AVRO OLMAK ÜZERE TOPLAM 130.700,00 AVRO
*  29 MART 2016 TARİHİNDE "22 CAL. TÜFEK LAPUA X-ACT MÜSABAKA " İÇİN NSPA YE İTHALAT LİSANSININ İSTENMEDİĞİNE DAİR  YAZI YAZILMIŞTIR.
*  29 MART 2016 TARİHİNDE İSM YE SKB NİN ONAYLANARAK GÖNDERİLMESİ İÇİN YAZI YAZILMIŞTIR.
* 07 NİSAN 2016 TARİHİNDE NSPA YE SKB GÖNDERİLMİŞTİR.   
* 26 TEMMUZ 2016 TARİHİNDE KKK.LIĞI TARAFINDAN TÜM MALZEMELER İÇİN (TOPLAM 540.000 ADET) 130.700,00 AVRO KAYNAĞIN 2016 YILI BÜTÇESİNDEN %100 OLARAK ÖDENMESİ İÇİN MSB.YE YAZI YAZILMIŞTIR.
* 22 AĞUSTOS 2016 TARİHİNDE KKK.LIĞI TARAFINDAN 578.760,00 TL NİN MOD. MAL VE HİZ.TED.D.BŞK.LIĞI HESABINA AKTARILMESI İÇİN MSB MALİYE BŞK.LIĞINA YAZI YAZILMIŞTIR.
* 07 EYLÜL 2016 TARİHİNDE NSPA DEN  22 CAL. TÜFEK ELEY TENEX MÜSABAKA FİŞEĞİ İÇİN FİYAT TEKLİFİ GELMİŞTİR.
* 21 EYLÜL 2016 TARİHİNDE İSM YE 22 CAL. TÜFEK ELEY TENEX MÜSABAKA FİŞEĞİ İÇİN FİYAT TEKLİFİNİN UYGUNLUĞU SORULMUŞTUR.
* 30 EYLÜL 2016 TARİHİNDE İSM TARAFINDAN FİYAT TEKLİFİ ONAYLANARAK MSB YE GÖNDERİLMİŞTİR. ( 22 CAL. TÜFEK ELEY TENEX MÜSABAKA İÇİN 5.700,00-5.940,00 AVRO  BEDELİ İLE İLAVE 1.000 AVRO TAŞIMA BEDELİ)
* 10 EKİM 2016 TARİHİNDE 130.700,00 AVRO KAYNAĞIN NSPA.YA TRANSFER ONAYI HAZIRLANMIŞTIR.
* 10 EKİM 2016 TARİHİNDE MÜSTEŞAR TED.VE İNŞ.YRDC.LIĞI BÜT.Ş.MD.LÜĞÜNE KAYNAĞIN NSPA E TRANFER EDİLMESİ İÇİN YAZI YAZILMIŞTIR.  (130.700,00 AVRO)
* 10 EKİM 2016 TARİHİNDE PL.VE MALİ YNT.Ş.MD.LÜĞÜ TARAFINDAN BÜT.VE MALİ  HİZ.GN.MD.LÜĞÜ İLE MTİY BÜT.Ş.MD.LÜĞÜNE ÖDENEK GÖNDERME BELGESİNİN TANZİM EDİLMESİ İÇİN YAZI YAZILMIŞTIR.
* 11 EKİM 2016 TARİHİNDE 22 CAL. TÜFEK ELEY TENEX MÜSABAKA  FİŞEĞİ İÇİN  FİYAT TEKLİFİ ONAYLANMIŞTIR.  (11.640,00 AVRO İLAVE 1.000,00 AVRO TAŞIMA VE KARGO BEDELİ) 
* 12 EKİM 2016 TARİHİNDE  22 CAL. TÜFEK ELEY TENEX MÜSABAKA  FİŞEĞİ İÇİN ONAYLI FİYAT TEKLİFİ NSPA E GÖNDERİLMİŞTİR. 
* 07 KASIM 2016 TARİHİNDE MTİY BÜT.Ş.MD.LÜĞÜ TARAFINDAN KAYNAK TRANSFERİ İLE İLGİLİ 631.671,87 TL LİK KUR FARKI OLUŞTUĞU BİLDİRİLMİŞTİR.
* 10 KASIM 2016 TARİHİNDE NAKLİYAT SİGORTASI HİZMETİ POLİÇE TALEP FORMU 4 KALEM MALZEMENİN 1'İNCİ PARTİ Sİ İÇİN DÜZENLENMİŞTİR.
* 18 KASIM 2016 TARİHİNDE GÜNEŞ SİGORTADAN NAKLİYAT SİGORTASI POLİÇELERİ / ZEHİLNAMELERİ GÖNDERİLMİŞTİR.
* 09 ARALIK 2016 TARİHİNDE SİGORTA BEDELİ ÖDEME ONAYI HAZIRLANMIŞTIR. (213,21 TL)
* 09 ARALIK 2016 TARİHİNDE HARCAMA YÖNETİM D.BŞK.LIĞINA SİGORTA BEDELİNİN ÖDENMESİ İÇİN YAZI YAZILMIŞTIR. 
* 05 ARALIK 2016 TARİHİNDE NSPA DEN 4 KALEM (2015 YILI İBF Sİ İÇİN) İÇİN FATURA GELMİŞTİR. (63.366,45 AVRO) 
* 28 ARALIK 2016 TARİHİNDE 4 KALEM MALZEMENİN 1'İNCİ PARTİ Sİ İÇİN İSM YE TMİB GÖNDERİLMESİ İÇİN YAZI YAZILMIŞTIR. 
* 24 OCAK 2017 TARİHİNDE İSM TARAFINDAN 4 KALEM MALZEMENİN 1'İNCİ PARTİ Sİ İÇİN FİZİKİ SAYIM VE FİZİKİ KONTROL TESPİT RAPORU İLE SANDIK/AMBALAJ AÇMA TUTANAĞI GÖNDERİLMİŞTİR. 
* 27 OCAK 2017 TARİHİNDE İSM TARAFINDAN 4 KALEM MALZEMENİN 1'İNCİ PARTİ Sİ İÇİN TMİB GÖNDERİLMİŞTİR. 
* 10 ŞUBAT 2017 TARİHİNDE 4 KALEM MALZEMENİN 2'NCİ PARTİ NİN 14 ŞUBAT 2017 TARİHİNDE YÜKLENECEĞİ  İSM YE BİLDİRİLMİŞTİR.
* 10 ŞUBAT 2017 TARİHİNDE NAKLİYAT SİGORTASI HİZMETİ POLİÇE TALEP FORMU 4 KALEM MALZEMENİN 2'NCİ PARTİSİ İÇİN   GÜNEŞ SİGORTAYA GÖNDERİLMİŞTİR.
* 22 ŞUBAT 2017 TARİHİNDE İSM TARAFINDAN  4 KALEM MALZEMENİN 2'NCİ PARTİ NİN FİZİKİ SAYIM VE FİZİKİ KONTROL TESPİT RAPORU İLE SANDIK/AMBALAJ AÇMA TUTANAĞI GÖNDERİLMİŞTİR. 
* 24 ŞUBAT 2017 TARİHİNDE GÜNEŞ SİGORTADAN NAKLİYAT SİGORTASI POLİÇELERİ / ZEHİLNAMELERİ GÖNDERİLMİŞTİR.
* 09 MART 2017 TARİHİNDE SİGORTA BEDELİ ÖDEME ONAYI HAZIRLANMIŞTIR. (247,29 TL)
* 09 MART 2017 TARİHİNDE HARCAMA YÖNETİM D.BŞK.LIĞINA SİGORTA BEDELİNİN ÖDENMESİ İÇİN YAZI YAZILMIŞTIR.
* 04 MAYIS 2017 TARİHİNDE  4 KALEM MALZEMENİN 2'NCİ PARTİSİ İÇİN 64.290,00  AVRO MAL BEDELİ İLE  2.480,00 AVRO TAŞIMA BEDELİ FATURALARI NSPA TARAFINDAN GÖNDERİLMİŞTİR.
* 17 TEMMUZ  2017 TARİHİNDE İSM YE 4 KALEM MALZEMENİN 2'NCİ PARTİSİ İÇİN TMİB GÖNDERİLMESİ MAKSADIYLA YAZI YAZILMIŞTIR. (64.290,00 AVRO)
* </t>
    </r>
    <r>
      <rPr>
        <sz val="10"/>
        <color rgb="FFFF0000"/>
        <rFont val="Arial"/>
        <family val="2"/>
        <charset val="162"/>
      </rPr>
      <t>25 TEMMUZ 2017 TARİHİNDE İSM.DEN FİZİKİ SAYIM VE FİZİKİ TESPİT KONTROL RAPORU İLE SANDIK AÇMA TUTANAĞI DÜZENLENMESİ İÇİN YAZI YAZILDI.
*....AĞUSTOS 2017 TARİHİNDE İSM TARAFINDAN FŞ.22 CAL ELEY RAPİT FİRE MATCH(MÜSABAKA)(30.000 ADET) İÇİN FİZİKİ SAYIM VE FİZİKİ KONTROL TESPİT RAPORU İLE SANDIK AMBALAJ AÇMA TUTNAĞI GÖNDERİLMİŞTİR.(21 EYLÜL 2017 TARİHİNDE TESLİM ALINMIŞTIR.
*06 EYLÜL 2017 TARİHİNDE İSM TARAFINDAN 22 CAL. TABANCA MÜSABAKA LAPUA OSP 90.000 ADET,  22 CAL. TÜFEK LAPUA X-ACT MÜSABAKA  30.000 ADET,  22 CAL. TÜFEK RWS-R100 MÜSABAKA (2015 İÇİN) 30.000 ADET VE  32 CAL. TABANCA MÜSABAKA  90.000 ADET  İÇİN TMİB,FİZİKİ SAYIM VE FİZİKİ KONTROL TESPİT RAPORU GÖNDERİLMİŞTİR.
*11 EYLÜL 2017 TARİHİNDE NSPA.DAN 5700+5700 AVRO OLARAK 2 ADET FATURA GÖNDERİLDİ.(26 EYLÜL 2017 TARİHİNDE TESLİM ALINDI.)
*11 EKİM 2017 TARİHİNDE İSM.YE FKTP/SAT TUTANAĞININ GÖNDERİLMSİ İÇİN YAZI YAZILDI.</t>
    </r>
    <r>
      <rPr>
        <sz val="10"/>
        <color indexed="8"/>
        <rFont val="Arial"/>
        <family val="2"/>
        <charset val="162"/>
      </rPr>
      <t xml:space="preserve">
</t>
    </r>
    <r>
      <rPr>
        <sz val="10"/>
        <color rgb="FFFF0000"/>
        <rFont val="Arial"/>
        <family val="2"/>
        <charset val="162"/>
      </rPr>
      <t>NOT: ELEY TENEX;1.PARTY=EUC+6 AY; 2.NCİ PARTİ=EUC+12 AY;DAP NSPA WALDOFF-CAPELLEN +KARGO İLE TÜRKİYE; 1.nci parti 26 TEMMUZ'DA geldi.2'NCİ PARTİNİN OCAK 2018 TARİHİNDE GELMESİ BEKLENMEKTEDİR.
YAPILACAK</t>
    </r>
    <r>
      <rPr>
        <b/>
        <sz val="10"/>
        <color indexed="8"/>
        <rFont val="Arial"/>
        <family val="2"/>
        <charset val="162"/>
      </rPr>
      <t xml:space="preserve"> İŞLEM   :    ELEY TENEX 2.NCİ PARTİ NE ZAMAN GELECEK DİYE ARAŞTIR.</t>
    </r>
  </si>
  <si>
    <t>*14 EKİM 2017 TARİHİNDE 30.ADET ELEY TENEX MÜHİMMATI GELDİ. BİRLİKTEN FİZİKİ SAYIM VE SANDIK AMBALAJ AÇMA TUTANAĞI BEKLENMEKTEDİR. GELDİKTEN SONRA TMİB İSTENECEK VE MAHSUBA GEÇİLECEK.</t>
  </si>
  <si>
    <t xml:space="preserve">Almanya'dan ihraç lisansı alınamadığından sözleşme iptal edilmiştir.İspanya firmasıyla mühendislik çalışmaları başlatılmıştır. </t>
  </si>
  <si>
    <t>1500 GELDİ.4500 ADET 10-12 KASIM 2017 TARİHLERİ ARASINDA GELMESİ BEKLENMEKTEDİR.</t>
  </si>
  <si>
    <t>* 31 EKİM 2016 TARİHİNDE İBF HAZIRLANMIŞTIR.
* 18 OCAK 2017 TARİHİNDE İSTEK NSPA YA  GÖNDERİLMİŞTİR.
* 19 OCAK 2017 TARİHİNDE  ALIM ONAYI HAZIRLANMIŞTIR.
* 04 MAYIS 2017 TARİHİNDE NSPA DEN FİYAT TEKLİFİ GELMİŞTİR.
* 09 MAYIS 2017 TARİHİNDE İSM YE ALINAN FİYAT TEKLİF SORULMUŞTUR. 
* 18 MAYIS 2017 TARİHİNDE İSM DEN FİYAT TEKLİFİNİN UYGUN OLDUĞUNA DAİR YAZI GELMİŞTİR.
* 23 MAYIS 2017 TARİHİNDE 1.850.000,00 AVRO BEDELLİ  FİYAT ONAYI  HAZIRLANMIŞTIR.
* 23 MAYIS 2017 TARİHİNDE 1.850.000,00 AVRO BEDELLİ BAKAN ONAYLI FİYAT ONAYI  NSPAYA GÖNDERİLMİŞTİR. (İLAVE 3000 AVRO TDY FATURASI) (DAĞITIM YERİ FOB/ALMANYA - GEMİ/UÇAK) 
*25 EKİM 2017 TARİHİNDE İSM.YE SKB.NİN ONAYLANMASI İÇİN YAZI YAZILMIŞTIR.
* TESLİMAT, SKB VE İHRACAT LİSANSINA BAĞLI OLARAK, SÖZLEŞME İMZALANMASIN MÜTAKİP  9 AYDIR. MALZEME FOB ALMANYA'DAN DENİZ VEYA HAVA YOLU İLE TAŞINACAKTIR.</t>
  </si>
  <si>
    <t>TEKNİK İSTERLER DOLDURULUP NSPA.YA GÖNDERİLMİŞTİR. FİYAT TEKLİFİNİN GELMESİ BEKLENECEKTİR..</t>
  </si>
  <si>
    <t>18 KASIM 2016 TARİHİNDE ALIM ONAYI ALINMIŞTIR. 
İSTEK NSPA YA 02.12.2016 TARİHİNDE İLETİLMİŞTİR.
*27 EYLÜL 2017 TARİHİNDE İSM.YE İHALEYE ÇIKILABİLMESİ İÇİN TEKNİK İSTERLERİN DOLDURULARAK GÖNDERİLMESİ İÇİN YAZI YAZILMIŞTIR. 
*20 EKİM 2017 TARİHİNDE TEKNİK İSTERLER NSPA.YA GÖNDERİLMİŞTİR.</t>
  </si>
  <si>
    <r>
      <t>18 KASIM 2016 TARİHİNDE ALIM ONAYI ALINMIŞTIR. 
*15 KASIM 2016 TARİHİNDE NSPA.DAN FİYAT TEKLİFİ GELMİŞTİR.
*İSM.YE 25 KASIM'DA FİYAT TEKLİF İSORULMUŞTUR.
*İSM.DEN 30 KASIM 2016 TARİHİNDE FİYAT ONAYI ALINMIŞTIR.
*05 ARALIK 2016 TARİHİNDE FİYAT TEKLİFİ ONAYI HAZIRLANMIŞTIR.(</t>
    </r>
    <r>
      <rPr>
        <sz val="10"/>
        <color rgb="FFFF0000"/>
        <rFont val="Arial"/>
        <family val="2"/>
        <charset val="162"/>
      </rPr>
      <t xml:space="preserve">ONAY BELGESİ YANLIŞ GİBİ)
</t>
    </r>
    <r>
      <rPr>
        <sz val="10"/>
        <color rgb="FF92D050"/>
        <rFont val="Arial"/>
        <family val="2"/>
        <charset val="162"/>
      </rPr>
      <t>* 05 ARALIK 2017 TARİHİNDE FİYAT ONAYI NSPA.YA BİLDİRİLMİŞTİR.
(</t>
    </r>
    <r>
      <rPr>
        <sz val="10"/>
        <color indexed="8"/>
        <rFont val="Arial"/>
        <family val="2"/>
        <charset val="162"/>
      </rPr>
      <t xml:space="preserve">MES KAPSAMINDA 500 + 2.000 İSTEK YAPILMIŞTIR.
* 1.500 EA İÇİN İSTEK NSPA YA 02.12.2016 İLETİLMİŞTİR.
MES KAPSAMINDA 500 + 2.000 İÇİN FİYAT ONAYI 05.12.2016 NSPA YA GÖNDERİLMİŞTİR.
500 EA HEP-T/HESH (MES) İÇİN 330.000,00 AVRO BEDELLİ FİYAT ONAYI NSPAYA GÖNDERİLMİŞTİR.)
*12 ARALIK 2017 TARİHİNDE TESLİM YERİ DEĞİŞİKLİK TEKLİFİ İSM.YE BİLDİRİLMİŞTİR.
*31 ARALIK 2016 TARİHİNDE TESLİM YERİ DEĞİŞİKLİK TEKLİFİ İSM TARAFINDAN ONAYLANMIŞ VE TESLİM YERİ İTALYA OLARAK DEĞİŞTİRİLMİŞTİR.
</t>
    </r>
    <r>
      <rPr>
        <sz val="10"/>
        <color theme="1"/>
        <rFont val="Arial"/>
        <family val="2"/>
        <charset val="162"/>
      </rPr>
      <t xml:space="preserve">*03 OCAK 2017 TARİHİNDE TESLİM YERİ DEĞİŞİKLİK TEKLİFİ ONAYI HAZIRLANMIŞTIR.
*10 ŞUBAT 2017 TARİHİNDE NSPA.DAN 120 MM HEAT-MP-T MÜHİMMATI İÇİN  FİYAT TEKLİFİ GELMİŞTİR. 
*17 MART 2017 TARİHİNDE 120 MM HEAT-MP-T MÜHİMMATI FİYAT TEKLİFİ ONAYI NSPA.YA BİLDİRİLMİŞTİR.
*03 HAZİRAN 2017 TARİHİNDE TESLİM YERİ DEĞİŞİKLİK TEKLİFİ ONAYI NSPA.YA BİLDİRİLMİŞTİR.
</t>
    </r>
    <r>
      <rPr>
        <sz val="10"/>
        <color rgb="FFFF0000"/>
        <rFont val="Arial"/>
        <family val="2"/>
        <charset val="162"/>
      </rPr>
      <t xml:space="preserve">* 10 TEMMUZ 20017 TARİHİNDE 3 ADET TDY VE LOT ACCEPTANCE TEST FATURASI GELDİ.
</t>
    </r>
    <r>
      <rPr>
        <sz val="10"/>
        <color theme="1"/>
        <rFont val="Arial"/>
        <family val="2"/>
        <charset val="162"/>
      </rPr>
      <t>*09 AĞUSTOS 2017 TARİHİNDE 1030 ADEDİN TEDARİK MALİYETİ(679.800 AVRO) VE ÖNCEDEN DEVAM EDEN 2000 ADET(1.320.000 AVRO)+YENİ TEKLİF 1030 TOPLAM 3030 ADET İÇİN TAŞIMA MALİYETİ İÇİN TOPLAM 150.000 AVROLUK FİYAT TEKLİFİ ONAYI İÇİN İSM.YE YAZI YAZILMIŞTIR.
* 15 AĞUSTOS 2017 TARİHİNDE İSM TARAFINDAN 1030 ADEDİN TEDARİK MALİYETİ(679.800 AVRO) VE TOLAM 3030 ADEDİN TAŞIMA MALİYETİ (150.000 AVRO) FİYAT TEKLİFİNİN UYGUN OLDUĞU BİLDİRİLMİŞTİR.
*19 EYLÜL 2017 TARİHİNDE FİYAT ONAYI NSPS.YA BİLDİRİLMİŞTİR.
*20 EYLÜL 2017 TARİHİNDE FİYAT TEKLİFİ ONAYI HAZIRLANMIŞTIR.</t>
    </r>
    <r>
      <rPr>
        <sz val="10"/>
        <color indexed="8"/>
        <rFont val="Arial"/>
        <family val="2"/>
        <charset val="162"/>
      </rPr>
      <t xml:space="preserve">
</t>
    </r>
    <r>
      <rPr>
        <sz val="10"/>
        <color rgb="FFFF0000"/>
        <rFont val="Arial"/>
        <family val="2"/>
        <charset val="162"/>
      </rPr>
      <t>*.... TARİHİNDE 118.000 AVROLUK  REVİZE TAŞIMA FİYAT TEKLİFİ İSM.YE GÖNDERİLMİŞTİR.
* teslimatın Kasım sonuna kadar yapılması beklenmektedir.</t>
    </r>
  </si>
  <si>
    <t>9-817-1119</t>
  </si>
  <si>
    <t>Derince Kemal Bey</t>
  </si>
  <si>
    <t>(boş)</t>
  </si>
  <si>
    <t>NSPA FİRMA İLE GÖRÜŞÜP DOSYAYI İPTAL ETMEYE ÇALIŞIYOR.</t>
  </si>
  <si>
    <t>REVİZE TAŞIMA FİYAT TEKLİFİ ONAYI BEKLENİYOR</t>
  </si>
  <si>
    <t>ELEY TENEX 2.NCİ PARTNİN(30.000) 13 EKİM 2017 TARİHİNDE TAŞINMASI BEKLENMEKTEDİR.</t>
  </si>
  <si>
    <t>1500 GELDİ.4500 ADET MAL TESLİM AŞAMASINDA. 06 EKİMDE LOT TESTİ YAPILACAK. MÜTEAKİBEN DAĞITIM İŞLEMİNE BAŞLANACAK.</t>
  </si>
  <si>
    <t>TEKNİK İSTERLER DOLDURULUP NSPA.YA GÖNDERİLDİKTEN SONRA FİYAT TEKLİFİNİN GELMESİ BEKLENECEK.</t>
  </si>
  <si>
    <t xml:space="preserve">105 MM TANK TOPU DERS ATIŞ MÜHİMMATI (DM 148A1) (2.000 ADET) (TANK TOPU MÜHİMMATI)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</si>
</sst>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0.00\ &quot;TL&quot;;[Red]\-#,##0.00\ &quot;TL&quot;"/>
    <numFmt numFmtId="165" formatCode="#,##0;[Red]#,##0"/>
    <numFmt numFmtId="166" formatCode="#,##0.00;[Red]#,##0.00"/>
    <numFmt numFmtId="167" formatCode="#,##0\ [$€-1];[Red]\-#,##0\ [$€-1]"/>
    <numFmt numFmtId="168" formatCode="#,##0\ [$€-1007]"/>
    <numFmt numFmtId="169" formatCode="#,##0.00\ [$€-407]"/>
    <numFmt numFmtId="170" formatCode="#,##0\ [$€-407]"/>
    <numFmt numFmtId="171" formatCode="[$$-409]#,##0"/>
    <numFmt numFmtId="172" formatCode="[$$-409]#,##0.00"/>
    <numFmt numFmtId="173" formatCode="#,##0\ [$₺-41F]"/>
    <numFmt numFmtId="174" formatCode="#,##0[$₽-485]"/>
    <numFmt numFmtId="175" formatCode="0.0000"/>
    <numFmt numFmtId="176" formatCode="d/mm/yy;@"/>
    <numFmt numFmtId="177" formatCode="&quot;€&quot;\ #,##0.00"/>
  </numFmts>
  <fonts count="93">
    <font>
      <sz val="11"/>
      <color theme="1"/>
      <name val="Calibri"/>
      <family val="2"/>
      <scheme val="minor"/>
    </font>
    <font>
      <sz val="11"/>
      <color theme="1"/>
      <name val="Arial"/>
      <family val="2"/>
      <charset val="162"/>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Arial Black"/>
      <family val="2"/>
      <charset val="162"/>
    </font>
    <font>
      <b/>
      <sz val="11"/>
      <color indexed="8"/>
      <name val="Arial"/>
      <family val="2"/>
      <charset val="162"/>
    </font>
    <font>
      <sz val="10"/>
      <color indexed="8"/>
      <name val="Arial"/>
      <family val="2"/>
      <charset val="162"/>
    </font>
    <font>
      <sz val="10"/>
      <color indexed="8"/>
      <name val="sansserif"/>
    </font>
    <font>
      <sz val="8"/>
      <color indexed="8"/>
      <name val="sansserif"/>
    </font>
    <font>
      <sz val="14"/>
      <color indexed="8"/>
      <name val="sansserif"/>
    </font>
    <font>
      <sz val="14"/>
      <color theme="1"/>
      <name val="sansserif"/>
    </font>
    <font>
      <sz val="10"/>
      <color indexed="10"/>
      <name val="sansserif"/>
      <charset val="162"/>
    </font>
    <font>
      <sz val="10"/>
      <color indexed="8"/>
      <name val="sansserif"/>
      <charset val="162"/>
    </font>
    <font>
      <sz val="10"/>
      <name val="Arial"/>
      <family val="2"/>
      <charset val="162"/>
    </font>
    <font>
      <sz val="10"/>
      <color theme="1"/>
      <name val="Arial"/>
      <family val="2"/>
      <charset val="162"/>
    </font>
    <font>
      <sz val="10"/>
      <color theme="1"/>
      <name val="sansserif"/>
    </font>
    <font>
      <sz val="10"/>
      <color rgb="FFFF0000"/>
      <name val="Arial"/>
      <family val="2"/>
      <charset val="162"/>
    </font>
    <font>
      <sz val="10"/>
      <color rgb="FFFF0000"/>
      <name val="sansserif"/>
    </font>
    <font>
      <sz val="10"/>
      <color rgb="FFFF0000"/>
      <name val="sansserif"/>
      <charset val="162"/>
    </font>
    <font>
      <sz val="11"/>
      <color rgb="FFFF0000"/>
      <name val="Calibri"/>
      <family val="2"/>
      <charset val="162"/>
      <scheme val="minor"/>
    </font>
    <font>
      <u/>
      <sz val="10"/>
      <color indexed="8"/>
      <name val="sansserif"/>
    </font>
    <font>
      <sz val="11"/>
      <color theme="1"/>
      <name val="Arial"/>
      <family val="2"/>
      <charset val="162"/>
    </font>
    <font>
      <b/>
      <sz val="10"/>
      <color rgb="FFFF0000"/>
      <name val="Arial"/>
      <family val="2"/>
      <charset val="162"/>
    </font>
    <font>
      <sz val="10"/>
      <name val="Arial Tur"/>
      <charset val="162"/>
    </font>
    <font>
      <b/>
      <sz val="12"/>
      <color indexed="12"/>
      <name val="Arial"/>
      <family val="2"/>
      <charset val="162"/>
    </font>
    <font>
      <b/>
      <sz val="12"/>
      <color indexed="12"/>
      <name val="Arial"/>
      <family val="2"/>
    </font>
    <font>
      <b/>
      <sz val="10"/>
      <color theme="1"/>
      <name val="Arial"/>
      <family val="2"/>
      <charset val="162"/>
    </font>
    <font>
      <b/>
      <sz val="11"/>
      <color theme="1"/>
      <name val="Arial"/>
      <family val="2"/>
      <charset val="162"/>
    </font>
    <font>
      <sz val="10"/>
      <color indexed="10"/>
      <name val="Arial"/>
      <family val="2"/>
      <charset val="162"/>
    </font>
    <font>
      <b/>
      <sz val="11"/>
      <color rgb="FFFF0000"/>
      <name val="Arial"/>
      <family val="2"/>
      <charset val="162"/>
    </font>
    <font>
      <b/>
      <sz val="10"/>
      <color indexed="10"/>
      <name val="Arial"/>
      <family val="2"/>
      <charset val="162"/>
    </font>
    <font>
      <sz val="11"/>
      <color indexed="12"/>
      <name val="Arial"/>
      <family val="2"/>
      <charset val="162"/>
    </font>
    <font>
      <b/>
      <sz val="11"/>
      <color indexed="12"/>
      <name val="Arial"/>
      <family val="2"/>
      <charset val="162"/>
    </font>
    <font>
      <sz val="10"/>
      <color indexed="16"/>
      <name val="Arial"/>
      <family val="2"/>
      <charset val="162"/>
    </font>
    <font>
      <b/>
      <sz val="11"/>
      <color theme="1"/>
      <name val="Calibri"/>
      <family val="2"/>
      <charset val="162"/>
      <scheme val="minor"/>
    </font>
    <font>
      <b/>
      <sz val="11"/>
      <name val="Arial Tur"/>
      <charset val="162"/>
    </font>
    <font>
      <b/>
      <sz val="11"/>
      <color theme="1"/>
      <name val="Arial tur"/>
      <charset val="162"/>
    </font>
    <font>
      <b/>
      <sz val="10"/>
      <name val="Arial Tur"/>
      <charset val="162"/>
    </font>
    <font>
      <sz val="11"/>
      <name val="Arial Tur"/>
      <charset val="162"/>
    </font>
    <font>
      <sz val="10"/>
      <color theme="1"/>
      <name val="Arial tur"/>
      <charset val="162"/>
    </font>
    <font>
      <sz val="10"/>
      <color rgb="FFFF0000"/>
      <name val="Arial Tur"/>
      <charset val="162"/>
    </font>
    <font>
      <b/>
      <sz val="14"/>
      <name val="Arial Tur"/>
      <charset val="162"/>
    </font>
    <font>
      <sz val="8"/>
      <name val="Arial Tur"/>
      <charset val="162"/>
    </font>
    <font>
      <sz val="12"/>
      <name val="Arial Tur"/>
      <charset val="162"/>
    </font>
    <font>
      <sz val="11"/>
      <color rgb="FFFF0000"/>
      <name val="Arial Tur"/>
      <charset val="162"/>
    </font>
    <font>
      <b/>
      <sz val="11"/>
      <color rgb="FFFF0000"/>
      <name val="Arial Tur"/>
      <charset val="162"/>
    </font>
    <font>
      <b/>
      <sz val="16"/>
      <name val="Arial Tur"/>
      <charset val="162"/>
    </font>
    <font>
      <sz val="9"/>
      <name val="Arial Tur"/>
      <charset val="162"/>
    </font>
    <font>
      <b/>
      <sz val="11"/>
      <color rgb="FF0070C0"/>
      <name val="Calibri"/>
      <family val="2"/>
      <charset val="162"/>
      <scheme val="minor"/>
    </font>
    <font>
      <sz val="11"/>
      <color theme="1"/>
      <name val="Arial tur"/>
      <charset val="162"/>
    </font>
    <font>
      <b/>
      <sz val="9"/>
      <color indexed="81"/>
      <name val="Tahoma"/>
      <family val="2"/>
      <charset val="162"/>
    </font>
    <font>
      <sz val="9"/>
      <color indexed="81"/>
      <name val="Tahoma"/>
      <family val="2"/>
      <charset val="162"/>
    </font>
    <font>
      <sz val="10"/>
      <color rgb="FF92D050"/>
      <name val="Arial"/>
      <family val="2"/>
      <charset val="162"/>
    </font>
    <font>
      <sz val="10"/>
      <color theme="1"/>
      <name val="sansserif"/>
      <charset val="162"/>
    </font>
    <font>
      <b/>
      <sz val="11"/>
      <color rgb="FF000000"/>
      <name val="Arial"/>
      <family val="2"/>
      <charset val="162"/>
    </font>
    <font>
      <sz val="11"/>
      <color rgb="FF000000"/>
      <name val="Arial"/>
      <family val="2"/>
      <charset val="162"/>
    </font>
    <font>
      <sz val="11"/>
      <name val="Arial"/>
      <family val="2"/>
      <charset val="162"/>
    </font>
    <font>
      <b/>
      <sz val="11"/>
      <color rgb="FFC00000"/>
      <name val="Arial"/>
      <family val="2"/>
      <charset val="162"/>
    </font>
    <font>
      <sz val="11"/>
      <color rgb="FFFF0000"/>
      <name val="Arial"/>
      <family val="2"/>
      <charset val="162"/>
    </font>
    <font>
      <b/>
      <u/>
      <sz val="11"/>
      <color rgb="FFC00000"/>
      <name val="Arial"/>
      <family val="2"/>
      <charset val="162"/>
    </font>
    <font>
      <b/>
      <sz val="11"/>
      <name val="Arial"/>
      <family val="2"/>
      <charset val="162"/>
    </font>
    <font>
      <sz val="11"/>
      <color rgb="FF0070C0"/>
      <name val="Arial"/>
      <family val="2"/>
      <charset val="162"/>
    </font>
    <font>
      <b/>
      <sz val="11"/>
      <color rgb="FF0070C0"/>
      <name val="Arial"/>
      <family val="2"/>
      <charset val="162"/>
    </font>
    <font>
      <sz val="10"/>
      <color rgb="FF00B050"/>
      <name val="sansserif"/>
      <charset val="162"/>
    </font>
    <font>
      <sz val="10"/>
      <color rgb="FF00B0F0"/>
      <name val="sansserif"/>
      <charset val="162"/>
    </font>
    <font>
      <sz val="10"/>
      <color rgb="FF00B050"/>
      <name val="Arial"/>
      <family val="2"/>
      <charset val="162"/>
    </font>
    <font>
      <b/>
      <sz val="10"/>
      <color indexed="8"/>
      <name val="Arial"/>
      <family val="2"/>
      <charset val="162"/>
    </font>
    <font>
      <sz val="8"/>
      <color indexed="8"/>
      <name val="Arial"/>
      <family val="2"/>
      <charset val="162"/>
    </font>
    <font>
      <sz val="14"/>
      <color indexed="8"/>
      <name val="Arial"/>
      <family val="2"/>
      <charset val="162"/>
    </font>
    <font>
      <sz val="14"/>
      <color theme="1"/>
      <name val="Arial"/>
      <family val="2"/>
      <charset val="162"/>
    </font>
    <font>
      <sz val="10"/>
      <color rgb="FF00B0F0"/>
      <name val="Arial"/>
      <family val="2"/>
      <charset val="162"/>
    </font>
    <font>
      <sz val="11"/>
      <color theme="1"/>
      <name val="Calibri"/>
      <family val="2"/>
      <scheme val="minor"/>
    </font>
    <font>
      <sz val="11"/>
      <color rgb="FF006100"/>
      <name val="Calibri"/>
      <family val="2"/>
      <charset val="162"/>
      <scheme val="minor"/>
    </font>
    <font>
      <sz val="11"/>
      <color rgb="FF9C0006"/>
      <name val="Calibri"/>
      <family val="2"/>
      <charset val="162"/>
      <scheme val="minor"/>
    </font>
    <font>
      <b/>
      <sz val="11"/>
      <color theme="1"/>
      <name val="Calibri"/>
      <family val="2"/>
      <scheme val="minor"/>
    </font>
    <font>
      <b/>
      <sz val="8"/>
      <color theme="1"/>
      <name val="Calibri"/>
      <family val="2"/>
      <scheme val="minor"/>
    </font>
    <font>
      <sz val="11"/>
      <color rgb="FF006100"/>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sz val="11"/>
      <color rgb="FF9C0006"/>
      <name val="Calibri"/>
      <family val="2"/>
      <scheme val="minor"/>
    </font>
    <font>
      <sz val="10"/>
      <color theme="1"/>
      <name val="Calibri"/>
      <family val="2"/>
      <charset val="162"/>
      <scheme val="minor"/>
    </font>
    <font>
      <sz val="10"/>
      <name val="Arial"/>
      <family val="2"/>
    </font>
    <font>
      <sz val="10"/>
      <color rgb="FF9C0006"/>
      <name val="Calibri"/>
      <family val="2"/>
      <scheme val="minor"/>
    </font>
    <font>
      <sz val="11"/>
      <color rgb="FFFF0000"/>
      <name val="Calibri"/>
      <family val="2"/>
      <scheme val="minor"/>
    </font>
    <font>
      <sz val="10"/>
      <color rgb="FFFF0000"/>
      <name val="Calibri"/>
      <family val="2"/>
      <scheme val="minor"/>
    </font>
    <font>
      <sz val="11"/>
      <color rgb="FF9C6500"/>
      <name val="Calibri"/>
      <family val="2"/>
      <scheme val="minor"/>
    </font>
    <font>
      <sz val="11"/>
      <name val="Calibri"/>
      <family val="2"/>
      <scheme val="minor"/>
    </font>
    <font>
      <sz val="8"/>
      <name val="Calibri"/>
      <family val="2"/>
      <scheme val="minor"/>
    </font>
    <font>
      <sz val="10"/>
      <name val="Calibri"/>
      <family val="2"/>
      <scheme val="minor"/>
    </font>
    <font>
      <b/>
      <sz val="9"/>
      <color indexed="81"/>
      <name val="Tahoma"/>
      <family val="2"/>
    </font>
    <font>
      <b/>
      <sz val="10"/>
      <color rgb="FFFF0000"/>
      <name val="Arial Tur"/>
      <charset val="162"/>
    </font>
  </fonts>
  <fills count="34">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indexed="2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6" tint="0.59999389629810485"/>
        <bgColor indexed="64"/>
      </patternFill>
    </fill>
    <fill>
      <patternFill patternType="solid">
        <fgColor rgb="FFC5D9F1"/>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DCE6F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rgb="FFD9D9D9"/>
        <bgColor indexed="64"/>
      </patternFill>
    </fill>
    <fill>
      <patternFill patternType="solid">
        <fgColor theme="8"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24994659260841701"/>
        <bgColor indexed="64"/>
      </patternFill>
    </fill>
    <fill>
      <patternFill patternType="solid">
        <fgColor rgb="FFC6EFCE"/>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8"/>
      </right>
      <top/>
      <bottom style="thin">
        <color indexed="8"/>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8"/>
      </right>
      <top style="thin">
        <color indexed="8"/>
      </top>
      <bottom/>
      <diagonal/>
    </border>
    <border>
      <left style="thin">
        <color indexed="8"/>
      </left>
      <right/>
      <top style="thin">
        <color indexed="8"/>
      </top>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8"/>
      </top>
      <bottom/>
      <diagonal/>
    </border>
  </borders>
  <cellStyleXfs count="4">
    <xf numFmtId="0" fontId="0" fillId="0" borderId="0"/>
    <xf numFmtId="0" fontId="24" fillId="0" borderId="0"/>
    <xf numFmtId="0" fontId="24" fillId="0" borderId="0"/>
    <xf numFmtId="0" fontId="14" fillId="0" borderId="0"/>
  </cellStyleXfs>
  <cellXfs count="1856">
    <xf numFmtId="0" fontId="0" fillId="0" borderId="0" xfId="0"/>
    <xf numFmtId="0" fontId="0" fillId="0" borderId="1" xfId="0" applyBorder="1" applyAlignment="1">
      <alignment shrinkToFit="1"/>
    </xf>
    <xf numFmtId="0" fontId="5" fillId="0" borderId="2" xfId="0" applyFont="1" applyBorder="1" applyAlignment="1">
      <alignment vertical="center" shrinkToFit="1"/>
    </xf>
    <xf numFmtId="0" fontId="5" fillId="0" borderId="3" xfId="0" applyFont="1" applyBorder="1" applyAlignment="1">
      <alignment vertical="center" shrinkToFit="1"/>
    </xf>
    <xf numFmtId="0" fontId="5" fillId="0" borderId="3" xfId="0" applyFont="1" applyBorder="1" applyAlignment="1">
      <alignment vertical="center" wrapText="1" shrinkToFit="1"/>
    </xf>
    <xf numFmtId="0" fontId="0" fillId="0" borderId="0" xfId="0" applyAlignment="1">
      <alignment wrapText="1"/>
    </xf>
    <xf numFmtId="0" fontId="6" fillId="4" borderId="7" xfId="0" applyFont="1" applyFill="1" applyBorder="1" applyAlignment="1">
      <alignment horizontal="center" vertical="center" wrapText="1"/>
    </xf>
    <xf numFmtId="0" fontId="7" fillId="4" borderId="7" xfId="0" applyFont="1" applyFill="1" applyBorder="1" applyAlignment="1">
      <alignment horizontal="left" vertical="center" wrapText="1"/>
    </xf>
    <xf numFmtId="0" fontId="7" fillId="4" borderId="7" xfId="0" applyFont="1" applyFill="1" applyBorder="1" applyAlignment="1">
      <alignment horizontal="center" vertical="center" wrapText="1"/>
    </xf>
    <xf numFmtId="0" fontId="7" fillId="4" borderId="7" xfId="0" applyFont="1" applyFill="1" applyBorder="1" applyAlignment="1">
      <alignment horizontal="right" vertical="center" wrapText="1"/>
    </xf>
    <xf numFmtId="0" fontId="6" fillId="4" borderId="8" xfId="0" applyFont="1" applyFill="1" applyBorder="1" applyAlignment="1">
      <alignment vertical="center" wrapText="1"/>
    </xf>
    <xf numFmtId="0" fontId="7" fillId="4" borderId="8" xfId="0" applyFont="1" applyFill="1" applyBorder="1" applyAlignment="1">
      <alignment vertical="center" wrapText="1"/>
    </xf>
    <xf numFmtId="0" fontId="0" fillId="5" borderId="7" xfId="0" applyFill="1" applyBorder="1" applyAlignment="1">
      <alignment horizontal="center" vertical="center"/>
    </xf>
    <xf numFmtId="0" fontId="8" fillId="6" borderId="7" xfId="0" applyFont="1" applyFill="1" applyBorder="1" applyAlignment="1">
      <alignment horizontal="center" vertical="center" wrapText="1"/>
    </xf>
    <xf numFmtId="0" fontId="8" fillId="6" borderId="7" xfId="0" applyFont="1" applyFill="1" applyBorder="1" applyAlignment="1">
      <alignment horizontal="center" vertical="center" textRotation="90" wrapText="1"/>
    </xf>
    <xf numFmtId="0" fontId="8" fillId="0"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8"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49" fontId="10" fillId="6" borderId="7" xfId="0" applyNumberFormat="1" applyFont="1" applyFill="1" applyBorder="1" applyAlignment="1">
      <alignment horizontal="center" vertical="center" wrapText="1"/>
    </xf>
    <xf numFmtId="49" fontId="11" fillId="6" borderId="7" xfId="0" applyNumberFormat="1" applyFont="1" applyFill="1" applyBorder="1" applyAlignment="1">
      <alignment horizontal="center" vertical="center" wrapText="1"/>
    </xf>
    <xf numFmtId="0" fontId="0" fillId="7" borderId="7" xfId="0" applyFill="1" applyBorder="1" applyAlignment="1">
      <alignment horizontal="center" vertical="center"/>
    </xf>
    <xf numFmtId="0" fontId="8" fillId="2" borderId="7" xfId="0" applyFont="1" applyFill="1" applyBorder="1" applyAlignment="1">
      <alignment horizontal="left" vertical="center" wrapText="1"/>
    </xf>
    <xf numFmtId="0" fontId="8" fillId="0" borderId="7" xfId="0" applyFont="1" applyFill="1" applyBorder="1" applyAlignment="1">
      <alignment horizontal="left" vertical="center" wrapText="1"/>
    </xf>
    <xf numFmtId="49" fontId="8" fillId="3" borderId="7" xfId="0" applyNumberFormat="1" applyFont="1" applyFill="1" applyBorder="1" applyAlignment="1">
      <alignment horizontal="left" vertical="center" wrapText="1"/>
    </xf>
    <xf numFmtId="49" fontId="8" fillId="3" borderId="7" xfId="0" applyNumberFormat="1" applyFont="1" applyFill="1" applyBorder="1" applyAlignment="1">
      <alignment horizontal="center" vertical="center" wrapText="1"/>
    </xf>
    <xf numFmtId="0" fontId="13" fillId="2" borderId="7" xfId="0" applyFont="1" applyFill="1" applyBorder="1" applyAlignment="1">
      <alignment horizontal="left" vertical="center" wrapText="1"/>
    </xf>
    <xf numFmtId="0" fontId="0" fillId="0" borderId="7" xfId="0" applyBorder="1" applyAlignment="1">
      <alignment horizontal="center" vertical="center"/>
    </xf>
    <xf numFmtId="49" fontId="14" fillId="8" borderId="7" xfId="0" applyNumberFormat="1" applyFont="1" applyFill="1" applyBorder="1" applyAlignment="1">
      <alignment horizontal="left" vertical="center" wrapText="1"/>
    </xf>
    <xf numFmtId="49" fontId="15" fillId="8" borderId="7" xfId="0" applyNumberFormat="1" applyFont="1" applyFill="1" applyBorder="1" applyAlignment="1">
      <alignment horizontal="center" vertical="center" wrapText="1"/>
    </xf>
    <xf numFmtId="49" fontId="8" fillId="9" borderId="7" xfId="0" applyNumberFormat="1" applyFont="1" applyFill="1" applyBorder="1" applyAlignment="1">
      <alignment horizontal="left" vertical="center" wrapText="1"/>
    </xf>
    <xf numFmtId="49" fontId="16" fillId="9" borderId="7" xfId="0" applyNumberFormat="1" applyFont="1" applyFill="1" applyBorder="1" applyAlignment="1">
      <alignment horizontal="center" vertical="center" wrapText="1"/>
    </xf>
    <xf numFmtId="49" fontId="16" fillId="3" borderId="7" xfId="0" applyNumberFormat="1" applyFont="1" applyFill="1" applyBorder="1" applyAlignment="1">
      <alignment horizontal="center" vertical="center" wrapText="1"/>
    </xf>
    <xf numFmtId="0" fontId="8" fillId="10" borderId="7" xfId="0" applyFont="1" applyFill="1" applyBorder="1" applyAlignment="1">
      <alignment horizontal="left" vertical="center" wrapText="1"/>
    </xf>
    <xf numFmtId="49" fontId="8" fillId="5" borderId="7" xfId="0" applyNumberFormat="1" applyFont="1" applyFill="1" applyBorder="1" applyAlignment="1">
      <alignment horizontal="left" vertical="center" wrapText="1"/>
    </xf>
    <xf numFmtId="49" fontId="8" fillId="5" borderId="7" xfId="0" applyNumberFormat="1" applyFont="1" applyFill="1" applyBorder="1" applyAlignment="1">
      <alignment horizontal="center" vertical="center" wrapText="1"/>
    </xf>
    <xf numFmtId="49" fontId="14" fillId="3" borderId="7" xfId="0" applyNumberFormat="1" applyFont="1" applyFill="1" applyBorder="1" applyAlignment="1">
      <alignment horizontal="left" vertical="center" wrapText="1"/>
    </xf>
    <xf numFmtId="49" fontId="15" fillId="3" borderId="7" xfId="0" applyNumberFormat="1" applyFont="1" applyFill="1" applyBorder="1" applyAlignment="1">
      <alignment horizontal="center" vertical="center" wrapText="1"/>
    </xf>
    <xf numFmtId="49" fontId="17" fillId="9" borderId="7" xfId="0" applyNumberFormat="1" applyFont="1" applyFill="1" applyBorder="1" applyAlignment="1">
      <alignment horizontal="left" vertical="center" wrapText="1"/>
    </xf>
    <xf numFmtId="49" fontId="15" fillId="9" borderId="7" xfId="0" applyNumberFormat="1" applyFont="1" applyFill="1" applyBorder="1" applyAlignment="1">
      <alignment horizontal="center" vertical="center" wrapText="1"/>
    </xf>
    <xf numFmtId="49" fontId="14" fillId="9" borderId="7" xfId="0" applyNumberFormat="1" applyFont="1" applyFill="1" applyBorder="1" applyAlignment="1">
      <alignment horizontal="left" vertical="center" wrapText="1"/>
    </xf>
    <xf numFmtId="49" fontId="14" fillId="9" borderId="7" xfId="0" applyNumberFormat="1" applyFont="1" applyFill="1" applyBorder="1" applyAlignment="1">
      <alignment horizontal="center" vertical="center" wrapText="1"/>
    </xf>
    <xf numFmtId="49" fontId="14" fillId="3" borderId="7" xfId="0" applyNumberFormat="1" applyFont="1" applyFill="1" applyBorder="1" applyAlignment="1">
      <alignment horizontal="center" vertical="center" wrapText="1"/>
    </xf>
    <xf numFmtId="0" fontId="18" fillId="2" borderId="7" xfId="0" applyFont="1" applyFill="1" applyBorder="1" applyAlignment="1">
      <alignment horizontal="left" vertical="center" wrapText="1"/>
    </xf>
    <xf numFmtId="0" fontId="14" fillId="5" borderId="7" xfId="0" applyFont="1" applyFill="1" applyBorder="1" applyAlignment="1">
      <alignment horizontal="center" vertical="center"/>
    </xf>
    <xf numFmtId="49" fontId="14" fillId="8" borderId="7" xfId="0" applyNumberFormat="1" applyFont="1" applyFill="1" applyBorder="1" applyAlignment="1">
      <alignment horizontal="center" vertical="center" wrapText="1"/>
    </xf>
    <xf numFmtId="49" fontId="14" fillId="10" borderId="7" xfId="0" applyNumberFormat="1" applyFont="1" applyFill="1" applyBorder="1" applyAlignment="1">
      <alignment horizontal="left" vertical="center" wrapText="1"/>
    </xf>
    <xf numFmtId="49" fontId="14" fillId="10" borderId="7" xfId="0" applyNumberFormat="1" applyFont="1" applyFill="1" applyBorder="1" applyAlignment="1">
      <alignment horizontal="center" vertical="center" wrapText="1"/>
    </xf>
    <xf numFmtId="49" fontId="17" fillId="3" borderId="7" xfId="0" applyNumberFormat="1" applyFont="1" applyFill="1" applyBorder="1" applyAlignment="1">
      <alignment horizontal="left" vertical="center" wrapText="1"/>
    </xf>
    <xf numFmtId="49" fontId="17" fillId="8" borderId="7" xfId="0" applyNumberFormat="1" applyFont="1" applyFill="1" applyBorder="1" applyAlignment="1">
      <alignment horizontal="left" vertical="center" wrapText="1"/>
    </xf>
    <xf numFmtId="49" fontId="17" fillId="8" borderId="7" xfId="0" applyNumberFormat="1" applyFont="1" applyFill="1" applyBorder="1" applyAlignment="1">
      <alignment horizontal="center" vertical="center" wrapText="1"/>
    </xf>
    <xf numFmtId="49" fontId="17" fillId="3" borderId="7" xfId="0" applyNumberFormat="1" applyFont="1" applyFill="1" applyBorder="1" applyAlignment="1">
      <alignment horizontal="center" vertical="center" wrapText="1"/>
    </xf>
    <xf numFmtId="49" fontId="17" fillId="9" borderId="7" xfId="0" applyNumberFormat="1" applyFont="1" applyFill="1" applyBorder="1" applyAlignment="1">
      <alignment horizontal="center" vertical="center" wrapText="1"/>
    </xf>
    <xf numFmtId="49" fontId="0" fillId="3" borderId="7" xfId="0" applyNumberFormat="1" applyFill="1" applyBorder="1" applyAlignment="1">
      <alignment horizontal="left" vertical="center" wrapText="1"/>
    </xf>
    <xf numFmtId="49" fontId="0" fillId="3" borderId="7" xfId="0" applyNumberFormat="1" applyFill="1" applyBorder="1" applyAlignment="1">
      <alignment horizontal="center" vertical="center" wrapText="1"/>
    </xf>
    <xf numFmtId="49" fontId="15" fillId="11" borderId="7" xfId="0" applyNumberFormat="1" applyFont="1" applyFill="1" applyBorder="1" applyAlignment="1">
      <alignment horizontal="left" vertical="center" wrapText="1"/>
    </xf>
    <xf numFmtId="49" fontId="15" fillId="11" borderId="7" xfId="0" applyNumberFormat="1" applyFont="1" applyFill="1" applyBorder="1" applyAlignment="1">
      <alignment horizontal="center" vertical="center" wrapText="1"/>
    </xf>
    <xf numFmtId="49" fontId="8" fillId="9" borderId="7" xfId="0" applyNumberFormat="1" applyFont="1" applyFill="1" applyBorder="1" applyAlignment="1">
      <alignment horizontal="center" vertical="center" wrapText="1"/>
    </xf>
    <xf numFmtId="49" fontId="15" fillId="10" borderId="7" xfId="0" applyNumberFormat="1" applyFont="1" applyFill="1" applyBorder="1" applyAlignment="1">
      <alignment horizontal="left" vertical="center" wrapText="1"/>
    </xf>
    <xf numFmtId="49" fontId="17" fillId="10" borderId="7" xfId="0" applyNumberFormat="1" applyFont="1" applyFill="1" applyBorder="1" applyAlignment="1">
      <alignment horizontal="left" vertical="center" wrapText="1"/>
    </xf>
    <xf numFmtId="0" fontId="0" fillId="0" borderId="7" xfId="0" applyBorder="1" applyAlignment="1">
      <alignment vertical="center"/>
    </xf>
    <xf numFmtId="49" fontId="15" fillId="10" borderId="7" xfId="0" applyNumberFormat="1" applyFont="1" applyFill="1" applyBorder="1" applyAlignment="1">
      <alignment horizontal="center" vertical="center" wrapText="1"/>
    </xf>
    <xf numFmtId="0" fontId="0" fillId="4" borderId="7" xfId="0" applyFill="1" applyBorder="1" applyAlignment="1">
      <alignment horizontal="center" vertical="center"/>
    </xf>
    <xf numFmtId="0" fontId="8" fillId="4" borderId="7" xfId="0" applyFont="1" applyFill="1" applyBorder="1" applyAlignment="1">
      <alignment horizontal="left" vertical="center" wrapText="1"/>
    </xf>
    <xf numFmtId="49" fontId="0" fillId="8" borderId="7" xfId="0" applyNumberFormat="1" applyFill="1" applyBorder="1" applyAlignment="1">
      <alignment horizontal="left" vertical="center" wrapText="1"/>
    </xf>
    <xf numFmtId="49" fontId="0" fillId="8" borderId="7" xfId="0" applyNumberFormat="1" applyFill="1" applyBorder="1" applyAlignment="1">
      <alignment horizontal="center" vertical="center" wrapText="1"/>
    </xf>
    <xf numFmtId="49" fontId="0" fillId="9" borderId="7" xfId="0" applyNumberFormat="1" applyFill="1" applyBorder="1" applyAlignment="1">
      <alignment horizontal="left" vertical="center" wrapText="1"/>
    </xf>
    <xf numFmtId="49" fontId="14" fillId="5" borderId="7" xfId="0" applyNumberFormat="1" applyFont="1" applyFill="1" applyBorder="1" applyAlignment="1">
      <alignment horizontal="left" vertical="center" wrapText="1"/>
    </xf>
    <xf numFmtId="49" fontId="15" fillId="5" borderId="7" xfId="0" applyNumberFormat="1" applyFont="1" applyFill="1" applyBorder="1" applyAlignment="1">
      <alignment horizontal="center" vertical="center" wrapText="1"/>
    </xf>
    <xf numFmtId="49" fontId="0" fillId="5" borderId="7" xfId="0" applyNumberFormat="1" applyFill="1" applyBorder="1" applyAlignment="1">
      <alignment horizontal="left" vertical="center" wrapText="1"/>
    </xf>
    <xf numFmtId="49" fontId="0" fillId="5" borderId="7" xfId="0" applyNumberFormat="1" applyFill="1" applyBorder="1" applyAlignment="1">
      <alignment horizontal="center" vertical="center" wrapText="1"/>
    </xf>
    <xf numFmtId="0" fontId="19" fillId="2" borderId="7" xfId="0" applyFont="1" applyFill="1" applyBorder="1" applyAlignment="1">
      <alignment horizontal="left" vertical="center" wrapText="1"/>
    </xf>
    <xf numFmtId="49" fontId="0" fillId="9" borderId="7" xfId="0" applyNumberFormat="1" applyFill="1" applyBorder="1" applyAlignment="1">
      <alignment horizontal="center" vertical="center" wrapText="1"/>
    </xf>
    <xf numFmtId="49" fontId="14" fillId="5" borderId="7" xfId="0" applyNumberFormat="1" applyFont="1" applyFill="1" applyBorder="1" applyAlignment="1">
      <alignment horizontal="center" vertical="center" wrapText="1"/>
    </xf>
    <xf numFmtId="0" fontId="0" fillId="10" borderId="7" xfId="0" applyFill="1" applyBorder="1" applyAlignment="1">
      <alignment horizontal="center"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center" vertical="center" wrapText="1"/>
    </xf>
    <xf numFmtId="0" fontId="0" fillId="0" borderId="0" xfId="0" applyFill="1"/>
    <xf numFmtId="3" fontId="8" fillId="2" borderId="7" xfId="0" applyNumberFormat="1" applyFont="1" applyFill="1" applyBorder="1" applyAlignment="1">
      <alignment horizontal="left" vertical="center" wrapText="1"/>
    </xf>
    <xf numFmtId="14" fontId="8" fillId="2" borderId="7" xfId="0" applyNumberFormat="1" applyFont="1" applyFill="1" applyBorder="1" applyAlignment="1">
      <alignment horizontal="left" vertical="center" wrapText="1"/>
    </xf>
    <xf numFmtId="0" fontId="0" fillId="0" borderId="0" xfId="0" applyFill="1" applyAlignment="1">
      <alignment horizontal="left" vertical="center" wrapText="1"/>
    </xf>
    <xf numFmtId="0" fontId="0" fillId="0" borderId="10" xfId="0" applyBorder="1" applyAlignment="1">
      <alignment horizontal="center" vertical="center"/>
    </xf>
    <xf numFmtId="0" fontId="8" fillId="2" borderId="8"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4" fillId="0" borderId="1" xfId="0" applyFont="1" applyBorder="1" applyAlignment="1">
      <alignment horizontal="center" vertical="center"/>
    </xf>
    <xf numFmtId="0" fontId="0" fillId="0" borderId="1" xfId="0" applyBorder="1" applyAlignment="1">
      <alignment wrapText="1" shrinkToFit="1"/>
    </xf>
    <xf numFmtId="0" fontId="0" fillId="0" borderId="0" xfId="0" applyAlignment="1">
      <alignment horizontal="center" vertical="center"/>
    </xf>
    <xf numFmtId="49" fontId="0" fillId="0" borderId="0" xfId="0" applyNumberFormat="1" applyAlignment="1">
      <alignment horizontal="left" vertical="center" wrapText="1"/>
    </xf>
    <xf numFmtId="49" fontId="15" fillId="0" borderId="0" xfId="0" applyNumberFormat="1" applyFont="1" applyAlignment="1">
      <alignment horizontal="center" vertical="center" wrapText="1"/>
    </xf>
    <xf numFmtId="1" fontId="0" fillId="0" borderId="1" xfId="0" applyNumberFormat="1" applyBorder="1" applyAlignment="1">
      <alignment horizontal="center" vertical="center" shrinkToFit="1"/>
    </xf>
    <xf numFmtId="0" fontId="6" fillId="2" borderId="7" xfId="0" applyFont="1" applyFill="1" applyBorder="1" applyAlignment="1">
      <alignment horizontal="center" vertical="center" wrapText="1"/>
    </xf>
    <xf numFmtId="0" fontId="8" fillId="2" borderId="0" xfId="0" applyFont="1" applyFill="1" applyBorder="1" applyAlignment="1">
      <alignment horizontal="left" vertical="top" wrapText="1"/>
    </xf>
    <xf numFmtId="0" fontId="7" fillId="2" borderId="7"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7" fillId="2" borderId="7" xfId="0" applyFont="1" applyFill="1" applyBorder="1" applyAlignment="1">
      <alignment horizontal="right" vertical="center" wrapText="1"/>
    </xf>
    <xf numFmtId="0" fontId="0" fillId="4" borderId="0" xfId="0" applyFill="1"/>
    <xf numFmtId="0" fontId="0" fillId="5" borderId="0" xfId="0" applyFill="1" applyAlignment="1">
      <alignment wrapText="1"/>
    </xf>
    <xf numFmtId="0" fontId="0" fillId="0" borderId="0" xfId="0" applyAlignment="1">
      <alignment vertical="center"/>
    </xf>
    <xf numFmtId="49" fontId="0" fillId="0" borderId="0" xfId="0" applyNumberFormat="1" applyAlignment="1">
      <alignment horizontal="center" vertical="center" wrapText="1"/>
    </xf>
    <xf numFmtId="0" fontId="0" fillId="0" borderId="1" xfId="0" applyBorder="1" applyAlignment="1">
      <alignment horizontal="center" vertical="center" shrinkToFit="1"/>
    </xf>
    <xf numFmtId="14" fontId="0" fillId="0" borderId="1" xfId="0" applyNumberFormat="1" applyBorder="1" applyAlignment="1">
      <alignment shrinkToFit="1"/>
    </xf>
    <xf numFmtId="3" fontId="0" fillId="0" borderId="1" xfId="0" applyNumberFormat="1" applyBorder="1" applyAlignment="1">
      <alignment shrinkToFit="1"/>
    </xf>
    <xf numFmtId="14" fontId="0" fillId="0" borderId="1" xfId="0" applyNumberFormat="1" applyFill="1" applyBorder="1" applyAlignment="1">
      <alignment shrinkToFit="1"/>
    </xf>
    <xf numFmtId="0" fontId="0" fillId="0" borderId="1" xfId="0" applyFill="1" applyBorder="1" applyAlignment="1">
      <alignment wrapText="1" shrinkToFit="1"/>
    </xf>
    <xf numFmtId="1" fontId="0" fillId="0" borderId="1" xfId="0" applyNumberFormat="1" applyBorder="1" applyAlignment="1">
      <alignment shrinkToFit="1"/>
    </xf>
    <xf numFmtId="0" fontId="0" fillId="3" borderId="1" xfId="0" applyFill="1" applyBorder="1" applyAlignment="1">
      <alignment shrinkToFit="1"/>
    </xf>
    <xf numFmtId="0" fontId="22" fillId="0" borderId="0" xfId="0" applyFont="1"/>
    <xf numFmtId="14" fontId="0" fillId="0" borderId="1" xfId="0" applyNumberFormat="1" applyBorder="1" applyAlignment="1">
      <alignment wrapText="1" shrinkToFit="1"/>
    </xf>
    <xf numFmtId="0" fontId="22" fillId="0" borderId="0" xfId="0" applyFont="1" applyAlignment="1">
      <alignment wrapText="1"/>
    </xf>
    <xf numFmtId="0" fontId="7" fillId="2" borderId="7" xfId="0" applyFont="1" applyFill="1" applyBorder="1" applyAlignment="1">
      <alignment horizontal="center" vertical="center" wrapText="1"/>
    </xf>
    <xf numFmtId="0" fontId="7" fillId="2" borderId="7"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7" fillId="2" borderId="7" xfId="0" applyFont="1" applyFill="1" applyBorder="1" applyAlignment="1">
      <alignment horizontal="left" vertical="center" wrapText="1"/>
    </xf>
    <xf numFmtId="0" fontId="25" fillId="0" borderId="1" xfId="1" applyFont="1" applyFill="1" applyBorder="1" applyAlignment="1">
      <alignment horizontal="center" vertical="center" wrapText="1"/>
    </xf>
    <xf numFmtId="49" fontId="25" fillId="0" borderId="1" xfId="1" applyNumberFormat="1" applyFont="1" applyFill="1" applyBorder="1" applyAlignment="1">
      <alignment horizontal="center" vertical="center" wrapText="1"/>
    </xf>
    <xf numFmtId="0" fontId="26" fillId="0" borderId="1" xfId="1" applyFont="1" applyFill="1" applyBorder="1" applyAlignment="1">
      <alignment horizontal="center" vertical="center" wrapText="1"/>
    </xf>
    <xf numFmtId="0" fontId="25" fillId="0" borderId="0" xfId="1" applyFont="1" applyFill="1" applyAlignment="1">
      <alignment horizontal="center" vertical="center" wrapText="1"/>
    </xf>
    <xf numFmtId="0" fontId="22"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0" fontId="15" fillId="0" borderId="1" xfId="1" applyFont="1" applyFill="1" applyBorder="1" applyAlignment="1">
      <alignment horizontal="left" vertical="center" wrapText="1"/>
    </xf>
    <xf numFmtId="0" fontId="14" fillId="0" borderId="1" xfId="1" applyFont="1" applyFill="1" applyBorder="1" applyAlignment="1">
      <alignment horizontal="left" vertical="center" wrapText="1"/>
    </xf>
    <xf numFmtId="4" fontId="15" fillId="0" borderId="1" xfId="1" applyNumberFormat="1" applyFont="1" applyFill="1" applyBorder="1" applyAlignment="1">
      <alignment horizontal="right" vertical="center" wrapText="1"/>
    </xf>
    <xf numFmtId="4" fontId="15" fillId="0" borderId="1" xfId="1" applyNumberFormat="1" applyFont="1" applyFill="1" applyBorder="1" applyAlignment="1">
      <alignment vertical="center" wrapText="1"/>
    </xf>
    <xf numFmtId="0" fontId="15" fillId="0" borderId="1" xfId="1" applyFont="1" applyFill="1" applyBorder="1" applyAlignment="1">
      <alignment horizontal="justify" vertical="center" wrapText="1"/>
    </xf>
    <xf numFmtId="4" fontId="27" fillId="0" borderId="0" xfId="1" applyNumberFormat="1" applyFont="1" applyFill="1" applyBorder="1" applyAlignment="1">
      <alignment horizontal="right" vertical="center" wrapText="1"/>
    </xf>
    <xf numFmtId="0" fontId="28" fillId="0" borderId="0" xfId="1" applyFont="1" applyFill="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justify" vertical="center" wrapText="1"/>
    </xf>
    <xf numFmtId="0" fontId="14" fillId="0" borderId="1" xfId="1" applyFont="1" applyFill="1" applyBorder="1" applyAlignment="1">
      <alignment vertical="center" wrapText="1"/>
    </xf>
    <xf numFmtId="0" fontId="17" fillId="0" borderId="1" xfId="1" applyFont="1" applyFill="1" applyBorder="1" applyAlignment="1">
      <alignment horizontal="left" vertical="center" wrapText="1"/>
    </xf>
    <xf numFmtId="0" fontId="27" fillId="0" borderId="1" xfId="2" applyFont="1" applyFill="1" applyBorder="1" applyAlignment="1" applyProtection="1">
      <alignment horizontal="center" vertical="center" wrapText="1"/>
      <protection locked="0"/>
    </xf>
    <xf numFmtId="49" fontId="15" fillId="0" borderId="1" xfId="1" applyNumberFormat="1" applyFont="1" applyFill="1" applyBorder="1" applyAlignment="1">
      <alignment vertical="center" wrapText="1"/>
    </xf>
    <xf numFmtId="0" fontId="15" fillId="0" borderId="1" xfId="1" applyNumberFormat="1" applyFont="1" applyFill="1" applyBorder="1" applyAlignment="1">
      <alignment horizontal="left" vertical="center" wrapText="1"/>
    </xf>
    <xf numFmtId="0" fontId="15" fillId="0" borderId="1" xfId="1" applyNumberFormat="1" applyFont="1" applyFill="1" applyBorder="1" applyAlignment="1">
      <alignment horizontal="justify" vertical="center" wrapText="1"/>
    </xf>
    <xf numFmtId="0" fontId="7" fillId="2" borderId="1" xfId="0" applyFont="1" applyFill="1" applyBorder="1" applyAlignment="1">
      <alignment horizontal="left" vertical="center" wrapText="1"/>
    </xf>
    <xf numFmtId="0" fontId="14" fillId="3" borderId="1" xfId="1" applyFont="1" applyFill="1" applyBorder="1" applyAlignment="1">
      <alignment horizontal="left" vertical="center" wrapText="1"/>
    </xf>
    <xf numFmtId="4" fontId="15" fillId="3" borderId="1" xfId="1" applyNumberFormat="1" applyFont="1" applyFill="1" applyBorder="1" applyAlignment="1">
      <alignment horizontal="right" vertical="center" wrapText="1"/>
    </xf>
    <xf numFmtId="0" fontId="15" fillId="3" borderId="1" xfId="1" applyFont="1" applyFill="1" applyBorder="1" applyAlignment="1">
      <alignment horizontal="left" vertical="center" wrapText="1"/>
    </xf>
    <xf numFmtId="4" fontId="17" fillId="0" borderId="1" xfId="1" applyNumberFormat="1" applyFont="1" applyFill="1" applyBorder="1" applyAlignment="1">
      <alignment horizontal="right" vertical="center" wrapText="1"/>
    </xf>
    <xf numFmtId="0" fontId="17" fillId="0" borderId="1" xfId="0" applyFont="1" applyFill="1" applyBorder="1" applyAlignment="1">
      <alignment horizontal="justify" vertical="center" wrapText="1"/>
    </xf>
    <xf numFmtId="4" fontId="23" fillId="0" borderId="0" xfId="1" applyNumberFormat="1" applyFont="1" applyFill="1" applyBorder="1" applyAlignment="1">
      <alignment horizontal="right" vertical="center" wrapText="1"/>
    </xf>
    <xf numFmtId="0" fontId="30" fillId="0" borderId="0" xfId="1" applyFont="1" applyFill="1" applyAlignment="1">
      <alignment horizontal="center" vertical="center" wrapText="1"/>
    </xf>
    <xf numFmtId="0" fontId="8" fillId="2" borderId="1" xfId="3" applyFont="1" applyFill="1" applyBorder="1" applyAlignment="1">
      <alignment horizontal="left" vertical="center" wrapText="1"/>
    </xf>
    <xf numFmtId="4" fontId="17" fillId="0" borderId="1" xfId="1" applyNumberFormat="1" applyFont="1" applyFill="1" applyBorder="1" applyAlignment="1">
      <alignment horizontal="center" vertical="center" wrapText="1"/>
    </xf>
    <xf numFmtId="0" fontId="17" fillId="0" borderId="1" xfId="1" applyFont="1" applyFill="1" applyBorder="1" applyAlignment="1">
      <alignment horizontal="justify" vertical="center" wrapText="1"/>
    </xf>
    <xf numFmtId="49" fontId="17" fillId="0" borderId="1" xfId="1" applyNumberFormat="1" applyFont="1" applyFill="1" applyBorder="1" applyAlignment="1">
      <alignment horizontal="center" vertical="center" wrapText="1"/>
    </xf>
    <xf numFmtId="4" fontId="14" fillId="0" borderId="1" xfId="1" applyNumberFormat="1" applyFont="1" applyFill="1" applyBorder="1" applyAlignment="1">
      <alignment horizontal="right" vertical="center" wrapText="1"/>
    </xf>
    <xf numFmtId="0" fontId="30" fillId="0" borderId="1" xfId="0" applyFont="1" applyFill="1" applyBorder="1" applyAlignment="1">
      <alignment horizontal="left"/>
    </xf>
    <xf numFmtId="0" fontId="23" fillId="0" borderId="1" xfId="2" applyFont="1" applyFill="1" applyBorder="1" applyAlignment="1" applyProtection="1">
      <alignment horizontal="center" vertical="center" wrapText="1"/>
      <protection locked="0"/>
    </xf>
    <xf numFmtId="0" fontId="14" fillId="3" borderId="1" xfId="0" applyFont="1" applyFill="1" applyBorder="1" applyAlignment="1">
      <alignment horizontal="left" vertical="center" wrapText="1"/>
    </xf>
    <xf numFmtId="4" fontId="14" fillId="3" borderId="1" xfId="1" applyNumberFormat="1" applyFont="1" applyFill="1" applyBorder="1" applyAlignment="1">
      <alignment horizontal="right" vertical="center" wrapText="1"/>
    </xf>
    <xf numFmtId="0" fontId="14" fillId="4" borderId="1" xfId="1" applyFont="1" applyFill="1" applyBorder="1" applyAlignment="1">
      <alignment horizontal="left" vertical="center" wrapText="1"/>
    </xf>
    <xf numFmtId="4" fontId="14" fillId="4" borderId="1" xfId="1" applyNumberFormat="1" applyFont="1" applyFill="1" applyBorder="1" applyAlignment="1">
      <alignment horizontal="right" vertical="center" wrapText="1"/>
    </xf>
    <xf numFmtId="49" fontId="14" fillId="4" borderId="1" xfId="1" applyNumberFormat="1" applyFont="1" applyFill="1" applyBorder="1" applyAlignment="1">
      <alignment horizontal="center" vertical="center" wrapText="1"/>
    </xf>
    <xf numFmtId="0" fontId="14" fillId="4" borderId="1" xfId="1" applyNumberFormat="1" applyFont="1" applyFill="1" applyBorder="1" applyAlignment="1">
      <alignment horizontal="left" vertical="center" wrapText="1"/>
    </xf>
    <xf numFmtId="0" fontId="15" fillId="4" borderId="1" xfId="1" applyNumberFormat="1" applyFont="1" applyFill="1" applyBorder="1" applyAlignment="1">
      <alignment horizontal="justify" vertical="center" wrapText="1"/>
    </xf>
    <xf numFmtId="4" fontId="27" fillId="4" borderId="0" xfId="1" applyNumberFormat="1" applyFont="1" applyFill="1" applyBorder="1" applyAlignment="1">
      <alignment horizontal="right" vertical="center" wrapText="1"/>
    </xf>
    <xf numFmtId="0" fontId="28" fillId="4" borderId="0" xfId="1" applyFont="1" applyFill="1" applyAlignment="1">
      <alignment horizontal="center" vertical="center" wrapText="1"/>
    </xf>
    <xf numFmtId="49" fontId="14" fillId="0" borderId="1" xfId="1" applyNumberFormat="1" applyFont="1" applyFill="1" applyBorder="1" applyAlignment="1">
      <alignment horizontal="center" vertical="center" wrapText="1"/>
    </xf>
    <xf numFmtId="0" fontId="14" fillId="0" borderId="1" xfId="1" applyNumberFormat="1" applyFont="1" applyFill="1" applyBorder="1" applyAlignment="1">
      <alignment horizontal="left" vertical="center" wrapText="1"/>
    </xf>
    <xf numFmtId="0" fontId="15" fillId="0" borderId="1" xfId="1" applyFont="1" applyFill="1" applyBorder="1" applyAlignment="1">
      <alignment vertical="center" wrapText="1"/>
    </xf>
    <xf numFmtId="0" fontId="28" fillId="0" borderId="1" xfId="0" applyFont="1" applyFill="1" applyBorder="1" applyAlignment="1">
      <alignment horizontal="left"/>
    </xf>
    <xf numFmtId="49" fontId="15" fillId="3" borderId="1" xfId="1" applyNumberFormat="1" applyFont="1" applyFill="1" applyBorder="1" applyAlignment="1">
      <alignment horizontal="center" vertical="center" wrapText="1"/>
    </xf>
    <xf numFmtId="0" fontId="15" fillId="0" borderId="1" xfId="0" applyNumberFormat="1" applyFont="1" applyFill="1" applyBorder="1" applyAlignment="1">
      <alignment horizontal="left" vertical="center" wrapText="1"/>
    </xf>
    <xf numFmtId="4" fontId="15" fillId="4" borderId="1" xfId="1" applyNumberFormat="1" applyFont="1" applyFill="1" applyBorder="1" applyAlignment="1">
      <alignment horizontal="right" vertical="center" wrapText="1"/>
    </xf>
    <xf numFmtId="4" fontId="14" fillId="0" borderId="1" xfId="1" applyNumberFormat="1" applyFont="1" applyFill="1" applyBorder="1" applyAlignment="1">
      <alignment vertical="center" wrapText="1"/>
    </xf>
    <xf numFmtId="0" fontId="30" fillId="0" borderId="1" xfId="1" applyFont="1" applyFill="1" applyBorder="1" applyAlignment="1">
      <alignment horizontal="center" vertical="center" wrapText="1"/>
    </xf>
    <xf numFmtId="4" fontId="15" fillId="0" borderId="1" xfId="1" applyNumberFormat="1" applyFont="1" applyFill="1" applyBorder="1" applyAlignment="1">
      <alignment horizontal="center" vertical="center" wrapText="1"/>
    </xf>
    <xf numFmtId="0" fontId="32" fillId="0" borderId="1" xfId="1" applyFont="1" applyFill="1" applyBorder="1" applyAlignment="1">
      <alignment vertical="center" wrapText="1"/>
    </xf>
    <xf numFmtId="4" fontId="33" fillId="0" borderId="1" xfId="1" applyNumberFormat="1" applyFont="1" applyFill="1" applyBorder="1" applyAlignment="1">
      <alignment horizontal="right" vertical="center" wrapText="1"/>
    </xf>
    <xf numFmtId="4" fontId="32" fillId="0" borderId="1" xfId="1" applyNumberFormat="1" applyFont="1" applyFill="1" applyBorder="1" applyAlignment="1">
      <alignment horizontal="center" vertical="center" wrapText="1"/>
    </xf>
    <xf numFmtId="4" fontId="32" fillId="0" borderId="1" xfId="1" applyNumberFormat="1" applyFont="1" applyFill="1" applyBorder="1" applyAlignment="1">
      <alignment horizontal="left" vertical="center" wrapText="1"/>
    </xf>
    <xf numFmtId="4" fontId="32" fillId="0" borderId="1" xfId="1" applyNumberFormat="1" applyFont="1" applyFill="1" applyBorder="1" applyAlignment="1">
      <alignment horizontal="justify" vertical="center" wrapText="1"/>
    </xf>
    <xf numFmtId="4" fontId="33" fillId="0" borderId="0" xfId="1" applyNumberFormat="1" applyFont="1" applyFill="1" applyBorder="1" applyAlignment="1">
      <alignment horizontal="right" vertical="center" wrapText="1"/>
    </xf>
    <xf numFmtId="0" fontId="32" fillId="0" borderId="0" xfId="1" applyFont="1" applyFill="1" applyAlignment="1">
      <alignment vertical="center" wrapText="1"/>
    </xf>
    <xf numFmtId="0" fontId="14" fillId="0" borderId="0" xfId="1" applyFont="1" applyFill="1" applyAlignment="1">
      <alignment vertical="center" wrapText="1"/>
    </xf>
    <xf numFmtId="0" fontId="14" fillId="0" borderId="0" xfId="1" applyFont="1" applyFill="1" applyAlignment="1">
      <alignment horizontal="center" vertical="center" wrapText="1"/>
    </xf>
    <xf numFmtId="0" fontId="14" fillId="0" borderId="0" xfId="1" applyFont="1" applyFill="1" applyAlignment="1">
      <alignment horizontal="left" vertical="center" wrapText="1"/>
    </xf>
    <xf numFmtId="0" fontId="14" fillId="0" borderId="0" xfId="1" applyFont="1" applyFill="1" applyAlignment="1">
      <alignment horizontal="right" vertical="center" wrapText="1"/>
    </xf>
    <xf numFmtId="0" fontId="34" fillId="0" borderId="0" xfId="1" applyFont="1" applyFill="1" applyAlignment="1">
      <alignment horizontal="right" vertical="center" wrapText="1"/>
    </xf>
    <xf numFmtId="4" fontId="14" fillId="0" borderId="0" xfId="1" applyNumberFormat="1" applyFont="1" applyFill="1" applyAlignment="1">
      <alignment horizontal="right" vertical="center" wrapText="1"/>
    </xf>
    <xf numFmtId="0" fontId="14" fillId="0" borderId="0" xfId="1" applyFont="1" applyFill="1" applyAlignment="1">
      <alignment horizontal="justify" vertical="center" wrapText="1"/>
    </xf>
    <xf numFmtId="0" fontId="14" fillId="0" borderId="0" xfId="1" applyFont="1" applyFill="1" applyBorder="1" applyAlignment="1">
      <alignment vertical="center" wrapText="1"/>
    </xf>
    <xf numFmtId="0" fontId="7" fillId="3" borderId="1" xfId="0" applyFont="1" applyFill="1" applyBorder="1" applyAlignment="1">
      <alignment horizontal="left" vertical="center" wrapText="1"/>
    </xf>
    <xf numFmtId="0" fontId="27" fillId="0" borderId="1" xfId="1" applyFont="1" applyFill="1" applyBorder="1" applyAlignment="1">
      <alignment horizontal="left" vertical="center" wrapText="1"/>
    </xf>
    <xf numFmtId="0" fontId="17" fillId="3"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14" fillId="12" borderId="1" xfId="0" applyFont="1" applyFill="1" applyBorder="1" applyAlignment="1">
      <alignment horizontal="left" vertical="center" wrapText="1"/>
    </xf>
    <xf numFmtId="0" fontId="14" fillId="12" borderId="1" xfId="1" applyFont="1" applyFill="1" applyBorder="1" applyAlignment="1">
      <alignment horizontal="left" vertical="center" wrapText="1"/>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4" xfId="0" applyFont="1" applyBorder="1" applyAlignment="1">
      <alignment horizontal="center" vertical="center"/>
    </xf>
    <xf numFmtId="0" fontId="22" fillId="0" borderId="5" xfId="0" applyFont="1" applyBorder="1" applyAlignment="1">
      <alignment horizontal="center" vertical="center"/>
    </xf>
    <xf numFmtId="0" fontId="22" fillId="3" borderId="1" xfId="0" applyFont="1" applyFill="1" applyBorder="1" applyAlignment="1">
      <alignment horizontal="center" vertical="center"/>
    </xf>
    <xf numFmtId="0" fontId="22" fillId="0" borderId="1" xfId="0" applyFont="1" applyBorder="1" applyAlignment="1">
      <alignment horizontal="center" vertical="center"/>
    </xf>
    <xf numFmtId="0" fontId="7" fillId="2" borderId="6" xfId="0" applyFont="1" applyFill="1" applyBorder="1" applyAlignment="1">
      <alignment horizontal="center" vertical="center" wrapText="1"/>
    </xf>
    <xf numFmtId="0" fontId="22" fillId="3" borderId="1" xfId="0" applyFont="1" applyFill="1" applyBorder="1" applyAlignment="1">
      <alignment vertical="center" wrapText="1"/>
    </xf>
    <xf numFmtId="0" fontId="22" fillId="0" borderId="13" xfId="0" applyFont="1" applyFill="1" applyBorder="1" applyAlignment="1">
      <alignment horizontal="center" vertical="center"/>
    </xf>
    <xf numFmtId="0" fontId="22" fillId="5" borderId="14" xfId="0" applyFont="1" applyFill="1" applyBorder="1" applyAlignment="1">
      <alignment vertical="center" wrapText="1"/>
    </xf>
    <xf numFmtId="0" fontId="22" fillId="5" borderId="14" xfId="0" applyFont="1" applyFill="1" applyBorder="1" applyAlignment="1">
      <alignment horizontal="center" vertical="center"/>
    </xf>
    <xf numFmtId="0" fontId="22" fillId="5" borderId="15" xfId="0" applyFont="1" applyFill="1" applyBorder="1" applyAlignment="1">
      <alignment wrapText="1"/>
    </xf>
    <xf numFmtId="0" fontId="22" fillId="0" borderId="16" xfId="0" applyFont="1" applyFill="1" applyBorder="1" applyAlignment="1">
      <alignment horizontal="center" vertical="center"/>
    </xf>
    <xf numFmtId="0" fontId="22" fillId="5" borderId="0" xfId="0" applyFont="1" applyFill="1"/>
    <xf numFmtId="0" fontId="22" fillId="5" borderId="17" xfId="0" applyFont="1" applyFill="1" applyBorder="1" applyAlignment="1">
      <alignment horizontal="center" vertical="center"/>
    </xf>
    <xf numFmtId="0" fontId="22" fillId="5" borderId="0" xfId="0" applyFont="1" applyFill="1" applyAlignment="1">
      <alignment horizontal="justify" vertical="center"/>
    </xf>
    <xf numFmtId="0" fontId="22" fillId="5" borderId="0" xfId="0" applyFont="1" applyFill="1" applyAlignment="1">
      <alignment vertical="center"/>
    </xf>
    <xf numFmtId="0" fontId="22" fillId="5" borderId="0" xfId="0" applyFont="1" applyFill="1" applyAlignment="1">
      <alignment horizontal="justify" vertical="center" wrapText="1"/>
    </xf>
    <xf numFmtId="0" fontId="7" fillId="12" borderId="1" xfId="0" applyFont="1" applyFill="1" applyBorder="1" applyAlignment="1">
      <alignment horizontal="left" vertical="center" wrapText="1"/>
    </xf>
    <xf numFmtId="0" fontId="15" fillId="5" borderId="1" xfId="1" applyFont="1" applyFill="1" applyBorder="1" applyAlignment="1">
      <alignment horizontal="left" vertical="center" wrapText="1"/>
    </xf>
    <xf numFmtId="0" fontId="14" fillId="5" borderId="1" xfId="1" applyFont="1" applyFill="1" applyBorder="1" applyAlignment="1">
      <alignment horizontal="left" vertical="center" wrapText="1"/>
    </xf>
    <xf numFmtId="0" fontId="0" fillId="5" borderId="1" xfId="0" applyFill="1" applyBorder="1" applyAlignment="1">
      <alignment shrinkToFit="1"/>
    </xf>
    <xf numFmtId="3" fontId="36" fillId="13" borderId="1" xfId="3" applyNumberFormat="1" applyFont="1" applyFill="1" applyBorder="1" applyAlignment="1">
      <alignment horizontal="center" vertical="center" shrinkToFit="1"/>
    </xf>
    <xf numFmtId="0" fontId="36" fillId="13" borderId="1" xfId="3" applyFont="1" applyFill="1" applyBorder="1" applyAlignment="1">
      <alignment horizontal="center" vertical="center" wrapText="1"/>
    </xf>
    <xf numFmtId="3" fontId="36" fillId="13" borderId="1" xfId="3" applyNumberFormat="1" applyFont="1" applyFill="1" applyBorder="1" applyAlignment="1">
      <alignment horizontal="center" vertical="center" wrapText="1"/>
    </xf>
    <xf numFmtId="0" fontId="38" fillId="13" borderId="1" xfId="3" applyFont="1" applyFill="1" applyBorder="1" applyAlignment="1">
      <alignment horizontal="center" vertical="center" wrapText="1"/>
    </xf>
    <xf numFmtId="0" fontId="36" fillId="13" borderId="18" xfId="3" applyFont="1" applyFill="1" applyBorder="1" applyAlignment="1">
      <alignment horizontal="center" vertical="center" wrapText="1"/>
    </xf>
    <xf numFmtId="0" fontId="36" fillId="13" borderId="0" xfId="3" applyFont="1" applyFill="1" applyBorder="1" applyAlignment="1">
      <alignment horizontal="center" vertical="center" wrapText="1"/>
    </xf>
    <xf numFmtId="0" fontId="39" fillId="0" borderId="1" xfId="3" applyFont="1" applyBorder="1" applyAlignment="1">
      <alignment horizontal="center" vertical="center" wrapText="1"/>
    </xf>
    <xf numFmtId="0" fontId="39" fillId="4" borderId="1" xfId="0" applyFont="1" applyFill="1" applyBorder="1" applyAlignment="1">
      <alignment horizontal="left" vertical="center" wrapText="1" shrinkToFit="1"/>
    </xf>
    <xf numFmtId="0" fontId="39" fillId="4" borderId="1" xfId="0" applyFont="1" applyFill="1" applyBorder="1" applyAlignment="1">
      <alignment horizontal="left" vertical="center"/>
    </xf>
    <xf numFmtId="3" fontId="39" fillId="2" borderId="1" xfId="0" applyNumberFormat="1" applyFont="1" applyFill="1" applyBorder="1" applyAlignment="1">
      <alignment horizontal="center" vertical="center" wrapText="1"/>
    </xf>
    <xf numFmtId="3" fontId="39" fillId="4" borderId="1" xfId="0" applyNumberFormat="1" applyFont="1" applyFill="1" applyBorder="1" applyAlignment="1">
      <alignment horizontal="center" vertical="center" wrapText="1" shrinkToFit="1"/>
    </xf>
    <xf numFmtId="166" fontId="39" fillId="4" borderId="1" xfId="3" applyNumberFormat="1" applyFont="1" applyFill="1" applyBorder="1" applyAlignment="1">
      <alignment vertical="center" wrapText="1"/>
    </xf>
    <xf numFmtId="3" fontId="39" fillId="4" borderId="1" xfId="3" applyNumberFormat="1" applyFont="1" applyFill="1" applyBorder="1" applyAlignment="1">
      <alignment vertical="center" wrapText="1"/>
    </xf>
    <xf numFmtId="166" fontId="39" fillId="4" borderId="18" xfId="3" applyNumberFormat="1" applyFont="1" applyFill="1" applyBorder="1" applyAlignment="1">
      <alignment horizontal="center" vertical="center" wrapText="1"/>
    </xf>
    <xf numFmtId="166" fontId="39" fillId="4" borderId="1" xfId="3" applyNumberFormat="1" applyFont="1" applyFill="1" applyBorder="1" applyAlignment="1">
      <alignment horizontal="center" vertical="center" wrapText="1"/>
    </xf>
    <xf numFmtId="166" fontId="24" fillId="4" borderId="1" xfId="3" applyNumberFormat="1" applyFont="1" applyFill="1" applyBorder="1" applyAlignment="1">
      <alignment vertical="center" wrapText="1"/>
    </xf>
    <xf numFmtId="49" fontId="0" fillId="0" borderId="0" xfId="0" applyNumberFormat="1" applyAlignment="1">
      <alignment horizontal="center" vertical="center"/>
    </xf>
    <xf numFmtId="166" fontId="39" fillId="2" borderId="1" xfId="3" applyNumberFormat="1" applyFont="1" applyFill="1" applyBorder="1" applyAlignment="1">
      <alignment horizontal="center" vertical="center" wrapText="1"/>
    </xf>
    <xf numFmtId="3" fontId="39" fillId="0" borderId="1" xfId="3" applyNumberFormat="1" applyFont="1" applyFill="1" applyBorder="1" applyAlignment="1">
      <alignment horizontal="center" vertical="center" wrapText="1"/>
    </xf>
    <xf numFmtId="3" fontId="39" fillId="2" borderId="1" xfId="3" applyNumberFormat="1" applyFont="1" applyFill="1" applyBorder="1" applyAlignment="1">
      <alignment horizontal="center" vertical="center" wrapText="1"/>
    </xf>
    <xf numFmtId="0" fontId="39" fillId="3" borderId="1" xfId="0" applyFont="1" applyFill="1" applyBorder="1" applyAlignment="1">
      <alignment horizontal="left" vertical="center"/>
    </xf>
    <xf numFmtId="3" fontId="39" fillId="3" borderId="1" xfId="0" applyNumberFormat="1" applyFont="1" applyFill="1" applyBorder="1" applyAlignment="1">
      <alignment horizontal="center" vertical="center" wrapText="1"/>
    </xf>
    <xf numFmtId="3" fontId="39" fillId="3" borderId="1" xfId="0" applyNumberFormat="1" applyFont="1" applyFill="1" applyBorder="1" applyAlignment="1">
      <alignment horizontal="center" vertical="center" wrapText="1" shrinkToFit="1"/>
    </xf>
    <xf numFmtId="166" fontId="39" fillId="3" borderId="1" xfId="3" applyNumberFormat="1" applyFont="1" applyFill="1" applyBorder="1" applyAlignment="1">
      <alignment horizontal="center" vertical="center" wrapText="1"/>
    </xf>
    <xf numFmtId="3" fontId="39" fillId="3" borderId="1" xfId="3" applyNumberFormat="1" applyFont="1" applyFill="1" applyBorder="1" applyAlignment="1">
      <alignment horizontal="center" vertical="center" wrapText="1"/>
    </xf>
    <xf numFmtId="0" fontId="39" fillId="14" borderId="1" xfId="3" applyFont="1" applyFill="1" applyBorder="1" applyAlignment="1">
      <alignment horizontal="center" vertical="center" wrapText="1"/>
    </xf>
    <xf numFmtId="3" fontId="36" fillId="15" borderId="1" xfId="3" applyNumberFormat="1" applyFont="1" applyFill="1" applyBorder="1" applyAlignment="1">
      <alignment horizontal="center" vertical="center" shrinkToFit="1"/>
    </xf>
    <xf numFmtId="166" fontId="36" fillId="15" borderId="1" xfId="3" applyNumberFormat="1" applyFont="1" applyFill="1" applyBorder="1" applyAlignment="1">
      <alignment horizontal="center" vertical="center" wrapText="1"/>
    </xf>
    <xf numFmtId="3" fontId="36" fillId="15" borderId="1" xfId="3" applyNumberFormat="1" applyFont="1" applyFill="1" applyBorder="1" applyAlignment="1">
      <alignment horizontal="center" vertical="center" wrapText="1"/>
    </xf>
    <xf numFmtId="3" fontId="36" fillId="15" borderId="18" xfId="3" applyNumberFormat="1" applyFont="1" applyFill="1" applyBorder="1" applyAlignment="1">
      <alignment horizontal="center" vertical="center" wrapText="1"/>
    </xf>
    <xf numFmtId="3" fontId="36" fillId="14" borderId="1" xfId="3" applyNumberFormat="1" applyFont="1" applyFill="1" applyBorder="1" applyAlignment="1">
      <alignment horizontal="center" vertical="center" wrapText="1"/>
    </xf>
    <xf numFmtId="0" fontId="40" fillId="14" borderId="1" xfId="0" applyFont="1" applyFill="1" applyBorder="1" applyAlignment="1">
      <alignment horizontal="left" vertical="center" wrapText="1"/>
    </xf>
    <xf numFmtId="0" fontId="39" fillId="4" borderId="1" xfId="3" applyFont="1" applyFill="1" applyBorder="1" applyAlignment="1">
      <alignment horizontal="center" vertical="center" wrapText="1"/>
    </xf>
    <xf numFmtId="0" fontId="39" fillId="4" borderId="1" xfId="3" applyFont="1" applyFill="1" applyBorder="1" applyAlignment="1">
      <alignment horizontal="left" vertical="center" wrapText="1"/>
    </xf>
    <xf numFmtId="3" fontId="39" fillId="2" borderId="1" xfId="3" applyNumberFormat="1" applyFont="1" applyFill="1" applyBorder="1" applyAlignment="1">
      <alignment horizontal="center" vertical="center" shrinkToFit="1"/>
    </xf>
    <xf numFmtId="3" fontId="39" fillId="2" borderId="18" xfId="3" applyNumberFormat="1" applyFont="1" applyFill="1" applyBorder="1" applyAlignment="1">
      <alignment horizontal="center" vertical="center" wrapText="1"/>
    </xf>
    <xf numFmtId="0" fontId="41" fillId="4" borderId="1" xfId="0" applyFont="1" applyFill="1" applyBorder="1" applyAlignment="1">
      <alignment horizontal="left" vertical="top" wrapText="1"/>
    </xf>
    <xf numFmtId="0" fontId="24" fillId="4" borderId="1" xfId="0" applyFont="1" applyFill="1" applyBorder="1" applyAlignment="1">
      <alignment horizontal="left" vertical="center" wrapText="1"/>
    </xf>
    <xf numFmtId="0" fontId="39" fillId="4" borderId="18" xfId="3" applyFont="1" applyFill="1" applyBorder="1" applyAlignment="1">
      <alignment horizontal="center" vertical="center" wrapText="1"/>
    </xf>
    <xf numFmtId="0" fontId="39" fillId="3" borderId="1" xfId="3" applyFont="1" applyFill="1" applyBorder="1" applyAlignment="1">
      <alignment horizontal="left" vertical="center" wrapText="1"/>
    </xf>
    <xf numFmtId="3" fontId="39" fillId="3" borderId="1" xfId="3" applyNumberFormat="1" applyFont="1" applyFill="1" applyBorder="1" applyAlignment="1">
      <alignment horizontal="center" vertical="center" shrinkToFit="1"/>
    </xf>
    <xf numFmtId="166" fontId="36" fillId="15" borderId="23" xfId="3" applyNumberFormat="1" applyFont="1" applyFill="1" applyBorder="1" applyAlignment="1">
      <alignment horizontal="center" vertical="center" wrapText="1"/>
    </xf>
    <xf numFmtId="3" fontId="39" fillId="15" borderId="1" xfId="3" applyNumberFormat="1" applyFont="1" applyFill="1" applyBorder="1" applyAlignment="1">
      <alignment horizontal="center" vertical="center" wrapText="1"/>
    </xf>
    <xf numFmtId="0" fontId="39" fillId="4" borderId="1" xfId="3" applyFont="1" applyFill="1" applyBorder="1" applyAlignment="1">
      <alignment horizontal="center" vertical="center"/>
    </xf>
    <xf numFmtId="3" fontId="39" fillId="4" borderId="1" xfId="3" applyNumberFormat="1" applyFont="1" applyFill="1" applyBorder="1" applyAlignment="1">
      <alignment horizontal="center" vertical="center" shrinkToFit="1"/>
    </xf>
    <xf numFmtId="3" fontId="39" fillId="4" borderId="1" xfId="3" applyNumberFormat="1" applyFont="1" applyFill="1" applyBorder="1" applyAlignment="1">
      <alignment horizontal="center" vertical="center" wrapText="1"/>
    </xf>
    <xf numFmtId="166" fontId="39" fillId="8" borderId="18" xfId="3" applyNumberFormat="1" applyFont="1" applyFill="1" applyBorder="1" applyAlignment="1">
      <alignment horizontal="center" vertical="center" wrapText="1"/>
    </xf>
    <xf numFmtId="0" fontId="39" fillId="3" borderId="1" xfId="3" applyFont="1" applyFill="1" applyBorder="1" applyAlignment="1">
      <alignment horizontal="center" vertical="center"/>
    </xf>
    <xf numFmtId="0" fontId="40" fillId="4" borderId="1" xfId="0" applyFont="1" applyFill="1" applyBorder="1" applyAlignment="1">
      <alignment horizontal="left" vertical="center" wrapText="1"/>
    </xf>
    <xf numFmtId="166" fontId="36" fillId="15" borderId="18" xfId="3" applyNumberFormat="1" applyFont="1" applyFill="1" applyBorder="1" applyAlignment="1">
      <alignment horizontal="center" vertical="center" wrapText="1"/>
    </xf>
    <xf numFmtId="165" fontId="36" fillId="15" borderId="1" xfId="3" applyNumberFormat="1" applyFont="1" applyFill="1" applyBorder="1" applyAlignment="1">
      <alignment horizontal="center" vertical="center" wrapText="1"/>
    </xf>
    <xf numFmtId="0" fontId="39" fillId="0" borderId="1" xfId="3" applyFont="1" applyBorder="1" applyAlignment="1">
      <alignment horizontal="center" vertical="center" wrapText="1" shrinkToFit="1"/>
    </xf>
    <xf numFmtId="0" fontId="39" fillId="4" borderId="1" xfId="3" applyFont="1" applyFill="1" applyBorder="1" applyAlignment="1">
      <alignment horizontal="left" vertical="center" wrapText="1" shrinkToFit="1"/>
    </xf>
    <xf numFmtId="0" fontId="43" fillId="4" borderId="1" xfId="3" applyFont="1" applyFill="1" applyBorder="1" applyAlignment="1">
      <alignment horizontal="left" vertical="center" wrapText="1" shrinkToFit="1"/>
    </xf>
    <xf numFmtId="3" fontId="39" fillId="0" borderId="1" xfId="3" applyNumberFormat="1" applyFont="1" applyBorder="1" applyAlignment="1">
      <alignment horizontal="center" vertical="center" wrapText="1" shrinkToFit="1"/>
    </xf>
    <xf numFmtId="166" fontId="39" fillId="4" borderId="1" xfId="0" applyNumberFormat="1" applyFont="1" applyFill="1" applyBorder="1" applyAlignment="1">
      <alignment horizontal="center" vertical="center" wrapText="1" shrinkToFit="1"/>
    </xf>
    <xf numFmtId="166" fontId="39" fillId="2" borderId="1" xfId="3" applyNumberFormat="1" applyFont="1" applyFill="1" applyBorder="1" applyAlignment="1">
      <alignment horizontal="center" vertical="center" wrapText="1" shrinkToFit="1"/>
    </xf>
    <xf numFmtId="166" fontId="39" fillId="4" borderId="1" xfId="3" applyNumberFormat="1" applyFont="1" applyFill="1" applyBorder="1" applyAlignment="1">
      <alignment horizontal="center" vertical="center" wrapText="1" shrinkToFit="1"/>
    </xf>
    <xf numFmtId="3" fontId="39" fillId="2" borderId="1" xfId="3" applyNumberFormat="1" applyFont="1" applyFill="1" applyBorder="1" applyAlignment="1">
      <alignment horizontal="center" vertical="center" wrapText="1" shrinkToFit="1"/>
    </xf>
    <xf numFmtId="0" fontId="0" fillId="0" borderId="0" xfId="0" applyAlignment="1">
      <alignment wrapText="1" shrinkToFit="1"/>
    </xf>
    <xf numFmtId="0" fontId="44" fillId="0" borderId="1" xfId="0" applyFont="1" applyBorder="1" applyAlignment="1">
      <alignment horizontal="center" vertical="center" wrapText="1" shrinkToFit="1"/>
    </xf>
    <xf numFmtId="3" fontId="39" fillId="2" borderId="22" xfId="3" applyNumberFormat="1" applyFont="1" applyFill="1" applyBorder="1" applyAlignment="1">
      <alignment horizontal="center" vertical="center" wrapText="1" shrinkToFit="1"/>
    </xf>
    <xf numFmtId="166" fontId="24" fillId="4" borderId="1" xfId="3" applyNumberFormat="1" applyFont="1" applyFill="1" applyBorder="1" applyAlignment="1">
      <alignment horizontal="left" vertical="center" wrapText="1"/>
    </xf>
    <xf numFmtId="49" fontId="0" fillId="0" borderId="0" xfId="0" applyNumberFormat="1" applyAlignment="1">
      <alignment horizontal="center" vertical="center" wrapText="1" shrinkToFit="1"/>
    </xf>
    <xf numFmtId="3" fontId="24" fillId="0" borderId="1" xfId="3" applyNumberFormat="1" applyFont="1" applyBorder="1" applyAlignment="1">
      <alignment horizontal="center" vertical="center" wrapText="1" shrinkToFit="1"/>
    </xf>
    <xf numFmtId="0" fontId="24" fillId="3" borderId="1" xfId="3" applyFont="1" applyFill="1" applyBorder="1" applyAlignment="1">
      <alignment horizontal="left" vertical="center" wrapText="1" shrinkToFit="1"/>
    </xf>
    <xf numFmtId="3" fontId="39" fillId="3" borderId="1" xfId="3" applyNumberFormat="1" applyFont="1" applyFill="1" applyBorder="1" applyAlignment="1">
      <alignment horizontal="center" vertical="center" wrapText="1" shrinkToFit="1"/>
    </xf>
    <xf numFmtId="166" fontId="39" fillId="3" borderId="1" xfId="3" applyNumberFormat="1" applyFont="1" applyFill="1" applyBorder="1" applyAlignment="1">
      <alignment horizontal="center" vertical="center" wrapText="1" shrinkToFit="1"/>
    </xf>
    <xf numFmtId="165" fontId="39" fillId="15" borderId="1" xfId="3"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165" fontId="39" fillId="4" borderId="1" xfId="0" applyNumberFormat="1" applyFont="1" applyFill="1" applyBorder="1" applyAlignment="1">
      <alignment horizontal="center" vertical="center" wrapText="1"/>
    </xf>
    <xf numFmtId="165" fontId="39" fillId="4" borderId="1" xfId="3" applyNumberFormat="1" applyFont="1" applyFill="1" applyBorder="1" applyAlignment="1">
      <alignment horizontal="center" vertical="center" wrapText="1"/>
    </xf>
    <xf numFmtId="3" fontId="45" fillId="4" borderId="1" xfId="0" applyNumberFormat="1" applyFont="1" applyFill="1" applyBorder="1" applyAlignment="1">
      <alignment horizontal="center" vertical="center" wrapText="1" shrinkToFit="1"/>
    </xf>
    <xf numFmtId="165" fontId="46" fillId="4" borderId="1" xfId="3" applyNumberFormat="1" applyFont="1" applyFill="1" applyBorder="1" applyAlignment="1">
      <alignment vertical="center" wrapText="1"/>
    </xf>
    <xf numFmtId="3" fontId="46" fillId="4" borderId="1" xfId="3" applyNumberFormat="1" applyFont="1" applyFill="1" applyBorder="1" applyAlignment="1">
      <alignment vertical="center" wrapText="1"/>
    </xf>
    <xf numFmtId="165" fontId="39" fillId="4" borderId="1" xfId="0" applyNumberFormat="1" applyFont="1" applyFill="1" applyBorder="1" applyAlignment="1">
      <alignment horizontal="center" vertical="center"/>
    </xf>
    <xf numFmtId="0" fontId="44" fillId="4" borderId="18" xfId="0" applyFont="1" applyFill="1" applyBorder="1" applyAlignment="1">
      <alignment horizontal="center" vertical="center" wrapText="1"/>
    </xf>
    <xf numFmtId="165" fontId="39" fillId="3" borderId="1" xfId="0" applyNumberFormat="1" applyFont="1" applyFill="1" applyBorder="1" applyAlignment="1">
      <alignment horizontal="center" vertical="center"/>
    </xf>
    <xf numFmtId="166" fontId="39" fillId="3" borderId="1" xfId="3" applyNumberFormat="1" applyFont="1" applyFill="1" applyBorder="1" applyAlignment="1">
      <alignment vertical="center" wrapText="1"/>
    </xf>
    <xf numFmtId="3" fontId="39" fillId="3" borderId="1" xfId="3" applyNumberFormat="1" applyFont="1" applyFill="1" applyBorder="1" applyAlignment="1">
      <alignment vertical="center" wrapText="1"/>
    </xf>
    <xf numFmtId="3" fontId="39" fillId="3" borderId="18" xfId="3" applyNumberFormat="1" applyFont="1" applyFill="1" applyBorder="1" applyAlignment="1">
      <alignment horizontal="center" vertical="center" wrapText="1"/>
    </xf>
    <xf numFmtId="0" fontId="24" fillId="10" borderId="1" xfId="0" applyFont="1" applyFill="1" applyBorder="1" applyAlignment="1">
      <alignment horizontal="left" vertical="center" wrapText="1"/>
    </xf>
    <xf numFmtId="165" fontId="39" fillId="10" borderId="1" xfId="0" applyNumberFormat="1" applyFont="1" applyFill="1" applyBorder="1" applyAlignment="1">
      <alignment horizontal="center" vertical="center"/>
    </xf>
    <xf numFmtId="166" fontId="39" fillId="10" borderId="1" xfId="3" applyNumberFormat="1" applyFont="1" applyFill="1" applyBorder="1" applyAlignment="1">
      <alignment horizontal="center" vertical="center" wrapText="1"/>
    </xf>
    <xf numFmtId="3" fontId="39" fillId="10" borderId="1" xfId="0" applyNumberFormat="1" applyFont="1" applyFill="1" applyBorder="1" applyAlignment="1">
      <alignment horizontal="center" vertical="center" wrapText="1" shrinkToFit="1"/>
    </xf>
    <xf numFmtId="166" fontId="39" fillId="10" borderId="18" xfId="3" applyNumberFormat="1" applyFont="1" applyFill="1" applyBorder="1" applyAlignment="1">
      <alignment horizontal="center" vertical="center" wrapText="1"/>
    </xf>
    <xf numFmtId="3" fontId="39" fillId="10" borderId="1" xfId="3" applyNumberFormat="1" applyFont="1" applyFill="1" applyBorder="1" applyAlignment="1">
      <alignment vertical="center" wrapText="1"/>
    </xf>
    <xf numFmtId="166" fontId="39" fillId="10" borderId="1" xfId="3" applyNumberFormat="1" applyFont="1" applyFill="1" applyBorder="1" applyAlignment="1">
      <alignment vertical="center" wrapText="1"/>
    </xf>
    <xf numFmtId="3" fontId="39" fillId="10" borderId="1" xfId="3" applyNumberFormat="1" applyFont="1" applyFill="1" applyBorder="1" applyAlignment="1">
      <alignment horizontal="center" vertical="center" wrapText="1"/>
    </xf>
    <xf numFmtId="0" fontId="40" fillId="4" borderId="1" xfId="0" applyFont="1" applyFill="1" applyBorder="1" applyAlignment="1">
      <alignment vertical="center" wrapText="1"/>
    </xf>
    <xf numFmtId="166" fontId="39" fillId="10" borderId="1" xfId="3" applyNumberFormat="1" applyFont="1" applyFill="1" applyBorder="1" applyAlignment="1">
      <alignment horizontal="left" vertical="center" wrapText="1"/>
    </xf>
    <xf numFmtId="0" fontId="24" fillId="11" borderId="1" xfId="0" applyFont="1" applyFill="1" applyBorder="1" applyAlignment="1">
      <alignment horizontal="left" vertical="center" wrapText="1"/>
    </xf>
    <xf numFmtId="165" fontId="39" fillId="11" borderId="1" xfId="0" applyNumberFormat="1" applyFont="1" applyFill="1" applyBorder="1" applyAlignment="1">
      <alignment horizontal="center" vertical="center"/>
    </xf>
    <xf numFmtId="166" fontId="39" fillId="11" borderId="1" xfId="3" applyNumberFormat="1" applyFont="1" applyFill="1" applyBorder="1" applyAlignment="1">
      <alignment horizontal="center" vertical="center" wrapText="1"/>
    </xf>
    <xf numFmtId="3" fontId="39" fillId="11" borderId="1" xfId="0" applyNumberFormat="1" applyFont="1" applyFill="1" applyBorder="1" applyAlignment="1">
      <alignment horizontal="center" vertical="center" wrapText="1" shrinkToFit="1"/>
    </xf>
    <xf numFmtId="166" fontId="39" fillId="11" borderId="1" xfId="3" applyNumberFormat="1" applyFont="1" applyFill="1" applyBorder="1" applyAlignment="1">
      <alignment vertical="center" wrapText="1"/>
    </xf>
    <xf numFmtId="3" fontId="39" fillId="11" borderId="1" xfId="3" applyNumberFormat="1" applyFont="1" applyFill="1" applyBorder="1" applyAlignment="1">
      <alignment vertical="center" wrapText="1"/>
    </xf>
    <xf numFmtId="3" fontId="39" fillId="11" borderId="1" xfId="3" applyNumberFormat="1" applyFont="1" applyFill="1" applyBorder="1" applyAlignment="1">
      <alignment horizontal="center" vertical="center" wrapText="1"/>
    </xf>
    <xf numFmtId="166" fontId="39" fillId="4" borderId="18" xfId="3" applyNumberFormat="1" applyFont="1" applyFill="1" applyBorder="1" applyAlignment="1">
      <alignment vertical="center" wrapText="1"/>
    </xf>
    <xf numFmtId="166" fontId="39" fillId="4" borderId="22" xfId="3" applyNumberFormat="1" applyFont="1" applyFill="1" applyBorder="1" applyAlignment="1">
      <alignment vertical="center" wrapText="1"/>
    </xf>
    <xf numFmtId="166" fontId="39" fillId="15" borderId="1" xfId="3" applyNumberFormat="1" applyFont="1" applyFill="1" applyBorder="1" applyAlignment="1">
      <alignment horizontal="center" vertical="center" wrapText="1"/>
    </xf>
    <xf numFmtId="0" fontId="40" fillId="14" borderId="1" xfId="0" applyFont="1" applyFill="1" applyBorder="1" applyAlignment="1">
      <alignment horizontal="left" vertical="center" wrapText="1" shrinkToFit="1"/>
    </xf>
    <xf numFmtId="0" fontId="44" fillId="4" borderId="1" xfId="0" applyFont="1" applyFill="1" applyBorder="1" applyAlignment="1">
      <alignment horizontal="center" vertical="center"/>
    </xf>
    <xf numFmtId="0" fontId="39" fillId="4" borderId="1" xfId="0" applyFont="1" applyFill="1" applyBorder="1" applyAlignment="1">
      <alignment horizontal="left" vertical="center" wrapText="1"/>
    </xf>
    <xf numFmtId="0" fontId="44" fillId="4" borderId="1" xfId="0" applyFont="1" applyFill="1" applyBorder="1" applyAlignment="1">
      <alignment horizontal="left" vertical="center" wrapText="1"/>
    </xf>
    <xf numFmtId="3" fontId="39" fillId="3" borderId="1" xfId="3" applyNumberFormat="1" applyFont="1" applyFill="1" applyBorder="1" applyAlignment="1">
      <alignment horizontal="center" vertical="center"/>
    </xf>
    <xf numFmtId="16" fontId="24" fillId="4" borderId="1" xfId="0" applyNumberFormat="1" applyFont="1" applyFill="1" applyBorder="1" applyAlignment="1">
      <alignment horizontal="left" vertical="center" wrapText="1"/>
    </xf>
    <xf numFmtId="0" fontId="24" fillId="3" borderId="1" xfId="3" applyFont="1" applyFill="1" applyBorder="1" applyAlignment="1">
      <alignment horizontal="left" vertical="center" wrapText="1"/>
    </xf>
    <xf numFmtId="165" fontId="39" fillId="3" borderId="1" xfId="3" applyNumberFormat="1" applyFont="1" applyFill="1" applyBorder="1" applyAlignment="1">
      <alignment horizontal="center" vertical="center" wrapText="1"/>
    </xf>
    <xf numFmtId="3" fontId="39" fillId="4" borderId="1" xfId="3" applyNumberFormat="1" applyFont="1" applyFill="1" applyBorder="1" applyAlignment="1">
      <alignment horizontal="center" vertical="center"/>
    </xf>
    <xf numFmtId="166" fontId="39" fillId="4" borderId="23" xfId="3" applyNumberFormat="1" applyFont="1" applyFill="1" applyBorder="1" applyAlignment="1">
      <alignment horizontal="center" vertical="center" wrapText="1"/>
    </xf>
    <xf numFmtId="0" fontId="24" fillId="3" borderId="1" xfId="0" applyFont="1" applyFill="1" applyBorder="1" applyAlignment="1">
      <alignment horizontal="left" vertical="center" wrapText="1"/>
    </xf>
    <xf numFmtId="165" fontId="39" fillId="3" borderId="18" xfId="0" applyNumberFormat="1" applyFont="1" applyFill="1" applyBorder="1" applyAlignment="1">
      <alignment horizontal="center" vertical="center"/>
    </xf>
    <xf numFmtId="49" fontId="35" fillId="0" borderId="0" xfId="0" applyNumberFormat="1" applyFont="1" applyFill="1" applyBorder="1" applyAlignment="1">
      <alignment horizontal="left" vertical="center" wrapText="1"/>
    </xf>
    <xf numFmtId="0" fontId="44" fillId="4" borderId="18" xfId="0" applyFont="1" applyFill="1" applyBorder="1" applyAlignment="1">
      <alignment horizontal="center" vertical="center"/>
    </xf>
    <xf numFmtId="166" fontId="39" fillId="8" borderId="1" xfId="3" applyNumberFormat="1" applyFont="1" applyFill="1" applyBorder="1" applyAlignment="1">
      <alignment horizontal="center" vertical="center" wrapText="1"/>
    </xf>
    <xf numFmtId="166" fontId="36" fillId="15" borderId="24" xfId="3" applyNumberFormat="1" applyFont="1" applyFill="1" applyBorder="1" applyAlignment="1">
      <alignment horizontal="center" vertical="center" wrapText="1"/>
    </xf>
    <xf numFmtId="0" fontId="48" fillId="4" borderId="1" xfId="3" applyFont="1" applyFill="1" applyBorder="1" applyAlignment="1">
      <alignment horizontal="left" vertical="center" wrapText="1"/>
    </xf>
    <xf numFmtId="49" fontId="0" fillId="0" borderId="25" xfId="0" applyNumberFormat="1" applyBorder="1" applyAlignment="1">
      <alignment horizontal="center" vertical="center"/>
    </xf>
    <xf numFmtId="0" fontId="24" fillId="4" borderId="20" xfId="0" applyFont="1" applyFill="1" applyBorder="1" applyAlignment="1">
      <alignment horizontal="left" vertical="center" wrapText="1"/>
    </xf>
    <xf numFmtId="166" fontId="24" fillId="4" borderId="20" xfId="3" applyNumberFormat="1" applyFont="1" applyFill="1" applyBorder="1" applyAlignment="1">
      <alignment horizontal="left" vertical="center" wrapText="1"/>
    </xf>
    <xf numFmtId="166" fontId="24" fillId="2" borderId="1" xfId="3" applyNumberFormat="1" applyFont="1" applyFill="1" applyBorder="1" applyAlignment="1">
      <alignment horizontal="center" vertical="center" wrapText="1"/>
    </xf>
    <xf numFmtId="0" fontId="24" fillId="4" borderId="1" xfId="3" applyFont="1" applyFill="1" applyBorder="1" applyAlignment="1">
      <alignment horizontal="left" vertical="center" wrapText="1"/>
    </xf>
    <xf numFmtId="166" fontId="39" fillId="2" borderId="18" xfId="3" applyNumberFormat="1" applyFont="1" applyFill="1" applyBorder="1" applyAlignment="1">
      <alignment horizontal="center" vertical="center" wrapText="1"/>
    </xf>
    <xf numFmtId="165" fontId="36" fillId="15" borderId="18" xfId="3" applyNumberFormat="1" applyFont="1" applyFill="1" applyBorder="1" applyAlignment="1">
      <alignment horizontal="center" vertical="center" wrapText="1"/>
    </xf>
    <xf numFmtId="165" fontId="44" fillId="4" borderId="1" xfId="0" applyNumberFormat="1" applyFont="1" applyFill="1" applyBorder="1" applyAlignment="1">
      <alignment horizontal="center" vertical="center"/>
    </xf>
    <xf numFmtId="165" fontId="39" fillId="4" borderId="1" xfId="3" applyNumberFormat="1" applyFont="1" applyFill="1" applyBorder="1" applyAlignment="1">
      <alignment horizontal="center" vertical="center"/>
    </xf>
    <xf numFmtId="0" fontId="24" fillId="4" borderId="1" xfId="0" applyFont="1" applyFill="1" applyBorder="1" applyAlignment="1">
      <alignment vertical="center" wrapText="1" shrinkToFit="1"/>
    </xf>
    <xf numFmtId="49" fontId="0" fillId="4" borderId="0" xfId="0" applyNumberFormat="1" applyFont="1" applyFill="1" applyAlignment="1">
      <alignment horizontal="center" vertical="center"/>
    </xf>
    <xf numFmtId="0" fontId="0" fillId="4" borderId="0" xfId="0" applyFont="1" applyFill="1"/>
    <xf numFmtId="166" fontId="39" fillId="3" borderId="18" xfId="3" applyNumberFormat="1" applyFont="1" applyFill="1" applyBorder="1" applyAlignment="1">
      <alignment horizontal="center" vertical="center" wrapText="1"/>
    </xf>
    <xf numFmtId="166" fontId="39" fillId="3" borderId="23" xfId="3" applyNumberFormat="1" applyFont="1" applyFill="1" applyBorder="1" applyAlignment="1">
      <alignment horizontal="center" vertical="center" wrapText="1"/>
    </xf>
    <xf numFmtId="0" fontId="41" fillId="4" borderId="1" xfId="0" applyFont="1" applyFill="1" applyBorder="1" applyAlignment="1">
      <alignment vertical="center" wrapText="1"/>
    </xf>
    <xf numFmtId="166" fontId="39" fillId="8" borderId="25" xfId="3" applyNumberFormat="1" applyFont="1" applyFill="1" applyBorder="1" applyAlignment="1">
      <alignment horizontal="center" vertical="center" wrapText="1"/>
    </xf>
    <xf numFmtId="0" fontId="39" fillId="4" borderId="18" xfId="3" applyFont="1" applyFill="1" applyBorder="1" applyAlignment="1">
      <alignment horizontal="center" vertical="center"/>
    </xf>
    <xf numFmtId="0" fontId="39" fillId="10" borderId="1" xfId="3" applyFont="1" applyFill="1" applyBorder="1" applyAlignment="1">
      <alignment horizontal="left" vertical="center" wrapText="1"/>
    </xf>
    <xf numFmtId="3" fontId="39" fillId="10" borderId="1" xfId="3" applyNumberFormat="1" applyFont="1" applyFill="1" applyBorder="1" applyAlignment="1">
      <alignment horizontal="center" vertical="center" shrinkToFit="1"/>
    </xf>
    <xf numFmtId="3" fontId="45" fillId="10" borderId="1" xfId="3" applyNumberFormat="1" applyFont="1" applyFill="1" applyBorder="1" applyAlignment="1">
      <alignment horizontal="center" vertical="center" wrapText="1"/>
    </xf>
    <xf numFmtId="167" fontId="24" fillId="4" borderId="1" xfId="0" applyNumberFormat="1" applyFont="1" applyFill="1" applyBorder="1" applyAlignment="1">
      <alignment horizontal="left" vertical="center" wrapText="1"/>
    </xf>
    <xf numFmtId="0" fontId="0" fillId="0" borderId="0" xfId="0" applyAlignment="1">
      <alignment horizontal="center" vertical="center" wrapText="1"/>
    </xf>
    <xf numFmtId="0" fontId="49" fillId="3" borderId="1" xfId="0" applyFont="1" applyFill="1" applyBorder="1" applyAlignment="1">
      <alignment wrapText="1"/>
    </xf>
    <xf numFmtId="167" fontId="49" fillId="3" borderId="1" xfId="0" applyNumberFormat="1" applyFont="1" applyFill="1" applyBorder="1" applyAlignment="1">
      <alignment horizontal="center" vertical="center"/>
    </xf>
    <xf numFmtId="0" fontId="41" fillId="4" borderId="1" xfId="0" applyFont="1" applyFill="1" applyBorder="1" applyAlignment="1">
      <alignment horizontal="left" vertical="center" wrapText="1"/>
    </xf>
    <xf numFmtId="166" fontId="39" fillId="4" borderId="24" xfId="3" applyNumberFormat="1" applyFont="1" applyFill="1" applyBorder="1" applyAlignment="1">
      <alignment horizontal="center" vertical="center" wrapText="1"/>
    </xf>
    <xf numFmtId="0" fontId="39" fillId="3" borderId="1" xfId="0" applyFont="1" applyFill="1" applyBorder="1" applyAlignment="1">
      <alignment horizontal="left" vertical="center" wrapText="1"/>
    </xf>
    <xf numFmtId="165" fontId="39" fillId="15" borderId="1" xfId="3" applyNumberFormat="1" applyFont="1" applyFill="1" applyBorder="1" applyAlignment="1">
      <alignment horizontal="center" vertical="center"/>
    </xf>
    <xf numFmtId="0" fontId="50" fillId="14" borderId="1" xfId="0" applyFont="1" applyFill="1" applyBorder="1" applyAlignment="1">
      <alignment horizontal="left" vertical="center" wrapText="1"/>
    </xf>
    <xf numFmtId="165" fontId="38" fillId="4" borderId="0" xfId="3" applyNumberFormat="1" applyFont="1" applyFill="1" applyBorder="1" applyAlignment="1">
      <alignment vertical="center" wrapText="1"/>
    </xf>
    <xf numFmtId="166" fontId="36" fillId="4" borderId="0" xfId="3" applyNumberFormat="1" applyFont="1" applyFill="1" applyBorder="1" applyAlignment="1">
      <alignment vertical="center" wrapText="1"/>
    </xf>
    <xf numFmtId="3" fontId="14" fillId="0" borderId="0" xfId="3" applyNumberFormat="1" applyAlignment="1">
      <alignment shrinkToFit="1"/>
    </xf>
    <xf numFmtId="0" fontId="14" fillId="0" borderId="0" xfId="3"/>
    <xf numFmtId="3" fontId="14" fillId="0" borderId="0" xfId="3" applyNumberFormat="1"/>
    <xf numFmtId="0" fontId="14" fillId="0" borderId="0" xfId="3" applyAlignment="1">
      <alignment horizontal="center"/>
    </xf>
    <xf numFmtId="3" fontId="14" fillId="0" borderId="0" xfId="3" applyNumberFormat="1" applyAlignment="1">
      <alignment horizontal="center" vertical="center"/>
    </xf>
    <xf numFmtId="0" fontId="50" fillId="0" borderId="0" xfId="0" applyFont="1" applyAlignment="1">
      <alignment horizontal="left" vertical="center"/>
    </xf>
    <xf numFmtId="0" fontId="0" fillId="0" borderId="0" xfId="0" applyAlignment="1">
      <alignment horizontal="center"/>
    </xf>
    <xf numFmtId="3" fontId="0" fillId="0" borderId="0" xfId="0" applyNumberFormat="1" applyAlignment="1">
      <alignment horizontal="center" vertical="center"/>
    </xf>
    <xf numFmtId="0" fontId="28" fillId="0" borderId="0" xfId="0" applyFont="1" applyBorder="1" applyAlignment="1">
      <alignment horizontal="center"/>
    </xf>
    <xf numFmtId="0" fontId="0" fillId="0" borderId="0" xfId="0" applyFill="1" applyAlignment="1">
      <alignment wrapText="1"/>
    </xf>
    <xf numFmtId="3" fontId="0" fillId="0" borderId="0" xfId="0" applyNumberFormat="1" applyFill="1" applyAlignment="1">
      <alignment shrinkToFit="1"/>
    </xf>
    <xf numFmtId="3" fontId="0" fillId="0" borderId="0" xfId="0" applyNumberFormat="1" applyFill="1"/>
    <xf numFmtId="3" fontId="0" fillId="0" borderId="0" xfId="0" applyNumberFormat="1"/>
    <xf numFmtId="0" fontId="0" fillId="0" borderId="0" xfId="0" applyFill="1" applyAlignment="1">
      <alignment horizontal="center"/>
    </xf>
    <xf numFmtId="3" fontId="0" fillId="0" borderId="0" xfId="0" applyNumberFormat="1" applyFill="1" applyAlignment="1">
      <alignment horizontal="center" vertical="center"/>
    </xf>
    <xf numFmtId="3" fontId="0" fillId="0" borderId="0" xfId="0" applyNumberFormat="1" applyAlignment="1">
      <alignment shrinkToFit="1"/>
    </xf>
    <xf numFmtId="0" fontId="0" fillId="4" borderId="1" xfId="0" applyFill="1" applyBorder="1" applyAlignment="1">
      <alignment wrapText="1" shrinkToFit="1"/>
    </xf>
    <xf numFmtId="166" fontId="39" fillId="8" borderId="1" xfId="3" applyNumberFormat="1" applyFont="1" applyFill="1" applyBorder="1" applyAlignment="1">
      <alignment vertical="center" wrapText="1"/>
    </xf>
    <xf numFmtId="0" fontId="0" fillId="4" borderId="1" xfId="0" applyFill="1" applyBorder="1" applyAlignment="1">
      <alignment vertical="center" wrapText="1" shrinkToFit="1"/>
    </xf>
    <xf numFmtId="0" fontId="7" fillId="2" borderId="7" xfId="0" applyFont="1" applyFill="1" applyBorder="1" applyAlignment="1">
      <alignment horizontal="left" vertical="center" wrapText="1"/>
    </xf>
    <xf numFmtId="0" fontId="8" fillId="3" borderId="7" xfId="0" applyFont="1" applyFill="1" applyBorder="1" applyAlignment="1">
      <alignment horizontal="left" vertical="center" wrapText="1"/>
    </xf>
    <xf numFmtId="0" fontId="17" fillId="12" borderId="1" xfId="0" applyFont="1" applyFill="1" applyBorder="1" applyAlignment="1">
      <alignment horizontal="left" vertical="center" wrapText="1"/>
    </xf>
    <xf numFmtId="0" fontId="0" fillId="0" borderId="1" xfId="0" applyBorder="1" applyAlignment="1">
      <alignment vertical="center" wrapText="1" shrinkToFit="1"/>
    </xf>
    <xf numFmtId="0" fontId="0" fillId="0" borderId="1" xfId="0" applyBorder="1" applyAlignment="1">
      <alignment vertical="center" shrinkToFit="1"/>
    </xf>
    <xf numFmtId="0" fontId="15" fillId="0" borderId="33" xfId="0" applyFont="1" applyBorder="1" applyAlignment="1">
      <alignment vertical="center" wrapText="1"/>
    </xf>
    <xf numFmtId="0" fontId="8" fillId="0" borderId="34" xfId="0" applyFont="1" applyFill="1" applyBorder="1" applyAlignment="1">
      <alignment vertical="center" wrapText="1"/>
    </xf>
    <xf numFmtId="0" fontId="22" fillId="0" borderId="0" xfId="0" applyFont="1" applyAlignment="1">
      <alignment horizontal="left"/>
    </xf>
    <xf numFmtId="3" fontId="22" fillId="0" borderId="0" xfId="0" applyNumberFormat="1" applyFont="1"/>
    <xf numFmtId="0" fontId="22" fillId="0" borderId="0" xfId="0" applyFont="1" applyAlignment="1">
      <alignment horizontal="right"/>
    </xf>
    <xf numFmtId="1" fontId="22" fillId="0" borderId="0" xfId="0" applyNumberFormat="1" applyFont="1" applyAlignment="1">
      <alignment horizontal="right"/>
    </xf>
    <xf numFmtId="0" fontId="22" fillId="4" borderId="0" xfId="0" applyFont="1" applyFill="1" applyAlignment="1">
      <alignment vertical="center" wrapText="1"/>
    </xf>
    <xf numFmtId="0" fontId="22" fillId="4" borderId="0" xfId="0" applyFont="1" applyFill="1"/>
    <xf numFmtId="0" fontId="55" fillId="17" borderId="40" xfId="0" applyFont="1" applyFill="1" applyBorder="1" applyAlignment="1">
      <alignment horizontal="center" vertical="center" wrapText="1" readingOrder="1"/>
    </xf>
    <xf numFmtId="0" fontId="55" fillId="17" borderId="1" xfId="0" applyFont="1" applyFill="1" applyBorder="1" applyAlignment="1">
      <alignment horizontal="center" vertical="center" wrapText="1" readingOrder="1"/>
    </xf>
    <xf numFmtId="1" fontId="55" fillId="17" borderId="44" xfId="0" applyNumberFormat="1" applyFont="1" applyFill="1" applyBorder="1" applyAlignment="1">
      <alignment horizontal="center" vertical="center" wrapText="1" readingOrder="1"/>
    </xf>
    <xf numFmtId="14" fontId="55" fillId="17" borderId="1" xfId="0" applyNumberFormat="1" applyFont="1" applyFill="1" applyBorder="1" applyAlignment="1">
      <alignment horizontal="center" vertical="center" wrapText="1" readingOrder="1"/>
    </xf>
    <xf numFmtId="0" fontId="55" fillId="17" borderId="5" xfId="0" applyFont="1" applyFill="1" applyBorder="1" applyAlignment="1">
      <alignment horizontal="center" vertical="center" wrapText="1" readingOrder="1"/>
    </xf>
    <xf numFmtId="0" fontId="55" fillId="17" borderId="20" xfId="0" applyFont="1" applyFill="1" applyBorder="1" applyAlignment="1">
      <alignment horizontal="center" vertical="center" wrapText="1" readingOrder="1"/>
    </xf>
    <xf numFmtId="0" fontId="55" fillId="17" borderId="31" xfId="0" applyFont="1" applyFill="1" applyBorder="1" applyAlignment="1">
      <alignment horizontal="center" vertical="center" wrapText="1" readingOrder="1"/>
    </xf>
    <xf numFmtId="0" fontId="56" fillId="0" borderId="2" xfId="0" applyFont="1" applyBorder="1" applyAlignment="1">
      <alignment horizontal="center" vertical="center" wrapText="1" readingOrder="1"/>
    </xf>
    <xf numFmtId="0" fontId="56" fillId="0" borderId="3" xfId="0" applyFont="1" applyBorder="1" applyAlignment="1">
      <alignment horizontal="left" vertical="center" wrapText="1"/>
    </xf>
    <xf numFmtId="3" fontId="56" fillId="0" borderId="3" xfId="0" applyNumberFormat="1" applyFont="1" applyBorder="1" applyAlignment="1">
      <alignment vertical="center" wrapText="1" readingOrder="1"/>
    </xf>
    <xf numFmtId="0" fontId="56" fillId="0" borderId="3" xfId="0" applyFont="1" applyBorder="1" applyAlignment="1">
      <alignment vertical="center" wrapText="1" readingOrder="1"/>
    </xf>
    <xf numFmtId="168" fontId="56" fillId="0" borderId="3" xfId="0" applyNumberFormat="1" applyFont="1" applyBorder="1" applyAlignment="1">
      <alignment vertical="center" wrapText="1" readingOrder="1"/>
    </xf>
    <xf numFmtId="0" fontId="56" fillId="0" borderId="3" xfId="0" applyFont="1" applyBorder="1" applyAlignment="1">
      <alignment horizontal="center" vertical="center" wrapText="1" readingOrder="1"/>
    </xf>
    <xf numFmtId="3" fontId="22" fillId="4" borderId="3" xfId="0" applyNumberFormat="1" applyFont="1" applyFill="1" applyBorder="1" applyAlignment="1">
      <alignment horizontal="center" vertical="center" wrapText="1"/>
    </xf>
    <xf numFmtId="169" fontId="22" fillId="4" borderId="3" xfId="0" applyNumberFormat="1" applyFont="1" applyFill="1" applyBorder="1" applyAlignment="1">
      <alignment horizontal="center" vertical="center" wrapText="1"/>
    </xf>
    <xf numFmtId="170" fontId="22" fillId="4" borderId="37" xfId="0" applyNumberFormat="1" applyFont="1" applyFill="1" applyBorder="1" applyAlignment="1">
      <alignment horizontal="right" vertical="center" wrapText="1"/>
    </xf>
    <xf numFmtId="1" fontId="22" fillId="4" borderId="50" xfId="0" applyNumberFormat="1" applyFont="1" applyFill="1" applyBorder="1" applyAlignment="1">
      <alignment horizontal="right" vertical="center" wrapText="1"/>
    </xf>
    <xf numFmtId="1" fontId="22" fillId="4" borderId="2" xfId="0" applyNumberFormat="1" applyFont="1" applyFill="1" applyBorder="1" applyAlignment="1">
      <alignment horizontal="right" vertical="center" wrapText="1"/>
    </xf>
    <xf numFmtId="0" fontId="22" fillId="0" borderId="3" xfId="0" applyFont="1" applyBorder="1"/>
    <xf numFmtId="170" fontId="57" fillId="0" borderId="3" xfId="0" applyNumberFormat="1" applyFont="1" applyFill="1" applyBorder="1" applyAlignment="1">
      <alignment horizontal="center" vertical="center" wrapText="1"/>
    </xf>
    <xf numFmtId="170" fontId="22" fillId="0" borderId="37" xfId="0" applyNumberFormat="1" applyFont="1" applyBorder="1" applyAlignment="1">
      <alignment vertical="center"/>
    </xf>
    <xf numFmtId="170" fontId="22" fillId="0" borderId="44" xfId="0" applyNumberFormat="1" applyFont="1" applyBorder="1" applyAlignment="1">
      <alignment vertical="center"/>
    </xf>
    <xf numFmtId="0" fontId="56" fillId="19" borderId="5" xfId="0" applyFont="1" applyFill="1" applyBorder="1" applyAlignment="1">
      <alignment horizontal="center" vertical="center" wrapText="1" readingOrder="1"/>
    </xf>
    <xf numFmtId="0" fontId="56" fillId="19" borderId="1" xfId="0" applyFont="1" applyFill="1" applyBorder="1" applyAlignment="1">
      <alignment horizontal="left" vertical="center" wrapText="1"/>
    </xf>
    <xf numFmtId="3" fontId="56" fillId="19" borderId="1" xfId="0" applyNumberFormat="1" applyFont="1" applyFill="1" applyBorder="1" applyAlignment="1">
      <alignment vertical="center" wrapText="1" readingOrder="1"/>
    </xf>
    <xf numFmtId="0" fontId="56" fillId="19" borderId="1" xfId="0" applyFont="1" applyFill="1" applyBorder="1" applyAlignment="1">
      <alignment vertical="center" wrapText="1" readingOrder="1"/>
    </xf>
    <xf numFmtId="168" fontId="56" fillId="19" borderId="1" xfId="0" applyNumberFormat="1" applyFont="1" applyFill="1" applyBorder="1" applyAlignment="1">
      <alignment vertical="center" wrapText="1" readingOrder="1"/>
    </xf>
    <xf numFmtId="0" fontId="56" fillId="19" borderId="1" xfId="0" applyFont="1" applyFill="1" applyBorder="1" applyAlignment="1">
      <alignment horizontal="center" vertical="center" wrapText="1" readingOrder="1"/>
    </xf>
    <xf numFmtId="3" fontId="22" fillId="19" borderId="1" xfId="0" applyNumberFormat="1" applyFont="1" applyFill="1" applyBorder="1" applyAlignment="1">
      <alignment horizontal="center" vertical="center" wrapText="1"/>
    </xf>
    <xf numFmtId="169" fontId="22" fillId="19" borderId="1" xfId="0" applyNumberFormat="1" applyFont="1" applyFill="1" applyBorder="1" applyAlignment="1">
      <alignment horizontal="center" vertical="center" wrapText="1"/>
    </xf>
    <xf numFmtId="170" fontId="22" fillId="19" borderId="18" xfId="0" applyNumberFormat="1" applyFont="1" applyFill="1" applyBorder="1" applyAlignment="1">
      <alignment horizontal="right" vertical="center" wrapText="1"/>
    </xf>
    <xf numFmtId="1" fontId="22" fillId="19" borderId="53" xfId="0" applyNumberFormat="1" applyFont="1" applyFill="1" applyBorder="1" applyAlignment="1">
      <alignment horizontal="right" vertical="center" wrapText="1"/>
    </xf>
    <xf numFmtId="1" fontId="22" fillId="19" borderId="5" xfId="0" applyNumberFormat="1" applyFont="1" applyFill="1" applyBorder="1" applyAlignment="1">
      <alignment horizontal="right" vertical="center" wrapText="1"/>
    </xf>
    <xf numFmtId="0" fontId="22" fillId="19" borderId="1" xfId="0" applyFont="1" applyFill="1" applyBorder="1"/>
    <xf numFmtId="170" fontId="57" fillId="19" borderId="1" xfId="0" applyNumberFormat="1" applyFont="1" applyFill="1" applyBorder="1" applyAlignment="1">
      <alignment horizontal="center" vertical="center" wrapText="1"/>
    </xf>
    <xf numFmtId="170" fontId="22" fillId="19" borderId="18" xfId="0" applyNumberFormat="1" applyFont="1" applyFill="1" applyBorder="1" applyAlignment="1">
      <alignment vertical="center"/>
    </xf>
    <xf numFmtId="170" fontId="22" fillId="19" borderId="54" xfId="0" applyNumberFormat="1" applyFont="1" applyFill="1" applyBorder="1" applyAlignment="1">
      <alignment vertical="center"/>
    </xf>
    <xf numFmtId="0" fontId="22" fillId="7" borderId="0" xfId="0" applyFont="1" applyFill="1"/>
    <xf numFmtId="3" fontId="56" fillId="0" borderId="1" xfId="0" applyNumberFormat="1" applyFont="1" applyBorder="1" applyAlignment="1">
      <alignment vertical="center" wrapText="1" readingOrder="1"/>
    </xf>
    <xf numFmtId="168" fontId="56" fillId="0" borderId="1" xfId="0" applyNumberFormat="1" applyFont="1" applyBorder="1" applyAlignment="1">
      <alignment vertical="center" wrapText="1" readingOrder="1"/>
    </xf>
    <xf numFmtId="0" fontId="56" fillId="0" borderId="1" xfId="0" applyFont="1" applyBorder="1" applyAlignment="1">
      <alignment horizontal="center" vertical="center" wrapText="1" readingOrder="1"/>
    </xf>
    <xf numFmtId="3" fontId="22" fillId="4" borderId="1" xfId="0" applyNumberFormat="1" applyFont="1" applyFill="1" applyBorder="1" applyAlignment="1">
      <alignment horizontal="center" vertical="center" wrapText="1"/>
    </xf>
    <xf numFmtId="169" fontId="22" fillId="4" borderId="1" xfId="0" applyNumberFormat="1" applyFont="1" applyFill="1" applyBorder="1" applyAlignment="1">
      <alignment horizontal="center" vertical="center" wrapText="1"/>
    </xf>
    <xf numFmtId="170" fontId="22" fillId="4" borderId="18" xfId="0" applyNumberFormat="1" applyFont="1" applyFill="1" applyBorder="1" applyAlignment="1">
      <alignment horizontal="right" vertical="center" wrapText="1"/>
    </xf>
    <xf numFmtId="1" fontId="22" fillId="4" borderId="53" xfId="0" applyNumberFormat="1" applyFont="1" applyFill="1" applyBorder="1" applyAlignment="1">
      <alignment horizontal="right" vertical="center" wrapText="1"/>
    </xf>
    <xf numFmtId="1" fontId="22" fillId="4" borderId="5" xfId="0" applyNumberFormat="1" applyFont="1" applyFill="1" applyBorder="1" applyAlignment="1">
      <alignment horizontal="right" vertical="center" wrapText="1"/>
    </xf>
    <xf numFmtId="0" fontId="22" fillId="0" borderId="1" xfId="0" applyFont="1" applyBorder="1"/>
    <xf numFmtId="170" fontId="57" fillId="0" borderId="1" xfId="0" applyNumberFormat="1" applyFont="1" applyFill="1" applyBorder="1" applyAlignment="1">
      <alignment horizontal="center" vertical="center" wrapText="1"/>
    </xf>
    <xf numFmtId="170" fontId="22" fillId="0" borderId="18" xfId="0" applyNumberFormat="1" applyFont="1" applyBorder="1" applyAlignment="1">
      <alignment vertical="center"/>
    </xf>
    <xf numFmtId="170" fontId="22" fillId="0" borderId="54" xfId="0" applyNumberFormat="1" applyFont="1" applyBorder="1" applyAlignment="1">
      <alignment vertical="center"/>
    </xf>
    <xf numFmtId="3" fontId="56" fillId="4" borderId="1" xfId="0" applyNumberFormat="1" applyFont="1" applyFill="1" applyBorder="1" applyAlignment="1">
      <alignment vertical="center" wrapText="1" readingOrder="1"/>
    </xf>
    <xf numFmtId="171" fontId="56" fillId="4" borderId="1" xfId="0" applyNumberFormat="1" applyFont="1" applyFill="1" applyBorder="1" applyAlignment="1">
      <alignment vertical="center" wrapText="1" readingOrder="1"/>
    </xf>
    <xf numFmtId="0" fontId="56" fillId="4" borderId="1" xfId="0" applyFont="1" applyFill="1" applyBorder="1" applyAlignment="1">
      <alignment horizontal="center" vertical="center" wrapText="1" readingOrder="1"/>
    </xf>
    <xf numFmtId="172" fontId="22" fillId="4" borderId="1" xfId="0" applyNumberFormat="1" applyFont="1" applyFill="1" applyBorder="1" applyAlignment="1">
      <alignment horizontal="center" vertical="center" wrapText="1"/>
    </xf>
    <xf numFmtId="172" fontId="22" fillId="4" borderId="18" xfId="0" applyNumberFormat="1" applyFont="1" applyFill="1" applyBorder="1" applyAlignment="1">
      <alignment horizontal="right" vertical="center" wrapText="1"/>
    </xf>
    <xf numFmtId="171" fontId="22" fillId="4" borderId="53" xfId="0" applyNumberFormat="1" applyFont="1" applyFill="1" applyBorder="1" applyAlignment="1">
      <alignment horizontal="right" vertical="center" wrapText="1"/>
    </xf>
    <xf numFmtId="0" fontId="22" fillId="4" borderId="5" xfId="0" applyFont="1" applyFill="1" applyBorder="1"/>
    <xf numFmtId="0" fontId="22" fillId="4" borderId="1" xfId="0" applyFont="1" applyFill="1" applyBorder="1"/>
    <xf numFmtId="172" fontId="59" fillId="4" borderId="5" xfId="0" applyNumberFormat="1" applyFont="1" applyFill="1" applyBorder="1" applyAlignment="1">
      <alignment horizontal="right" vertical="center" wrapText="1"/>
    </xf>
    <xf numFmtId="170" fontId="22" fillId="19" borderId="1" xfId="0" applyNumberFormat="1" applyFont="1" applyFill="1" applyBorder="1" applyAlignment="1">
      <alignment horizontal="right" vertical="center" wrapText="1"/>
    </xf>
    <xf numFmtId="3" fontId="57" fillId="19" borderId="1" xfId="0" applyNumberFormat="1" applyFont="1" applyFill="1" applyBorder="1" applyAlignment="1">
      <alignment horizontal="center" vertical="center" wrapText="1"/>
    </xf>
    <xf numFmtId="170" fontId="57" fillId="19" borderId="53" xfId="0" applyNumberFormat="1" applyFont="1" applyFill="1" applyBorder="1" applyAlignment="1">
      <alignment horizontal="center" vertical="center" wrapText="1"/>
    </xf>
    <xf numFmtId="170" fontId="57" fillId="19" borderId="5" xfId="0" applyNumberFormat="1" applyFont="1" applyFill="1" applyBorder="1" applyAlignment="1">
      <alignment horizontal="center" vertical="center" wrapText="1"/>
    </xf>
    <xf numFmtId="0" fontId="22" fillId="19" borderId="5" xfId="0" applyFont="1" applyFill="1" applyBorder="1"/>
    <xf numFmtId="171" fontId="57" fillId="19" borderId="1" xfId="0" applyNumberFormat="1" applyFont="1" applyFill="1" applyBorder="1" applyAlignment="1">
      <alignment horizontal="right" vertical="center" wrapText="1"/>
    </xf>
    <xf numFmtId="171" fontId="56" fillId="19" borderId="1" xfId="0" applyNumberFormat="1" applyFont="1" applyFill="1" applyBorder="1" applyAlignment="1">
      <alignment vertical="center" wrapText="1" readingOrder="1"/>
    </xf>
    <xf numFmtId="171" fontId="56" fillId="19" borderId="18" xfId="0" applyNumberFormat="1" applyFont="1" applyFill="1" applyBorder="1" applyAlignment="1">
      <alignment vertical="center" wrapText="1" readingOrder="1"/>
    </xf>
    <xf numFmtId="171" fontId="22" fillId="19" borderId="53" xfId="0" applyNumberFormat="1" applyFont="1" applyFill="1" applyBorder="1" applyAlignment="1">
      <alignment horizontal="right" vertical="center" wrapText="1"/>
    </xf>
    <xf numFmtId="172" fontId="22" fillId="19" borderId="18" xfId="0" applyNumberFormat="1" applyFont="1" applyFill="1" applyBorder="1" applyAlignment="1">
      <alignment horizontal="right" vertical="center" wrapText="1"/>
    </xf>
    <xf numFmtId="0" fontId="56" fillId="0" borderId="5" xfId="0" applyFont="1" applyBorder="1" applyAlignment="1">
      <alignment horizontal="center" vertical="center" wrapText="1" readingOrder="1"/>
    </xf>
    <xf numFmtId="0" fontId="56" fillId="0" borderId="1" xfId="0" applyFont="1" applyBorder="1" applyAlignment="1">
      <alignment horizontal="left" vertical="center" wrapText="1"/>
    </xf>
    <xf numFmtId="0" fontId="56" fillId="0" borderId="1" xfId="0" applyFont="1" applyBorder="1" applyAlignment="1">
      <alignment vertical="center" wrapText="1" readingOrder="1"/>
    </xf>
    <xf numFmtId="171" fontId="56" fillId="0" borderId="1" xfId="0" applyNumberFormat="1" applyFont="1" applyBorder="1" applyAlignment="1">
      <alignment vertical="center" wrapText="1" readingOrder="1"/>
    </xf>
    <xf numFmtId="3" fontId="57" fillId="0" borderId="1" xfId="0" applyNumberFormat="1" applyFont="1" applyBorder="1" applyAlignment="1">
      <alignment horizontal="center" vertical="center" wrapText="1"/>
    </xf>
    <xf numFmtId="3" fontId="56" fillId="0" borderId="1" xfId="0" applyNumberFormat="1" applyFont="1" applyBorder="1" applyAlignment="1">
      <alignment horizontal="right" vertical="center" wrapText="1"/>
    </xf>
    <xf numFmtId="171" fontId="22" fillId="4" borderId="18" xfId="0" applyNumberFormat="1" applyFont="1" applyFill="1" applyBorder="1" applyAlignment="1">
      <alignment horizontal="right" vertical="center" wrapText="1"/>
    </xf>
    <xf numFmtId="171" fontId="57" fillId="0" borderId="5" xfId="0" applyNumberFormat="1" applyFont="1" applyBorder="1" applyAlignment="1">
      <alignment horizontal="right" vertical="center" wrapText="1"/>
    </xf>
    <xf numFmtId="171" fontId="57" fillId="0" borderId="18" xfId="0" applyNumberFormat="1" applyFont="1" applyBorder="1" applyAlignment="1">
      <alignment horizontal="right" vertical="center" wrapText="1"/>
    </xf>
    <xf numFmtId="3" fontId="56" fillId="19" borderId="1" xfId="0" applyNumberFormat="1" applyFont="1" applyFill="1" applyBorder="1" applyAlignment="1">
      <alignment horizontal="right" vertical="center" wrapText="1"/>
    </xf>
    <xf numFmtId="171" fontId="22" fillId="19" borderId="18" xfId="0" applyNumberFormat="1" applyFont="1" applyFill="1" applyBorder="1" applyAlignment="1">
      <alignment horizontal="right" vertical="center" wrapText="1"/>
    </xf>
    <xf numFmtId="171" fontId="22" fillId="19" borderId="18" xfId="0" applyNumberFormat="1" applyFont="1" applyFill="1" applyBorder="1" applyAlignment="1">
      <alignment vertical="center"/>
    </xf>
    <xf numFmtId="3" fontId="57" fillId="4" borderId="1" xfId="0" applyNumberFormat="1" applyFont="1" applyFill="1" applyBorder="1" applyAlignment="1">
      <alignment horizontal="center" vertical="center" wrapText="1"/>
    </xf>
    <xf numFmtId="171" fontId="22" fillId="0" borderId="18" xfId="0" applyNumberFormat="1" applyFont="1" applyBorder="1" applyAlignment="1">
      <alignment vertical="center"/>
    </xf>
    <xf numFmtId="171" fontId="22" fillId="4" borderId="1" xfId="0" applyNumberFormat="1" applyFont="1" applyFill="1" applyBorder="1" applyAlignment="1">
      <alignment horizontal="center" vertical="center" wrapText="1"/>
    </xf>
    <xf numFmtId="171" fontId="57" fillId="4" borderId="5" xfId="0" applyNumberFormat="1" applyFont="1" applyFill="1" applyBorder="1" applyAlignment="1">
      <alignment horizontal="center" vertical="center" wrapText="1"/>
    </xf>
    <xf numFmtId="171" fontId="22" fillId="4" borderId="18" xfId="0" applyNumberFormat="1" applyFont="1" applyFill="1" applyBorder="1" applyAlignment="1">
      <alignment vertical="center"/>
    </xf>
    <xf numFmtId="171" fontId="22" fillId="19" borderId="1" xfId="0" applyNumberFormat="1" applyFont="1" applyFill="1" applyBorder="1" applyAlignment="1">
      <alignment horizontal="center" vertical="center" wrapText="1"/>
    </xf>
    <xf numFmtId="171" fontId="57" fillId="19" borderId="5" xfId="0" applyNumberFormat="1" applyFont="1" applyFill="1" applyBorder="1" applyAlignment="1">
      <alignment horizontal="center" vertical="center" wrapText="1"/>
    </xf>
    <xf numFmtId="0" fontId="57" fillId="0" borderId="5" xfId="0" applyFont="1" applyBorder="1"/>
    <xf numFmtId="170" fontId="57" fillId="0" borderId="1" xfId="0" applyNumberFormat="1" applyFont="1" applyFill="1" applyBorder="1" applyAlignment="1">
      <alignment horizontal="right" vertical="center" wrapText="1"/>
    </xf>
    <xf numFmtId="171" fontId="22" fillId="19" borderId="1" xfId="0" applyNumberFormat="1" applyFont="1" applyFill="1" applyBorder="1" applyAlignment="1">
      <alignment horizontal="right" vertical="center" wrapText="1"/>
    </xf>
    <xf numFmtId="171" fontId="57" fillId="19" borderId="5" xfId="0" applyNumberFormat="1" applyFont="1" applyFill="1" applyBorder="1" applyAlignment="1">
      <alignment horizontal="right" vertical="center" wrapText="1"/>
    </xf>
    <xf numFmtId="170" fontId="61" fillId="19" borderId="1" xfId="0" applyNumberFormat="1" applyFont="1" applyFill="1" applyBorder="1" applyAlignment="1">
      <alignment horizontal="right" vertical="center" wrapText="1"/>
    </xf>
    <xf numFmtId="170" fontId="57" fillId="19" borderId="1" xfId="0" applyNumberFormat="1" applyFont="1" applyFill="1" applyBorder="1" applyAlignment="1">
      <alignment horizontal="right" vertical="center" wrapText="1"/>
    </xf>
    <xf numFmtId="171" fontId="57" fillId="0" borderId="1" xfId="0" applyNumberFormat="1" applyFont="1" applyBorder="1" applyAlignment="1">
      <alignment horizontal="right" vertical="center" wrapText="1"/>
    </xf>
    <xf numFmtId="1" fontId="57" fillId="0" borderId="53" xfId="0" applyNumberFormat="1" applyFont="1" applyBorder="1" applyAlignment="1">
      <alignment horizontal="right" vertical="center" wrapText="1"/>
    </xf>
    <xf numFmtId="0" fontId="22" fillId="0" borderId="5" xfId="0" applyFont="1" applyBorder="1"/>
    <xf numFmtId="0" fontId="56" fillId="19" borderId="5" xfId="0" applyFont="1" applyFill="1" applyBorder="1" applyAlignment="1">
      <alignment vertical="center" wrapText="1" readingOrder="1"/>
    </xf>
    <xf numFmtId="0" fontId="56" fillId="19" borderId="1" xfId="0" applyFont="1" applyFill="1" applyBorder="1" applyAlignment="1">
      <alignment vertical="center" wrapText="1"/>
    </xf>
    <xf numFmtId="3" fontId="56" fillId="7" borderId="1" xfId="0" applyNumberFormat="1" applyFont="1" applyFill="1" applyBorder="1" applyAlignment="1">
      <alignment horizontal="right" vertical="center" wrapText="1" readingOrder="1"/>
    </xf>
    <xf numFmtId="3" fontId="56" fillId="7" borderId="1" xfId="0" applyNumberFormat="1" applyFont="1" applyFill="1" applyBorder="1" applyAlignment="1">
      <alignment vertical="center" wrapText="1" readingOrder="1"/>
    </xf>
    <xf numFmtId="170" fontId="22" fillId="7" borderId="1" xfId="0" applyNumberFormat="1" applyFont="1" applyFill="1" applyBorder="1" applyAlignment="1">
      <alignment horizontal="right" vertical="center" wrapText="1"/>
    </xf>
    <xf numFmtId="0" fontId="56" fillId="7" borderId="1" xfId="0" applyFont="1" applyFill="1" applyBorder="1" applyAlignment="1">
      <alignment horizontal="center" vertical="center" wrapText="1" readingOrder="1"/>
    </xf>
    <xf numFmtId="171" fontId="57" fillId="19" borderId="18" xfId="0" applyNumberFormat="1" applyFont="1" applyFill="1" applyBorder="1" applyAlignment="1">
      <alignment horizontal="right" vertical="center" wrapText="1"/>
    </xf>
    <xf numFmtId="0" fontId="56" fillId="4" borderId="5" xfId="0" applyFont="1" applyFill="1" applyBorder="1" applyAlignment="1">
      <alignment horizontal="center" vertical="center" wrapText="1" readingOrder="1"/>
    </xf>
    <xf numFmtId="0" fontId="56" fillId="4" borderId="1" xfId="0" applyFont="1" applyFill="1" applyBorder="1" applyAlignment="1">
      <alignment horizontal="left" vertical="center" wrapText="1"/>
    </xf>
    <xf numFmtId="0" fontId="56" fillId="4" borderId="1" xfId="0" applyFont="1" applyFill="1" applyBorder="1" applyAlignment="1">
      <alignment vertical="center" wrapText="1" readingOrder="1"/>
    </xf>
    <xf numFmtId="170" fontId="57" fillId="4" borderId="1" xfId="0" applyNumberFormat="1" applyFont="1" applyFill="1" applyBorder="1" applyAlignment="1">
      <alignment horizontal="right" vertical="center" wrapText="1"/>
    </xf>
    <xf numFmtId="170" fontId="22" fillId="4" borderId="18" xfId="0" applyNumberFormat="1" applyFont="1" applyFill="1" applyBorder="1" applyAlignment="1">
      <alignment vertical="center"/>
    </xf>
    <xf numFmtId="0" fontId="56" fillId="19" borderId="31" xfId="0" applyFont="1" applyFill="1" applyBorder="1" applyAlignment="1">
      <alignment horizontal="center" vertical="center" wrapText="1" readingOrder="1"/>
    </xf>
    <xf numFmtId="0" fontId="56" fillId="19" borderId="20" xfId="0" applyFont="1" applyFill="1" applyBorder="1" applyAlignment="1">
      <alignment horizontal="left" vertical="center" wrapText="1"/>
    </xf>
    <xf numFmtId="3" fontId="56" fillId="19" borderId="20" xfId="0" applyNumberFormat="1" applyFont="1" applyFill="1" applyBorder="1" applyAlignment="1">
      <alignment horizontal="right" vertical="center" wrapText="1" readingOrder="1"/>
    </xf>
    <xf numFmtId="0" fontId="56" fillId="19" borderId="20" xfId="0" applyFont="1" applyFill="1" applyBorder="1" applyAlignment="1">
      <alignment horizontal="right" vertical="center" wrapText="1" readingOrder="1"/>
    </xf>
    <xf numFmtId="3" fontId="56" fillId="19" borderId="20" xfId="0" applyNumberFormat="1" applyFont="1" applyFill="1" applyBorder="1" applyAlignment="1">
      <alignment vertical="center" wrapText="1" readingOrder="1"/>
    </xf>
    <xf numFmtId="171" fontId="56" fillId="19" borderId="20" xfId="0" applyNumberFormat="1" applyFont="1" applyFill="1" applyBorder="1" applyAlignment="1">
      <alignment vertical="center" wrapText="1" readingOrder="1"/>
    </xf>
    <xf numFmtId="0" fontId="56" fillId="19" borderId="20" xfId="0" applyFont="1" applyFill="1" applyBorder="1" applyAlignment="1">
      <alignment horizontal="center" vertical="center" wrapText="1" readingOrder="1"/>
    </xf>
    <xf numFmtId="171" fontId="56" fillId="19" borderId="23" xfId="0" applyNumberFormat="1" applyFont="1" applyFill="1" applyBorder="1" applyAlignment="1">
      <alignment vertical="center" wrapText="1" readingOrder="1"/>
    </xf>
    <xf numFmtId="171" fontId="56" fillId="19" borderId="56" xfId="0" applyNumberFormat="1" applyFont="1" applyFill="1" applyBorder="1" applyAlignment="1">
      <alignment vertical="center" wrapText="1" readingOrder="1"/>
    </xf>
    <xf numFmtId="171" fontId="22" fillId="19" borderId="31" xfId="0" applyNumberFormat="1" applyFont="1" applyFill="1" applyBorder="1"/>
    <xf numFmtId="171" fontId="22" fillId="19" borderId="20" xfId="0" applyNumberFormat="1" applyFont="1" applyFill="1" applyBorder="1"/>
    <xf numFmtId="171" fontId="22" fillId="19" borderId="23" xfId="0" applyNumberFormat="1" applyFont="1" applyFill="1" applyBorder="1" applyAlignment="1">
      <alignment vertical="center"/>
    </xf>
    <xf numFmtId="170" fontId="22" fillId="19" borderId="48" xfId="0" applyNumberFormat="1" applyFont="1" applyFill="1" applyBorder="1" applyAlignment="1">
      <alignment vertical="center"/>
    </xf>
    <xf numFmtId="3" fontId="57" fillId="0" borderId="3" xfId="0" applyNumberFormat="1" applyFont="1" applyBorder="1" applyAlignment="1">
      <alignment horizontal="center" vertical="center" wrapText="1"/>
    </xf>
    <xf numFmtId="171" fontId="56" fillId="0" borderId="3" xfId="0" applyNumberFormat="1" applyFont="1" applyBorder="1" applyAlignment="1">
      <alignment horizontal="right" vertical="center" wrapText="1"/>
    </xf>
    <xf numFmtId="171" fontId="22" fillId="0" borderId="37" xfId="0" applyNumberFormat="1" applyFont="1" applyBorder="1" applyAlignment="1">
      <alignment horizontal="right" vertical="center" wrapText="1"/>
    </xf>
    <xf numFmtId="171" fontId="22" fillId="0" borderId="44" xfId="0" applyNumberFormat="1" applyFont="1" applyBorder="1" applyAlignment="1">
      <alignment horizontal="center" vertical="center" wrapText="1"/>
    </xf>
    <xf numFmtId="0" fontId="22" fillId="0" borderId="58" xfId="0" applyFont="1" applyBorder="1"/>
    <xf numFmtId="171" fontId="57" fillId="0" borderId="3" xfId="0" applyNumberFormat="1" applyFont="1" applyBorder="1" applyAlignment="1">
      <alignment horizontal="right" vertical="center" wrapText="1"/>
    </xf>
    <xf numFmtId="171" fontId="57" fillId="0" borderId="37" xfId="0" applyNumberFormat="1" applyFont="1" applyBorder="1" applyAlignment="1">
      <alignment horizontal="right" vertical="center" wrapText="1"/>
    </xf>
    <xf numFmtId="171" fontId="22" fillId="0" borderId="50" xfId="0" applyNumberFormat="1" applyFont="1" applyBorder="1" applyAlignment="1">
      <alignment vertical="center"/>
    </xf>
    <xf numFmtId="171" fontId="56" fillId="4" borderId="1" xfId="0" applyNumberFormat="1" applyFont="1" applyFill="1" applyBorder="1" applyAlignment="1">
      <alignment horizontal="right" vertical="center" wrapText="1"/>
    </xf>
    <xf numFmtId="171" fontId="57" fillId="4" borderId="18" xfId="0" applyNumberFormat="1" applyFont="1" applyFill="1" applyBorder="1" applyAlignment="1">
      <alignment horizontal="right" vertical="center" wrapText="1"/>
    </xf>
    <xf numFmtId="171" fontId="22" fillId="4" borderId="54" xfId="0" applyNumberFormat="1" applyFont="1" applyFill="1" applyBorder="1" applyAlignment="1">
      <alignment horizontal="center" vertical="center"/>
    </xf>
    <xf numFmtId="0" fontId="22" fillId="0" borderId="22" xfId="0" applyFont="1" applyBorder="1"/>
    <xf numFmtId="171" fontId="22" fillId="0" borderId="1" xfId="0" applyNumberFormat="1" applyFont="1" applyBorder="1" applyAlignment="1">
      <alignment horizontal="right"/>
    </xf>
    <xf numFmtId="171" fontId="22" fillId="0" borderId="53" xfId="0" applyNumberFormat="1" applyFont="1" applyBorder="1" applyAlignment="1">
      <alignment vertical="center"/>
    </xf>
    <xf numFmtId="3" fontId="56" fillId="21" borderId="1" xfId="0" applyNumberFormat="1" applyFont="1" applyFill="1" applyBorder="1" applyAlignment="1">
      <alignment vertical="center" wrapText="1" readingOrder="1"/>
    </xf>
    <xf numFmtId="0" fontId="56" fillId="21" borderId="1" xfId="0" applyFont="1" applyFill="1" applyBorder="1" applyAlignment="1">
      <alignment vertical="center" wrapText="1" readingOrder="1"/>
    </xf>
    <xf numFmtId="0" fontId="22" fillId="21" borderId="1" xfId="0" applyFont="1" applyFill="1" applyBorder="1"/>
    <xf numFmtId="3" fontId="57" fillId="21" borderId="1" xfId="0" applyNumberFormat="1" applyFont="1" applyFill="1" applyBorder="1" applyAlignment="1">
      <alignment horizontal="center" vertical="center" wrapText="1"/>
    </xf>
    <xf numFmtId="171" fontId="57" fillId="21" borderId="1" xfId="0" applyNumberFormat="1" applyFont="1" applyFill="1" applyBorder="1" applyAlignment="1">
      <alignment horizontal="right" vertical="center" wrapText="1"/>
    </xf>
    <xf numFmtId="171" fontId="57" fillId="21" borderId="18" xfId="0" applyNumberFormat="1" applyFont="1" applyFill="1" applyBorder="1" applyAlignment="1">
      <alignment horizontal="right" vertical="center" wrapText="1"/>
    </xf>
    <xf numFmtId="173" fontId="22" fillId="21" borderId="54" xfId="0" applyNumberFormat="1" applyFont="1" applyFill="1" applyBorder="1" applyAlignment="1">
      <alignment horizontal="center" vertical="center" wrapText="1"/>
    </xf>
    <xf numFmtId="0" fontId="22" fillId="21" borderId="22" xfId="0" applyFont="1" applyFill="1" applyBorder="1"/>
    <xf numFmtId="171" fontId="22" fillId="21" borderId="53" xfId="0" applyNumberFormat="1" applyFont="1" applyFill="1" applyBorder="1" applyAlignment="1">
      <alignment vertical="center"/>
    </xf>
    <xf numFmtId="171" fontId="22" fillId="21" borderId="54" xfId="0" applyNumberFormat="1" applyFont="1" applyFill="1" applyBorder="1" applyAlignment="1">
      <alignment horizontal="center" vertical="center"/>
    </xf>
    <xf numFmtId="171" fontId="22" fillId="21" borderId="1" xfId="0" applyNumberFormat="1" applyFont="1" applyFill="1" applyBorder="1" applyAlignment="1">
      <alignment horizontal="right"/>
    </xf>
    <xf numFmtId="170" fontId="22" fillId="21" borderId="18" xfId="0" applyNumberFormat="1" applyFont="1" applyFill="1" applyBorder="1" applyAlignment="1">
      <alignment vertical="center"/>
    </xf>
    <xf numFmtId="171" fontId="22" fillId="4" borderId="0" xfId="0" applyNumberFormat="1" applyFont="1" applyFill="1"/>
    <xf numFmtId="171" fontId="56" fillId="0" borderId="1" xfId="0" applyNumberFormat="1" applyFont="1" applyBorder="1" applyAlignment="1">
      <alignment horizontal="right" vertical="center" wrapText="1"/>
    </xf>
    <xf numFmtId="171" fontId="22" fillId="21" borderId="1" xfId="0" applyNumberFormat="1" applyFont="1" applyFill="1" applyBorder="1" applyAlignment="1">
      <alignment horizontal="right" vertical="center" wrapText="1"/>
    </xf>
    <xf numFmtId="171" fontId="22" fillId="21" borderId="18" xfId="0" applyNumberFormat="1" applyFont="1" applyFill="1" applyBorder="1" applyAlignment="1">
      <alignment horizontal="right" vertical="center" wrapText="1"/>
    </xf>
    <xf numFmtId="171" fontId="22" fillId="21" borderId="1" xfId="0" applyNumberFormat="1" applyFont="1" applyFill="1" applyBorder="1"/>
    <xf numFmtId="0" fontId="56" fillId="22" borderId="5" xfId="0" applyFont="1" applyFill="1" applyBorder="1" applyAlignment="1">
      <alignment horizontal="center" vertical="center" wrapText="1" readingOrder="1"/>
    </xf>
    <xf numFmtId="0" fontId="56" fillId="22" borderId="1" xfId="0" applyFont="1" applyFill="1" applyBorder="1" applyAlignment="1">
      <alignment horizontal="left" vertical="center" wrapText="1"/>
    </xf>
    <xf numFmtId="3" fontId="56" fillId="22" borderId="1" xfId="0" applyNumberFormat="1" applyFont="1" applyFill="1" applyBorder="1" applyAlignment="1">
      <alignment vertical="center" wrapText="1" readingOrder="1"/>
    </xf>
    <xf numFmtId="0" fontId="56" fillId="22" borderId="1" xfId="0" applyFont="1" applyFill="1" applyBorder="1" applyAlignment="1">
      <alignment vertical="center" wrapText="1" readingOrder="1"/>
    </xf>
    <xf numFmtId="171" fontId="22" fillId="4" borderId="1" xfId="0" applyNumberFormat="1" applyFont="1" applyFill="1" applyBorder="1" applyAlignment="1">
      <alignment horizontal="right" vertical="center" wrapText="1"/>
    </xf>
    <xf numFmtId="171" fontId="22" fillId="0" borderId="1" xfId="0" applyNumberFormat="1" applyFont="1" applyBorder="1"/>
    <xf numFmtId="0" fontId="56" fillId="21" borderId="31" xfId="0" applyFont="1" applyFill="1" applyBorder="1" applyAlignment="1">
      <alignment vertical="center" wrapText="1" readingOrder="1"/>
    </xf>
    <xf numFmtId="0" fontId="56" fillId="21" borderId="1" xfId="0" applyFont="1" applyFill="1" applyBorder="1" applyAlignment="1">
      <alignment horizontal="left" vertical="center" wrapText="1"/>
    </xf>
    <xf numFmtId="174" fontId="56" fillId="21" borderId="1" xfId="0" applyNumberFormat="1" applyFont="1" applyFill="1" applyBorder="1" applyAlignment="1">
      <alignment vertical="center" wrapText="1" readingOrder="1"/>
    </xf>
    <xf numFmtId="171" fontId="56" fillId="21" borderId="1" xfId="0" applyNumberFormat="1" applyFont="1" applyFill="1" applyBorder="1" applyAlignment="1">
      <alignment horizontal="right" vertical="center" wrapText="1"/>
    </xf>
    <xf numFmtId="168" fontId="22" fillId="21" borderId="59" xfId="0" applyNumberFormat="1" applyFont="1" applyFill="1" applyBorder="1" applyAlignment="1">
      <alignment horizontal="center" vertical="center" wrapText="1"/>
    </xf>
    <xf numFmtId="171" fontId="57" fillId="21" borderId="1" xfId="0" applyNumberFormat="1" applyFont="1" applyFill="1" applyBorder="1" applyAlignment="1">
      <alignment horizontal="center" vertical="center" wrapText="1"/>
    </xf>
    <xf numFmtId="171" fontId="57" fillId="21" borderId="18" xfId="0" applyNumberFormat="1" applyFont="1" applyFill="1" applyBorder="1" applyAlignment="1">
      <alignment horizontal="center" vertical="center" wrapText="1"/>
    </xf>
    <xf numFmtId="0" fontId="56" fillId="0" borderId="3" xfId="0" applyFont="1" applyBorder="1" applyAlignment="1">
      <alignment horizontal="right" vertical="center" wrapText="1" readingOrder="1"/>
    </xf>
    <xf numFmtId="171" fontId="56" fillId="0" borderId="3" xfId="0" applyNumberFormat="1" applyFont="1" applyBorder="1" applyAlignment="1">
      <alignment horizontal="right" vertical="center" wrapText="1" readingOrder="1"/>
    </xf>
    <xf numFmtId="3" fontId="57" fillId="4" borderId="3" xfId="0" applyNumberFormat="1" applyFont="1" applyFill="1" applyBorder="1" applyAlignment="1">
      <alignment horizontal="center" vertical="center" wrapText="1"/>
    </xf>
    <xf numFmtId="171" fontId="56" fillId="4" borderId="3" xfId="0" applyNumberFormat="1" applyFont="1" applyFill="1" applyBorder="1" applyAlignment="1">
      <alignment horizontal="right" vertical="center" wrapText="1"/>
    </xf>
    <xf numFmtId="171" fontId="57" fillId="4" borderId="37" xfId="0" applyNumberFormat="1" applyFont="1" applyFill="1" applyBorder="1" applyAlignment="1">
      <alignment horizontal="right" vertical="center" wrapText="1"/>
    </xf>
    <xf numFmtId="1" fontId="22" fillId="4" borderId="60" xfId="0" applyNumberFormat="1" applyFont="1" applyFill="1" applyBorder="1" applyAlignment="1">
      <alignment horizontal="right" vertical="center" wrapText="1"/>
    </xf>
    <xf numFmtId="0" fontId="22" fillId="0" borderId="2" xfId="0" applyFont="1" applyBorder="1"/>
    <xf numFmtId="171" fontId="22" fillId="4" borderId="3" xfId="0" applyNumberFormat="1" applyFont="1" applyFill="1" applyBorder="1" applyAlignment="1">
      <alignment horizontal="center" vertical="center" wrapText="1"/>
    </xf>
    <xf numFmtId="171" fontId="22" fillId="0" borderId="3" xfId="0" applyNumberFormat="1" applyFont="1" applyBorder="1"/>
    <xf numFmtId="171" fontId="22" fillId="4" borderId="37" xfId="0" applyNumberFormat="1" applyFont="1" applyFill="1" applyBorder="1" applyAlignment="1">
      <alignment horizontal="center" vertical="center" wrapText="1"/>
    </xf>
    <xf numFmtId="171" fontId="22" fillId="0" borderId="44" xfId="0" applyNumberFormat="1" applyFont="1" applyBorder="1" applyAlignment="1">
      <alignment vertical="center"/>
    </xf>
    <xf numFmtId="0" fontId="56" fillId="23" borderId="5" xfId="0" applyFont="1" applyFill="1" applyBorder="1" applyAlignment="1">
      <alignment horizontal="center" vertical="center" wrapText="1" readingOrder="1"/>
    </xf>
    <xf numFmtId="0" fontId="56" fillId="23" borderId="1" xfId="0" applyFont="1" applyFill="1" applyBorder="1" applyAlignment="1">
      <alignment horizontal="left" vertical="center" wrapText="1"/>
    </xf>
    <xf numFmtId="0" fontId="22" fillId="23" borderId="1" xfId="0" applyFont="1" applyFill="1" applyBorder="1"/>
    <xf numFmtId="3" fontId="56" fillId="23" borderId="1" xfId="0" applyNumberFormat="1" applyFont="1" applyFill="1" applyBorder="1" applyAlignment="1">
      <alignment horizontal="right" vertical="center" wrapText="1" readingOrder="1"/>
    </xf>
    <xf numFmtId="171" fontId="56" fillId="23" borderId="1" xfId="0" applyNumberFormat="1" applyFont="1" applyFill="1" applyBorder="1" applyAlignment="1">
      <alignment horizontal="right" vertical="center" wrapText="1" readingOrder="1"/>
    </xf>
    <xf numFmtId="3" fontId="57" fillId="23" borderId="1" xfId="0" applyNumberFormat="1" applyFont="1" applyFill="1" applyBorder="1" applyAlignment="1">
      <alignment horizontal="center" vertical="center" wrapText="1"/>
    </xf>
    <xf numFmtId="172" fontId="56" fillId="23" borderId="1" xfId="0" applyNumberFormat="1" applyFont="1" applyFill="1" applyBorder="1" applyAlignment="1">
      <alignment horizontal="right" vertical="center" wrapText="1"/>
    </xf>
    <xf numFmtId="171" fontId="57" fillId="23" borderId="18" xfId="0" applyNumberFormat="1" applyFont="1" applyFill="1" applyBorder="1" applyAlignment="1">
      <alignment horizontal="right" vertical="center" wrapText="1"/>
    </xf>
    <xf numFmtId="1" fontId="22" fillId="23" borderId="53" xfId="0" applyNumberFormat="1" applyFont="1" applyFill="1" applyBorder="1" applyAlignment="1">
      <alignment horizontal="right" vertical="center" wrapText="1"/>
    </xf>
    <xf numFmtId="0" fontId="22" fillId="23" borderId="5" xfId="0" applyFont="1" applyFill="1" applyBorder="1"/>
    <xf numFmtId="171" fontId="22" fillId="23" borderId="1" xfId="0" applyNumberFormat="1" applyFont="1" applyFill="1" applyBorder="1"/>
    <xf numFmtId="171" fontId="39" fillId="23" borderId="1" xfId="0" applyNumberFormat="1" applyFont="1" applyFill="1" applyBorder="1" applyAlignment="1">
      <alignment horizontal="center" vertical="center" wrapText="1"/>
    </xf>
    <xf numFmtId="171" fontId="57" fillId="23" borderId="1" xfId="0" applyNumberFormat="1" applyFont="1" applyFill="1" applyBorder="1" applyAlignment="1">
      <alignment horizontal="center" vertical="center" wrapText="1"/>
    </xf>
    <xf numFmtId="171" fontId="22" fillId="23" borderId="18" xfId="0" applyNumberFormat="1" applyFont="1" applyFill="1" applyBorder="1" applyAlignment="1">
      <alignment horizontal="center" vertical="center" wrapText="1"/>
    </xf>
    <xf numFmtId="171" fontId="22" fillId="23" borderId="54" xfId="0" applyNumberFormat="1" applyFont="1" applyFill="1" applyBorder="1" applyAlignment="1">
      <alignment vertical="center"/>
    </xf>
    <xf numFmtId="0" fontId="56" fillId="4" borderId="13" xfId="0" applyFont="1" applyFill="1" applyBorder="1" applyAlignment="1">
      <alignment vertical="center" wrapText="1" readingOrder="1"/>
    </xf>
    <xf numFmtId="0" fontId="56" fillId="4" borderId="14" xfId="0" applyFont="1" applyFill="1" applyBorder="1" applyAlignment="1">
      <alignment horizontal="left" vertical="center" wrapText="1"/>
    </xf>
    <xf numFmtId="0" fontId="22" fillId="4" borderId="14" xfId="0" applyFont="1" applyFill="1" applyBorder="1"/>
    <xf numFmtId="3" fontId="56" fillId="4" borderId="14" xfId="0" applyNumberFormat="1" applyFont="1" applyFill="1" applyBorder="1" applyAlignment="1">
      <alignment horizontal="right" vertical="center" wrapText="1" readingOrder="1"/>
    </xf>
    <xf numFmtId="171" fontId="56" fillId="4" borderId="14" xfId="0" applyNumberFormat="1" applyFont="1" applyFill="1" applyBorder="1" applyAlignment="1">
      <alignment horizontal="right" vertical="center" wrapText="1" readingOrder="1"/>
    </xf>
    <xf numFmtId="0" fontId="22" fillId="4" borderId="20" xfId="0" applyFont="1" applyFill="1" applyBorder="1" applyAlignment="1">
      <alignment vertical="center"/>
    </xf>
    <xf numFmtId="171" fontId="22" fillId="4" borderId="20" xfId="0" applyNumberFormat="1" applyFont="1" applyFill="1" applyBorder="1" applyAlignment="1">
      <alignment vertical="center"/>
    </xf>
    <xf numFmtId="171" fontId="57" fillId="4" borderId="23" xfId="0" applyNumberFormat="1" applyFont="1" applyFill="1" applyBorder="1" applyAlignment="1">
      <alignment horizontal="right" vertical="center" wrapText="1"/>
    </xf>
    <xf numFmtId="171" fontId="22" fillId="4" borderId="56" xfId="0" applyNumberFormat="1" applyFont="1" applyFill="1" applyBorder="1" applyAlignment="1">
      <alignment horizontal="right" vertical="center"/>
    </xf>
    <xf numFmtId="171" fontId="22" fillId="4" borderId="31" xfId="0" applyNumberFormat="1" applyFont="1" applyFill="1" applyBorder="1" applyAlignment="1">
      <alignment vertical="center"/>
    </xf>
    <xf numFmtId="171" fontId="22" fillId="4" borderId="23" xfId="0" applyNumberFormat="1" applyFont="1" applyFill="1" applyBorder="1" applyAlignment="1">
      <alignment vertical="center"/>
    </xf>
    <xf numFmtId="171" fontId="22" fillId="4" borderId="48" xfId="0" applyNumberFormat="1" applyFont="1" applyFill="1" applyBorder="1" applyAlignment="1">
      <alignment vertical="center"/>
    </xf>
    <xf numFmtId="0" fontId="22" fillId="24" borderId="41" xfId="0" applyFont="1" applyFill="1" applyBorder="1"/>
    <xf numFmtId="0" fontId="22" fillId="24" borderId="45" xfId="0" applyFont="1" applyFill="1" applyBorder="1" applyAlignment="1">
      <alignment vertical="center"/>
    </xf>
    <xf numFmtId="0" fontId="22" fillId="24" borderId="21" xfId="0" applyFont="1" applyFill="1" applyBorder="1" applyAlignment="1">
      <alignment horizontal="right" vertical="center"/>
    </xf>
    <xf numFmtId="171" fontId="22" fillId="24" borderId="21" xfId="0" applyNumberFormat="1" applyFont="1" applyFill="1" applyBorder="1" applyAlignment="1">
      <alignment vertical="center"/>
    </xf>
    <xf numFmtId="0" fontId="22" fillId="24" borderId="25" xfId="0" applyFont="1" applyFill="1" applyBorder="1" applyAlignment="1">
      <alignment vertical="center" wrapText="1"/>
    </xf>
    <xf numFmtId="0" fontId="22" fillId="24" borderId="2" xfId="0" applyFont="1" applyFill="1" applyBorder="1" applyAlignment="1">
      <alignment vertical="center"/>
    </xf>
    <xf numFmtId="0" fontId="22" fillId="24" borderId="3" xfId="0" applyFont="1" applyFill="1" applyBorder="1" applyAlignment="1">
      <alignment horizontal="right" vertical="center"/>
    </xf>
    <xf numFmtId="171" fontId="22" fillId="24" borderId="37" xfId="0" applyNumberFormat="1" applyFont="1" applyFill="1" applyBorder="1" applyAlignment="1"/>
    <xf numFmtId="0" fontId="22" fillId="24" borderId="45" xfId="0" applyFont="1" applyFill="1" applyBorder="1"/>
    <xf numFmtId="0" fontId="22" fillId="24" borderId="1" xfId="0" applyFont="1" applyFill="1" applyBorder="1" applyAlignment="1">
      <alignment horizontal="right"/>
    </xf>
    <xf numFmtId="168" fontId="22" fillId="24" borderId="1" xfId="0" applyNumberFormat="1" applyFont="1" applyFill="1" applyBorder="1"/>
    <xf numFmtId="0" fontId="22" fillId="24" borderId="25" xfId="0" applyFont="1" applyFill="1" applyBorder="1" applyAlignment="1">
      <alignment vertical="center"/>
    </xf>
    <xf numFmtId="4" fontId="22" fillId="24" borderId="5" xfId="0" applyNumberFormat="1" applyFont="1" applyFill="1" applyBorder="1" applyAlignment="1">
      <alignment vertical="center"/>
    </xf>
    <xf numFmtId="170" fontId="22" fillId="24" borderId="18" xfId="0" applyNumberFormat="1" applyFont="1" applyFill="1" applyBorder="1" applyAlignment="1">
      <alignment horizontal="right"/>
    </xf>
    <xf numFmtId="170" fontId="22" fillId="24" borderId="53" xfId="0" applyNumberFormat="1" applyFont="1" applyFill="1" applyBorder="1" applyAlignment="1">
      <alignment horizontal="right"/>
    </xf>
    <xf numFmtId="170" fontId="22" fillId="24" borderId="5" xfId="0" applyNumberFormat="1" applyFont="1" applyFill="1" applyBorder="1" applyAlignment="1">
      <alignment horizontal="right"/>
    </xf>
    <xf numFmtId="170" fontId="22" fillId="24" borderId="1" xfId="0" applyNumberFormat="1" applyFont="1" applyFill="1" applyBorder="1" applyAlignment="1">
      <alignment horizontal="right"/>
    </xf>
    <xf numFmtId="170" fontId="22" fillId="24" borderId="54" xfId="0" applyNumberFormat="1" applyFont="1" applyFill="1" applyBorder="1" applyAlignment="1">
      <alignment horizontal="right"/>
    </xf>
    <xf numFmtId="0" fontId="28" fillId="24" borderId="62" xfId="0" applyFont="1" applyFill="1" applyBorder="1"/>
    <xf numFmtId="0" fontId="28" fillId="24" borderId="14" xfId="0" applyFont="1" applyFill="1" applyBorder="1" applyAlignment="1">
      <alignment horizontal="right"/>
    </xf>
    <xf numFmtId="173" fontId="28" fillId="24" borderId="14" xfId="0" applyNumberFormat="1" applyFont="1" applyFill="1" applyBorder="1"/>
    <xf numFmtId="0" fontId="28" fillId="24" borderId="64" xfId="0" applyFont="1" applyFill="1" applyBorder="1" applyAlignment="1">
      <alignment vertical="center"/>
    </xf>
    <xf numFmtId="0" fontId="28" fillId="24" borderId="13" xfId="0" applyFont="1" applyFill="1" applyBorder="1" applyAlignment="1">
      <alignment vertical="center"/>
    </xf>
    <xf numFmtId="173" fontId="28" fillId="24" borderId="63" xfId="0" applyNumberFormat="1" applyFont="1" applyFill="1" applyBorder="1"/>
    <xf numFmtId="173" fontId="28" fillId="24" borderId="65" xfId="0" applyNumberFormat="1" applyFont="1" applyFill="1" applyBorder="1" applyAlignment="1">
      <alignment horizontal="right"/>
    </xf>
    <xf numFmtId="173" fontId="28" fillId="24" borderId="13" xfId="0" applyNumberFormat="1" applyFont="1" applyFill="1" applyBorder="1"/>
    <xf numFmtId="173" fontId="28" fillId="24" borderId="59" xfId="0" applyNumberFormat="1" applyFont="1" applyFill="1" applyBorder="1"/>
    <xf numFmtId="0" fontId="28" fillId="4" borderId="0" xfId="0" applyFont="1" applyFill="1"/>
    <xf numFmtId="0" fontId="28" fillId="0" borderId="0" xfId="0" applyFont="1"/>
    <xf numFmtId="0" fontId="22" fillId="0" borderId="0" xfId="0" applyFont="1" applyBorder="1"/>
    <xf numFmtId="0" fontId="22" fillId="0" borderId="0" xfId="0" applyFont="1" applyBorder="1" applyAlignment="1">
      <alignment horizontal="center" vertical="center"/>
    </xf>
    <xf numFmtId="0" fontId="22" fillId="0" borderId="0" xfId="0" applyFont="1" applyBorder="1" applyAlignment="1">
      <alignment horizontal="right"/>
    </xf>
    <xf numFmtId="173" fontId="22" fillId="0" borderId="0" xfId="0" applyNumberFormat="1" applyFont="1" applyBorder="1"/>
    <xf numFmtId="0" fontId="22" fillId="0" borderId="0" xfId="0" applyFont="1" applyBorder="1" applyAlignment="1">
      <alignment vertical="center"/>
    </xf>
    <xf numFmtId="173" fontId="22" fillId="0" borderId="0" xfId="0" applyNumberFormat="1" applyFont="1" applyBorder="1" applyAlignment="1">
      <alignment horizontal="right"/>
    </xf>
    <xf numFmtId="0" fontId="28" fillId="4" borderId="0" xfId="0" applyFont="1" applyFill="1" applyBorder="1" applyAlignment="1">
      <alignment horizontal="left" vertical="center" wrapText="1"/>
    </xf>
    <xf numFmtId="0" fontId="22" fillId="19" borderId="0" xfId="0" applyFont="1" applyFill="1" applyBorder="1" applyAlignment="1">
      <alignment horizontal="center" vertical="center"/>
    </xf>
    <xf numFmtId="0" fontId="22" fillId="19" borderId="0" xfId="0" applyFont="1" applyFill="1" applyBorder="1"/>
    <xf numFmtId="0" fontId="22" fillId="19" borderId="0" xfId="0" applyFont="1" applyFill="1" applyBorder="1" applyAlignment="1">
      <alignment horizontal="right"/>
    </xf>
    <xf numFmtId="173" fontId="22" fillId="19" borderId="0" xfId="0" applyNumberFormat="1" applyFont="1" applyFill="1" applyBorder="1"/>
    <xf numFmtId="0" fontId="22" fillId="19" borderId="0" xfId="0" applyFont="1" applyFill="1" applyBorder="1" applyAlignment="1">
      <alignment vertical="center"/>
    </xf>
    <xf numFmtId="171" fontId="22" fillId="19" borderId="44" xfId="0" applyNumberFormat="1" applyFont="1" applyFill="1" applyBorder="1"/>
    <xf numFmtId="171" fontId="22" fillId="19" borderId="2" xfId="0" applyNumberFormat="1" applyFont="1" applyFill="1" applyBorder="1"/>
    <xf numFmtId="171" fontId="22" fillId="19" borderId="3" xfId="0" applyNumberFormat="1" applyFont="1" applyFill="1" applyBorder="1"/>
    <xf numFmtId="171" fontId="22" fillId="19" borderId="4" xfId="0" applyNumberFormat="1" applyFont="1" applyFill="1" applyBorder="1"/>
    <xf numFmtId="168" fontId="22" fillId="19" borderId="54" xfId="0" applyNumberFormat="1" applyFont="1" applyFill="1" applyBorder="1"/>
    <xf numFmtId="168" fontId="22" fillId="19" borderId="5" xfId="0" applyNumberFormat="1" applyFont="1" applyFill="1" applyBorder="1"/>
    <xf numFmtId="168" fontId="22" fillId="19" borderId="1" xfId="0" applyNumberFormat="1" applyFont="1" applyFill="1" applyBorder="1"/>
    <xf numFmtId="168" fontId="22" fillId="19" borderId="6" xfId="0" applyNumberFormat="1" applyFont="1" applyFill="1" applyBorder="1"/>
    <xf numFmtId="173" fontId="22" fillId="19" borderId="59" xfId="0" applyNumberFormat="1" applyFont="1" applyFill="1" applyBorder="1"/>
    <xf numFmtId="173" fontId="22" fillId="19" borderId="13" xfId="0" applyNumberFormat="1" applyFont="1" applyFill="1" applyBorder="1"/>
    <xf numFmtId="173" fontId="22" fillId="19" borderId="14" xfId="0" applyNumberFormat="1" applyFont="1" applyFill="1" applyBorder="1"/>
    <xf numFmtId="173" fontId="22" fillId="19" borderId="15" xfId="0" applyNumberFormat="1" applyFont="1" applyFill="1" applyBorder="1"/>
    <xf numFmtId="0" fontId="22" fillId="21" borderId="0" xfId="0" applyFont="1" applyFill="1" applyBorder="1" applyAlignment="1">
      <alignment horizontal="center" vertical="center"/>
    </xf>
    <xf numFmtId="0" fontId="22" fillId="21" borderId="0" xfId="0" applyFont="1" applyFill="1" applyBorder="1"/>
    <xf numFmtId="0" fontId="22" fillId="21" borderId="0" xfId="0" applyFont="1" applyFill="1" applyBorder="1" applyAlignment="1">
      <alignment horizontal="right"/>
    </xf>
    <xf numFmtId="173" fontId="22" fillId="21" borderId="0" xfId="0" applyNumberFormat="1" applyFont="1" applyFill="1" applyBorder="1"/>
    <xf numFmtId="0" fontId="22" fillId="21" borderId="0" xfId="0" applyFont="1" applyFill="1" applyBorder="1" applyAlignment="1">
      <alignment vertical="center"/>
    </xf>
    <xf numFmtId="171" fontId="22" fillId="21" borderId="44" xfId="0" applyNumberFormat="1" applyFont="1" applyFill="1" applyBorder="1"/>
    <xf numFmtId="171" fontId="22" fillId="21" borderId="2" xfId="0" applyNumberFormat="1" applyFont="1" applyFill="1" applyBorder="1"/>
    <xf numFmtId="171" fontId="22" fillId="21" borderId="3" xfId="0" applyNumberFormat="1" applyFont="1" applyFill="1" applyBorder="1"/>
    <xf numFmtId="171" fontId="22" fillId="21" borderId="4" xfId="0" applyNumberFormat="1" applyFont="1" applyFill="1" applyBorder="1"/>
    <xf numFmtId="168" fontId="22" fillId="21" borderId="54" xfId="0" applyNumberFormat="1" applyFont="1" applyFill="1" applyBorder="1"/>
    <xf numFmtId="168" fontId="22" fillId="21" borderId="5" xfId="0" applyNumberFormat="1" applyFont="1" applyFill="1" applyBorder="1"/>
    <xf numFmtId="168" fontId="22" fillId="21" borderId="1" xfId="0" applyNumberFormat="1" applyFont="1" applyFill="1" applyBorder="1"/>
    <xf numFmtId="168" fontId="22" fillId="21" borderId="6" xfId="0" applyNumberFormat="1" applyFont="1" applyFill="1" applyBorder="1"/>
    <xf numFmtId="173" fontId="22" fillId="21" borderId="59" xfId="0" applyNumberFormat="1" applyFont="1" applyFill="1" applyBorder="1"/>
    <xf numFmtId="173" fontId="22" fillId="21" borderId="13" xfId="0" applyNumberFormat="1" applyFont="1" applyFill="1" applyBorder="1"/>
    <xf numFmtId="173" fontId="22" fillId="21" borderId="14" xfId="0" applyNumberFormat="1" applyFont="1" applyFill="1" applyBorder="1"/>
    <xf numFmtId="173" fontId="22" fillId="21" borderId="15" xfId="0" applyNumberFormat="1" applyFont="1" applyFill="1" applyBorder="1"/>
    <xf numFmtId="0" fontId="22" fillId="25" borderId="0" xfId="0" applyFont="1" applyFill="1" applyBorder="1" applyAlignment="1">
      <alignment horizontal="center" vertical="center"/>
    </xf>
    <xf numFmtId="0" fontId="22" fillId="25" borderId="0" xfId="0" applyFont="1" applyFill="1" applyBorder="1"/>
    <xf numFmtId="0" fontId="22" fillId="25" borderId="0" xfId="0" applyFont="1" applyFill="1" applyBorder="1" applyAlignment="1">
      <alignment horizontal="right"/>
    </xf>
    <xf numFmtId="173" fontId="22" fillId="25" borderId="0" xfId="0" applyNumberFormat="1" applyFont="1" applyFill="1" applyBorder="1"/>
    <xf numFmtId="0" fontId="22" fillId="25" borderId="0" xfId="0" applyFont="1" applyFill="1" applyBorder="1" applyAlignment="1">
      <alignment vertical="center"/>
    </xf>
    <xf numFmtId="171" fontId="22" fillId="25" borderId="44" xfId="0" applyNumberFormat="1" applyFont="1" applyFill="1" applyBorder="1"/>
    <xf numFmtId="171" fontId="22" fillId="25" borderId="2" xfId="0" applyNumberFormat="1" applyFont="1" applyFill="1" applyBorder="1"/>
    <xf numFmtId="171" fontId="22" fillId="25" borderId="3" xfId="0" applyNumberFormat="1" applyFont="1" applyFill="1" applyBorder="1"/>
    <xf numFmtId="171" fontId="22" fillId="25" borderId="4" xfId="0" applyNumberFormat="1" applyFont="1" applyFill="1" applyBorder="1"/>
    <xf numFmtId="168" fontId="22" fillId="25" borderId="54" xfId="0" applyNumberFormat="1" applyFont="1" applyFill="1" applyBorder="1"/>
    <xf numFmtId="168" fontId="22" fillId="25" borderId="5" xfId="0" applyNumberFormat="1" applyFont="1" applyFill="1" applyBorder="1"/>
    <xf numFmtId="168" fontId="22" fillId="25" borderId="1" xfId="0" applyNumberFormat="1" applyFont="1" applyFill="1" applyBorder="1"/>
    <xf numFmtId="168" fontId="22" fillId="25" borderId="6" xfId="0" applyNumberFormat="1" applyFont="1" applyFill="1" applyBorder="1"/>
    <xf numFmtId="173" fontId="22" fillId="25" borderId="59" xfId="0" applyNumberFormat="1" applyFont="1" applyFill="1" applyBorder="1"/>
    <xf numFmtId="173" fontId="22" fillId="25" borderId="13" xfId="0" applyNumberFormat="1" applyFont="1" applyFill="1" applyBorder="1"/>
    <xf numFmtId="173" fontId="22" fillId="25" borderId="14" xfId="0" applyNumberFormat="1" applyFont="1" applyFill="1" applyBorder="1"/>
    <xf numFmtId="173" fontId="22" fillId="25" borderId="15" xfId="0" applyNumberFormat="1" applyFont="1" applyFill="1" applyBorder="1"/>
    <xf numFmtId="0" fontId="28" fillId="26" borderId="69" xfId="0" applyFont="1" applyFill="1" applyBorder="1" applyAlignment="1">
      <alignment horizontal="center" vertical="center"/>
    </xf>
    <xf numFmtId="0" fontId="28" fillId="26" borderId="69" xfId="0" applyFont="1" applyFill="1" applyBorder="1"/>
    <xf numFmtId="0" fontId="28" fillId="26" borderId="69" xfId="0" applyFont="1" applyFill="1" applyBorder="1" applyAlignment="1">
      <alignment horizontal="right"/>
    </xf>
    <xf numFmtId="173" fontId="28" fillId="26" borderId="69" xfId="0" applyNumberFormat="1" applyFont="1" applyFill="1" applyBorder="1"/>
    <xf numFmtId="0" fontId="28" fillId="26" borderId="69" xfId="0" applyFont="1" applyFill="1" applyBorder="1" applyAlignment="1">
      <alignment vertical="center"/>
    </xf>
    <xf numFmtId="173" fontId="28" fillId="26" borderId="69" xfId="0" applyNumberFormat="1" applyFont="1" applyFill="1" applyBorder="1" applyAlignment="1">
      <alignment vertical="center"/>
    </xf>
    <xf numFmtId="173" fontId="28" fillId="26" borderId="72" xfId="0" applyNumberFormat="1" applyFont="1" applyFill="1" applyBorder="1" applyAlignment="1">
      <alignment vertical="center"/>
    </xf>
    <xf numFmtId="173" fontId="28" fillId="26" borderId="39" xfId="0" applyNumberFormat="1" applyFont="1" applyFill="1" applyBorder="1" applyAlignment="1">
      <alignment vertical="center"/>
    </xf>
    <xf numFmtId="0" fontId="28" fillId="0" borderId="0" xfId="0" applyFont="1" applyBorder="1" applyAlignment="1">
      <alignment horizontal="center" vertical="justify"/>
    </xf>
    <xf numFmtId="0" fontId="28" fillId="0" borderId="0" xfId="0" applyFont="1" applyBorder="1" applyAlignment="1">
      <alignment horizontal="center" vertical="center"/>
    </xf>
    <xf numFmtId="0" fontId="28" fillId="0" borderId="0" xfId="0" applyFont="1" applyBorder="1"/>
    <xf numFmtId="0" fontId="28" fillId="0" borderId="0" xfId="0" applyFont="1" applyBorder="1" applyAlignment="1">
      <alignment horizontal="right"/>
    </xf>
    <xf numFmtId="173" fontId="28" fillId="0" borderId="0" xfId="0" applyNumberFormat="1" applyFont="1" applyBorder="1"/>
    <xf numFmtId="0" fontId="28" fillId="0" borderId="0" xfId="0" applyFont="1" applyBorder="1" applyAlignment="1">
      <alignment vertical="center"/>
    </xf>
    <xf numFmtId="173" fontId="28" fillId="0" borderId="0" xfId="0" applyNumberFormat="1" applyFont="1" applyBorder="1" applyAlignment="1">
      <alignment vertical="center"/>
    </xf>
    <xf numFmtId="0" fontId="28" fillId="27" borderId="69" xfId="0" applyFont="1" applyFill="1" applyBorder="1" applyAlignment="1">
      <alignment horizontal="center" vertical="center"/>
    </xf>
    <xf numFmtId="0" fontId="28" fillId="27" borderId="69" xfId="0" applyFont="1" applyFill="1" applyBorder="1"/>
    <xf numFmtId="0" fontId="28" fillId="27" borderId="69" xfId="0" applyFont="1" applyFill="1" applyBorder="1" applyAlignment="1">
      <alignment horizontal="right"/>
    </xf>
    <xf numFmtId="173" fontId="28" fillId="27" borderId="69" xfId="0" applyNumberFormat="1" applyFont="1" applyFill="1" applyBorder="1"/>
    <xf numFmtId="0" fontId="28" fillId="27" borderId="69" xfId="0" applyFont="1" applyFill="1" applyBorder="1" applyAlignment="1">
      <alignment vertical="center"/>
    </xf>
    <xf numFmtId="173" fontId="28" fillId="27" borderId="69" xfId="0" applyNumberFormat="1" applyFont="1" applyFill="1" applyBorder="1" applyAlignment="1">
      <alignment vertical="center"/>
    </xf>
    <xf numFmtId="173" fontId="28" fillId="27" borderId="72" xfId="0" applyNumberFormat="1" applyFont="1" applyFill="1" applyBorder="1" applyAlignment="1">
      <alignment vertical="center"/>
    </xf>
    <xf numFmtId="173" fontId="28" fillId="27" borderId="39" xfId="0" applyNumberFormat="1" applyFont="1" applyFill="1" applyBorder="1" applyAlignment="1">
      <alignment vertical="center"/>
    </xf>
    <xf numFmtId="0" fontId="22" fillId="0" borderId="0" xfId="0" applyFont="1" applyBorder="1" applyAlignment="1">
      <alignment vertical="justify"/>
    </xf>
    <xf numFmtId="0" fontId="28" fillId="28" borderId="69" xfId="0" applyFont="1" applyFill="1" applyBorder="1" applyAlignment="1">
      <alignment horizontal="center" vertical="center"/>
    </xf>
    <xf numFmtId="0" fontId="28" fillId="28" borderId="69" xfId="0" applyFont="1" applyFill="1" applyBorder="1"/>
    <xf numFmtId="0" fontId="28" fillId="28" borderId="69" xfId="0" applyFont="1" applyFill="1" applyBorder="1" applyAlignment="1">
      <alignment horizontal="right"/>
    </xf>
    <xf numFmtId="173" fontId="28" fillId="28" borderId="69" xfId="0" applyNumberFormat="1" applyFont="1" applyFill="1" applyBorder="1"/>
    <xf numFmtId="0" fontId="28" fillId="28" borderId="69" xfId="0" applyFont="1" applyFill="1" applyBorder="1" applyAlignment="1">
      <alignment vertical="center"/>
    </xf>
    <xf numFmtId="173" fontId="28" fillId="28" borderId="39" xfId="0" applyNumberFormat="1" applyFont="1" applyFill="1" applyBorder="1"/>
    <xf numFmtId="175" fontId="22" fillId="0" borderId="0" xfId="0" applyNumberFormat="1" applyFont="1" applyAlignment="1">
      <alignment horizontal="right"/>
    </xf>
    <xf numFmtId="173" fontId="22" fillId="0" borderId="0" xfId="0" applyNumberFormat="1" applyFont="1"/>
    <xf numFmtId="0" fontId="22" fillId="0" borderId="0" xfId="0" applyFont="1" applyAlignment="1">
      <alignment horizontal="left" wrapText="1"/>
    </xf>
    <xf numFmtId="0" fontId="22" fillId="0" borderId="0" xfId="0" applyFont="1" applyAlignment="1">
      <alignment horizontal="center" wrapText="1"/>
    </xf>
    <xf numFmtId="3" fontId="22" fillId="0" borderId="0" xfId="0" applyNumberFormat="1" applyFont="1" applyAlignment="1">
      <alignment horizontal="center" wrapText="1"/>
    </xf>
    <xf numFmtId="0" fontId="22" fillId="0" borderId="0" xfId="0" applyFont="1" applyAlignment="1">
      <alignment horizontal="right" wrapText="1"/>
    </xf>
    <xf numFmtId="1" fontId="22" fillId="0" borderId="0" xfId="0" applyNumberFormat="1" applyFont="1" applyAlignment="1">
      <alignment horizontal="right" wrapText="1"/>
    </xf>
    <xf numFmtId="0" fontId="22" fillId="4" borderId="0" xfId="0" applyFont="1" applyFill="1" applyAlignment="1">
      <alignment wrapText="1"/>
    </xf>
    <xf numFmtId="0" fontId="55" fillId="17" borderId="32" xfId="0" applyFont="1" applyFill="1" applyBorder="1" applyAlignment="1">
      <alignment horizontal="center" vertical="center" wrapText="1"/>
    </xf>
    <xf numFmtId="0" fontId="55" fillId="17" borderId="1" xfId="0" applyFont="1" applyFill="1" applyBorder="1" applyAlignment="1">
      <alignment horizontal="center" vertical="center" wrapText="1"/>
    </xf>
    <xf numFmtId="1" fontId="55" fillId="17" borderId="44" xfId="0" applyNumberFormat="1" applyFont="1" applyFill="1" applyBorder="1" applyAlignment="1">
      <alignment horizontal="center" vertical="center" wrapText="1"/>
    </xf>
    <xf numFmtId="14" fontId="55" fillId="17" borderId="1" xfId="0" applyNumberFormat="1" applyFont="1" applyFill="1" applyBorder="1" applyAlignment="1">
      <alignment horizontal="center" vertical="center" wrapText="1"/>
    </xf>
    <xf numFmtId="0" fontId="55" fillId="17" borderId="5" xfId="0" applyFont="1" applyFill="1" applyBorder="1" applyAlignment="1">
      <alignment horizontal="center" vertical="center" wrapText="1"/>
    </xf>
    <xf numFmtId="0" fontId="55" fillId="17" borderId="20" xfId="0" applyFont="1" applyFill="1" applyBorder="1" applyAlignment="1">
      <alignment horizontal="center" vertical="center" wrapText="1"/>
    </xf>
    <xf numFmtId="0" fontId="55" fillId="17" borderId="31" xfId="0" applyFont="1" applyFill="1" applyBorder="1" applyAlignment="1">
      <alignment horizontal="center" vertical="center" wrapText="1"/>
    </xf>
    <xf numFmtId="0" fontId="56" fillId="0" borderId="2" xfId="0" applyFont="1" applyBorder="1" applyAlignment="1">
      <alignment horizontal="center" vertical="center" wrapText="1"/>
    </xf>
    <xf numFmtId="3" fontId="56" fillId="0" borderId="3" xfId="0" applyNumberFormat="1" applyFont="1" applyBorder="1" applyAlignment="1">
      <alignment vertical="center" wrapText="1"/>
    </xf>
    <xf numFmtId="0" fontId="56" fillId="0" borderId="3" xfId="0" applyFont="1" applyBorder="1" applyAlignment="1">
      <alignment vertical="center" wrapText="1"/>
    </xf>
    <xf numFmtId="168" fontId="56" fillId="0" borderId="3" xfId="0" applyNumberFormat="1" applyFont="1" applyBorder="1" applyAlignment="1">
      <alignment vertical="center" wrapText="1"/>
    </xf>
    <xf numFmtId="0" fontId="56" fillId="0" borderId="3" xfId="0" applyFont="1" applyBorder="1" applyAlignment="1">
      <alignment horizontal="center" vertical="center" wrapText="1"/>
    </xf>
    <xf numFmtId="169" fontId="22" fillId="3" borderId="3" xfId="0" applyNumberFormat="1" applyFont="1" applyFill="1" applyBorder="1" applyAlignment="1">
      <alignment horizontal="center" vertical="center" wrapText="1"/>
    </xf>
    <xf numFmtId="0" fontId="22" fillId="0" borderId="3" xfId="0" applyFont="1" applyBorder="1" applyAlignment="1">
      <alignment wrapText="1"/>
    </xf>
    <xf numFmtId="170" fontId="22" fillId="0" borderId="37" xfId="0" applyNumberFormat="1" applyFont="1" applyBorder="1" applyAlignment="1">
      <alignment vertical="center" wrapText="1"/>
    </xf>
    <xf numFmtId="170" fontId="22" fillId="3" borderId="44" xfId="0" applyNumberFormat="1" applyFont="1" applyFill="1" applyBorder="1" applyAlignment="1">
      <alignment vertical="center" wrapText="1"/>
    </xf>
    <xf numFmtId="0" fontId="56" fillId="19" borderId="5" xfId="0" applyFont="1" applyFill="1" applyBorder="1" applyAlignment="1">
      <alignment horizontal="center" vertical="center" wrapText="1"/>
    </xf>
    <xf numFmtId="3" fontId="56" fillId="19" borderId="1" xfId="0" applyNumberFormat="1" applyFont="1" applyFill="1" applyBorder="1" applyAlignment="1">
      <alignment vertical="center" wrapText="1"/>
    </xf>
    <xf numFmtId="168" fontId="56" fillId="19" borderId="1" xfId="0" applyNumberFormat="1" applyFont="1" applyFill="1" applyBorder="1" applyAlignment="1">
      <alignment vertical="center" wrapText="1"/>
    </xf>
    <xf numFmtId="0" fontId="56" fillId="19" borderId="1" xfId="0" applyFont="1" applyFill="1" applyBorder="1" applyAlignment="1">
      <alignment horizontal="center" vertical="center" wrapText="1"/>
    </xf>
    <xf numFmtId="169" fontId="22" fillId="3" borderId="1" xfId="0" applyNumberFormat="1" applyFont="1" applyFill="1" applyBorder="1" applyAlignment="1">
      <alignment horizontal="center" vertical="center" wrapText="1"/>
    </xf>
    <xf numFmtId="0" fontId="22" fillId="19" borderId="1" xfId="0" applyFont="1" applyFill="1" applyBorder="1" applyAlignment="1">
      <alignment wrapText="1"/>
    </xf>
    <xf numFmtId="170" fontId="22" fillId="19" borderId="18" xfId="0" applyNumberFormat="1" applyFont="1" applyFill="1" applyBorder="1" applyAlignment="1">
      <alignment vertical="center" wrapText="1"/>
    </xf>
    <xf numFmtId="170" fontId="22" fillId="3" borderId="54" xfId="0" applyNumberFormat="1" applyFont="1" applyFill="1" applyBorder="1" applyAlignment="1">
      <alignment vertical="center" wrapText="1"/>
    </xf>
    <xf numFmtId="0" fontId="22" fillId="7" borderId="0" xfId="0" applyFont="1" applyFill="1" applyAlignment="1">
      <alignment wrapText="1"/>
    </xf>
    <xf numFmtId="3" fontId="56" fillId="0" borderId="1" xfId="0" applyNumberFormat="1" applyFont="1" applyBorder="1" applyAlignment="1">
      <alignment vertical="center" wrapText="1"/>
    </xf>
    <xf numFmtId="168" fontId="56" fillId="0" borderId="1" xfId="0" applyNumberFormat="1" applyFont="1" applyBorder="1" applyAlignment="1">
      <alignment vertical="center" wrapText="1"/>
    </xf>
    <xf numFmtId="0" fontId="56" fillId="0" borderId="1" xfId="0" applyFont="1" applyBorder="1" applyAlignment="1">
      <alignment horizontal="center" vertical="center" wrapText="1"/>
    </xf>
    <xf numFmtId="0" fontId="22" fillId="0" borderId="1" xfId="0" applyFont="1" applyBorder="1" applyAlignment="1">
      <alignment wrapText="1"/>
    </xf>
    <xf numFmtId="170" fontId="22" fillId="0" borderId="18" xfId="0" applyNumberFormat="1" applyFont="1" applyBorder="1" applyAlignment="1">
      <alignment vertical="center" wrapText="1"/>
    </xf>
    <xf numFmtId="3" fontId="56" fillId="4" borderId="1" xfId="0" applyNumberFormat="1" applyFont="1" applyFill="1" applyBorder="1" applyAlignment="1">
      <alignment vertical="center" wrapText="1"/>
    </xf>
    <xf numFmtId="171" fontId="56" fillId="4" borderId="1" xfId="0" applyNumberFormat="1" applyFont="1" applyFill="1" applyBorder="1" applyAlignment="1">
      <alignment vertical="center" wrapText="1"/>
    </xf>
    <xf numFmtId="0" fontId="56" fillId="4" borderId="1" xfId="0" applyFont="1" applyFill="1" applyBorder="1" applyAlignment="1">
      <alignment horizontal="center" vertical="center" wrapText="1"/>
    </xf>
    <xf numFmtId="0" fontId="22" fillId="4" borderId="1" xfId="0" applyFont="1" applyFill="1" applyBorder="1" applyAlignment="1">
      <alignment wrapText="1"/>
    </xf>
    <xf numFmtId="170" fontId="22" fillId="0" borderId="54" xfId="0" applyNumberFormat="1" applyFont="1" applyBorder="1" applyAlignment="1">
      <alignment vertical="center" wrapText="1"/>
    </xf>
    <xf numFmtId="171" fontId="22" fillId="4" borderId="0" xfId="0" applyNumberFormat="1" applyFont="1" applyFill="1" applyAlignment="1">
      <alignment wrapText="1"/>
    </xf>
    <xf numFmtId="170" fontId="22" fillId="3" borderId="1" xfId="0" applyNumberFormat="1" applyFont="1" applyFill="1" applyBorder="1" applyAlignment="1">
      <alignment horizontal="center" vertical="center" wrapText="1"/>
    </xf>
    <xf numFmtId="170" fontId="22" fillId="3" borderId="18" xfId="0" applyNumberFormat="1" applyFont="1" applyFill="1" applyBorder="1" applyAlignment="1">
      <alignment horizontal="right" vertical="center" wrapText="1"/>
    </xf>
    <xf numFmtId="170" fontId="22" fillId="4" borderId="0" xfId="0" applyNumberFormat="1" applyFont="1" applyFill="1" applyAlignment="1">
      <alignment wrapText="1"/>
    </xf>
    <xf numFmtId="0" fontId="22" fillId="5" borderId="0" xfId="0" applyFont="1" applyFill="1" applyAlignment="1">
      <alignment wrapText="1"/>
    </xf>
    <xf numFmtId="3" fontId="56" fillId="19" borderId="1" xfId="0" applyNumberFormat="1" applyFont="1" applyFill="1" applyBorder="1" applyAlignment="1">
      <alignment horizontal="center" vertical="center" wrapText="1"/>
    </xf>
    <xf numFmtId="171" fontId="56" fillId="19" borderId="1" xfId="0" applyNumberFormat="1" applyFont="1" applyFill="1" applyBorder="1" applyAlignment="1">
      <alignment horizontal="center" vertical="center" wrapText="1"/>
    </xf>
    <xf numFmtId="171" fontId="56" fillId="19" borderId="18" xfId="0" applyNumberFormat="1" applyFont="1" applyFill="1" applyBorder="1" applyAlignment="1">
      <alignment vertical="center" wrapText="1"/>
    </xf>
    <xf numFmtId="170" fontId="22" fillId="19" borderId="54" xfId="0" applyNumberFormat="1" applyFont="1" applyFill="1" applyBorder="1" applyAlignment="1">
      <alignment vertical="center" wrapText="1"/>
    </xf>
    <xf numFmtId="0" fontId="56" fillId="0" borderId="5" xfId="0" applyFont="1" applyBorder="1" applyAlignment="1">
      <alignment horizontal="center" vertical="center" wrapText="1"/>
    </xf>
    <xf numFmtId="0" fontId="56" fillId="0" borderId="1" xfId="0" applyFont="1" applyBorder="1" applyAlignment="1">
      <alignment vertical="center" wrapText="1"/>
    </xf>
    <xf numFmtId="171" fontId="56" fillId="0" borderId="1" xfId="0" applyNumberFormat="1" applyFont="1" applyBorder="1" applyAlignment="1">
      <alignment vertical="center" wrapText="1"/>
    </xf>
    <xf numFmtId="3" fontId="56" fillId="0" borderId="1" xfId="0" applyNumberFormat="1" applyFont="1" applyBorder="1" applyAlignment="1">
      <alignment horizontal="center" vertical="center" wrapText="1"/>
    </xf>
    <xf numFmtId="171" fontId="22" fillId="19" borderId="18" xfId="0" applyNumberFormat="1" applyFont="1" applyFill="1" applyBorder="1" applyAlignment="1">
      <alignment vertical="center" wrapText="1"/>
    </xf>
    <xf numFmtId="3" fontId="56" fillId="4" borderId="1" xfId="0" applyNumberFormat="1" applyFont="1" applyFill="1" applyBorder="1" applyAlignment="1">
      <alignment horizontal="center" vertical="center" wrapText="1"/>
    </xf>
    <xf numFmtId="171" fontId="22" fillId="0" borderId="18" xfId="0" applyNumberFormat="1" applyFont="1" applyBorder="1" applyAlignment="1">
      <alignment vertical="center" wrapText="1"/>
    </xf>
    <xf numFmtId="171" fontId="22" fillId="4" borderId="18" xfId="0" applyNumberFormat="1" applyFont="1" applyFill="1" applyBorder="1" applyAlignment="1">
      <alignment vertical="center" wrapText="1"/>
    </xf>
    <xf numFmtId="171" fontId="56" fillId="19" borderId="1" xfId="0" applyNumberFormat="1" applyFont="1" applyFill="1" applyBorder="1" applyAlignment="1">
      <alignment vertical="center" wrapText="1"/>
    </xf>
    <xf numFmtId="171" fontId="57" fillId="0" borderId="1" xfId="0" applyNumberFormat="1" applyFont="1" applyBorder="1" applyAlignment="1">
      <alignment horizontal="center" vertical="center" wrapText="1"/>
    </xf>
    <xf numFmtId="171" fontId="22" fillId="0" borderId="54" xfId="0" applyNumberFormat="1" applyFont="1" applyBorder="1" applyAlignment="1">
      <alignment vertical="center" wrapText="1"/>
    </xf>
    <xf numFmtId="0" fontId="56" fillId="19" borderId="5" xfId="0" applyFont="1" applyFill="1" applyBorder="1" applyAlignment="1">
      <alignment vertical="center" wrapText="1"/>
    </xf>
    <xf numFmtId="3" fontId="56" fillId="7" borderId="1" xfId="0" applyNumberFormat="1" applyFont="1" applyFill="1" applyBorder="1" applyAlignment="1">
      <alignment horizontal="right" vertical="center" wrapText="1"/>
    </xf>
    <xf numFmtId="3" fontId="56" fillId="7" borderId="1" xfId="0" applyNumberFormat="1" applyFont="1" applyFill="1" applyBorder="1" applyAlignment="1">
      <alignment vertical="center" wrapText="1"/>
    </xf>
    <xf numFmtId="0" fontId="56" fillId="7" borderId="1" xfId="0" applyFont="1" applyFill="1" applyBorder="1" applyAlignment="1">
      <alignment horizontal="center" vertical="center" wrapText="1"/>
    </xf>
    <xf numFmtId="171" fontId="57" fillId="19" borderId="1" xfId="0" applyNumberFormat="1" applyFont="1" applyFill="1" applyBorder="1" applyAlignment="1">
      <alignment horizontal="center" vertical="center" wrapText="1"/>
    </xf>
    <xf numFmtId="171" fontId="22" fillId="19" borderId="54" xfId="0" applyNumberFormat="1" applyFont="1" applyFill="1" applyBorder="1" applyAlignment="1">
      <alignment vertical="center" wrapText="1"/>
    </xf>
    <xf numFmtId="0" fontId="56" fillId="4" borderId="5" xfId="0" applyFont="1" applyFill="1" applyBorder="1" applyAlignment="1">
      <alignment horizontal="center" vertical="center" wrapText="1"/>
    </xf>
    <xf numFmtId="0" fontId="56" fillId="4" borderId="1" xfId="0" applyFont="1" applyFill="1" applyBorder="1" applyAlignment="1">
      <alignment vertical="center" wrapText="1"/>
    </xf>
    <xf numFmtId="170" fontId="22" fillId="4" borderId="18" xfId="0" applyNumberFormat="1" applyFont="1" applyFill="1" applyBorder="1" applyAlignment="1">
      <alignment vertical="center" wrapText="1"/>
    </xf>
    <xf numFmtId="0" fontId="56" fillId="19" borderId="31" xfId="0" applyFont="1" applyFill="1" applyBorder="1" applyAlignment="1">
      <alignment horizontal="center" vertical="center" wrapText="1"/>
    </xf>
    <xf numFmtId="3" fontId="56" fillId="19" borderId="20" xfId="0" applyNumberFormat="1" applyFont="1" applyFill="1" applyBorder="1" applyAlignment="1">
      <alignment horizontal="right" vertical="center" wrapText="1"/>
    </xf>
    <xf numFmtId="0" fontId="56" fillId="19" borderId="20" xfId="0" applyFont="1" applyFill="1" applyBorder="1" applyAlignment="1">
      <alignment horizontal="right" vertical="center" wrapText="1"/>
    </xf>
    <xf numFmtId="3" fontId="56" fillId="19" borderId="20" xfId="0" applyNumberFormat="1" applyFont="1" applyFill="1" applyBorder="1" applyAlignment="1">
      <alignment vertical="center" wrapText="1"/>
    </xf>
    <xf numFmtId="171" fontId="56" fillId="19" borderId="20" xfId="0" applyNumberFormat="1" applyFont="1" applyFill="1" applyBorder="1" applyAlignment="1">
      <alignment vertical="center" wrapText="1"/>
    </xf>
    <xf numFmtId="0" fontId="56" fillId="19" borderId="20" xfId="0" applyFont="1" applyFill="1" applyBorder="1" applyAlignment="1">
      <alignment horizontal="center" vertical="center" wrapText="1"/>
    </xf>
    <xf numFmtId="3" fontId="56" fillId="19" borderId="20" xfId="0" applyNumberFormat="1" applyFont="1" applyFill="1" applyBorder="1" applyAlignment="1">
      <alignment horizontal="center" vertical="center" wrapText="1"/>
    </xf>
    <xf numFmtId="171" fontId="56" fillId="19" borderId="20" xfId="0" applyNumberFormat="1" applyFont="1" applyFill="1" applyBorder="1" applyAlignment="1">
      <alignment horizontal="center" vertical="center" wrapText="1"/>
    </xf>
    <xf numFmtId="171" fontId="56" fillId="19" borderId="23" xfId="0" applyNumberFormat="1" applyFont="1" applyFill="1" applyBorder="1" applyAlignment="1">
      <alignment vertical="center" wrapText="1"/>
    </xf>
    <xf numFmtId="171" fontId="56" fillId="19" borderId="56" xfId="0" applyNumberFormat="1" applyFont="1" applyFill="1" applyBorder="1" applyAlignment="1">
      <alignment vertical="center" wrapText="1"/>
    </xf>
    <xf numFmtId="171" fontId="22" fillId="19" borderId="20" xfId="0" applyNumberFormat="1" applyFont="1" applyFill="1" applyBorder="1" applyAlignment="1">
      <alignment wrapText="1"/>
    </xf>
    <xf numFmtId="171" fontId="22" fillId="19" borderId="23" xfId="0" applyNumberFormat="1" applyFont="1" applyFill="1" applyBorder="1" applyAlignment="1">
      <alignment vertical="center" wrapText="1"/>
    </xf>
    <xf numFmtId="171" fontId="56" fillId="0" borderId="3" xfId="0" applyNumberFormat="1" applyFont="1" applyBorder="1" applyAlignment="1">
      <alignment horizontal="center" vertical="center" wrapText="1"/>
    </xf>
    <xf numFmtId="171" fontId="22" fillId="0" borderId="50" xfId="0" applyNumberFormat="1" applyFont="1" applyBorder="1" applyAlignment="1">
      <alignment vertical="center" wrapText="1"/>
    </xf>
    <xf numFmtId="171" fontId="56" fillId="4" borderId="1" xfId="0" applyNumberFormat="1" applyFont="1" applyFill="1" applyBorder="1" applyAlignment="1">
      <alignment horizontal="center" vertical="center" wrapText="1"/>
    </xf>
    <xf numFmtId="171" fontId="22" fillId="4" borderId="54" xfId="0" applyNumberFormat="1" applyFont="1" applyFill="1" applyBorder="1" applyAlignment="1">
      <alignment horizontal="center" vertical="center" wrapText="1"/>
    </xf>
    <xf numFmtId="171" fontId="22" fillId="0" borderId="1" xfId="0" applyNumberFormat="1" applyFont="1" applyBorder="1" applyAlignment="1">
      <alignment horizontal="right" wrapText="1"/>
    </xf>
    <xf numFmtId="171" fontId="22" fillId="0" borderId="53" xfId="0" applyNumberFormat="1" applyFont="1" applyBorder="1" applyAlignment="1">
      <alignment vertical="center" wrapText="1"/>
    </xf>
    <xf numFmtId="3" fontId="56" fillId="21" borderId="1" xfId="0" applyNumberFormat="1" applyFont="1" applyFill="1" applyBorder="1" applyAlignment="1">
      <alignment vertical="center" wrapText="1"/>
    </xf>
    <xf numFmtId="0" fontId="56" fillId="21" borderId="1" xfId="0" applyFont="1" applyFill="1" applyBorder="1" applyAlignment="1">
      <alignment vertical="center" wrapText="1"/>
    </xf>
    <xf numFmtId="0" fontId="22" fillId="21" borderId="1" xfId="0" applyFont="1" applyFill="1" applyBorder="1" applyAlignment="1">
      <alignment wrapText="1"/>
    </xf>
    <xf numFmtId="171" fontId="22" fillId="21" borderId="53" xfId="0" applyNumberFormat="1" applyFont="1" applyFill="1" applyBorder="1" applyAlignment="1">
      <alignment vertical="center" wrapText="1"/>
    </xf>
    <xf numFmtId="171" fontId="22" fillId="21" borderId="54" xfId="0" applyNumberFormat="1" applyFont="1" applyFill="1" applyBorder="1" applyAlignment="1">
      <alignment horizontal="center" vertical="center" wrapText="1"/>
    </xf>
    <xf numFmtId="171" fontId="22" fillId="21" borderId="1" xfId="0" applyNumberFormat="1" applyFont="1" applyFill="1" applyBorder="1" applyAlignment="1">
      <alignment horizontal="right" wrapText="1"/>
    </xf>
    <xf numFmtId="170" fontId="22" fillId="21" borderId="18" xfId="0" applyNumberFormat="1" applyFont="1" applyFill="1" applyBorder="1" applyAlignment="1">
      <alignment vertical="center" wrapText="1"/>
    </xf>
    <xf numFmtId="171" fontId="56" fillId="0" borderId="1" xfId="0" applyNumberFormat="1" applyFont="1" applyBorder="1" applyAlignment="1">
      <alignment horizontal="center" vertical="center" wrapText="1"/>
    </xf>
    <xf numFmtId="171" fontId="22" fillId="21" borderId="1" xfId="0" applyNumberFormat="1" applyFont="1" applyFill="1" applyBorder="1" applyAlignment="1">
      <alignment wrapText="1"/>
    </xf>
    <xf numFmtId="0" fontId="56" fillId="22" borderId="5" xfId="0" applyFont="1" applyFill="1" applyBorder="1" applyAlignment="1">
      <alignment horizontal="center" vertical="center" wrapText="1"/>
    </xf>
    <xf numFmtId="3" fontId="56" fillId="22" borderId="1" xfId="0" applyNumberFormat="1" applyFont="1" applyFill="1" applyBorder="1" applyAlignment="1">
      <alignment vertical="center" wrapText="1"/>
    </xf>
    <xf numFmtId="0" fontId="56" fillId="22" borderId="1" xfId="0" applyFont="1" applyFill="1" applyBorder="1" applyAlignment="1">
      <alignment vertical="center" wrapText="1"/>
    </xf>
    <xf numFmtId="171" fontId="22" fillId="0" borderId="1" xfId="0" applyNumberFormat="1" applyFont="1" applyBorder="1" applyAlignment="1">
      <alignment wrapText="1"/>
    </xf>
    <xf numFmtId="0" fontId="56" fillId="21" borderId="31" xfId="0" applyFont="1" applyFill="1" applyBorder="1" applyAlignment="1">
      <alignment vertical="center" wrapText="1"/>
    </xf>
    <xf numFmtId="174" fontId="56" fillId="21" borderId="1" xfId="0" applyNumberFormat="1" applyFont="1" applyFill="1" applyBorder="1" applyAlignment="1">
      <alignment vertical="center" wrapText="1"/>
    </xf>
    <xf numFmtId="171" fontId="56" fillId="21" borderId="1" xfId="0" applyNumberFormat="1" applyFont="1" applyFill="1" applyBorder="1" applyAlignment="1">
      <alignment horizontal="center" vertical="center" wrapText="1"/>
    </xf>
    <xf numFmtId="0" fontId="56" fillId="0" borderId="3" xfId="0" applyFont="1" applyBorder="1" applyAlignment="1">
      <alignment horizontal="right" vertical="center" wrapText="1"/>
    </xf>
    <xf numFmtId="171" fontId="56" fillId="4" borderId="3" xfId="0" applyNumberFormat="1" applyFont="1" applyFill="1" applyBorder="1" applyAlignment="1">
      <alignment horizontal="center" vertical="center" wrapText="1"/>
    </xf>
    <xf numFmtId="171" fontId="22" fillId="0" borderId="3" xfId="0" applyNumberFormat="1" applyFont="1" applyBorder="1" applyAlignment="1">
      <alignment wrapText="1"/>
    </xf>
    <xf numFmtId="171" fontId="22" fillId="0" borderId="44" xfId="0" applyNumberFormat="1" applyFont="1" applyBorder="1" applyAlignment="1">
      <alignment vertical="center" wrapText="1"/>
    </xf>
    <xf numFmtId="0" fontId="56" fillId="23" borderId="5" xfId="0" applyFont="1" applyFill="1" applyBorder="1" applyAlignment="1">
      <alignment horizontal="center" vertical="center" wrapText="1"/>
    </xf>
    <xf numFmtId="0" fontId="22" fillId="23" borderId="1" xfId="0" applyFont="1" applyFill="1" applyBorder="1" applyAlignment="1">
      <alignment wrapText="1"/>
    </xf>
    <xf numFmtId="3" fontId="56" fillId="23" borderId="1" xfId="0" applyNumberFormat="1" applyFont="1" applyFill="1" applyBorder="1" applyAlignment="1">
      <alignment horizontal="right" vertical="center" wrapText="1"/>
    </xf>
    <xf numFmtId="171" fontId="56" fillId="23" borderId="1" xfId="0" applyNumberFormat="1" applyFont="1" applyFill="1" applyBorder="1" applyAlignment="1">
      <alignment horizontal="right" vertical="center" wrapText="1"/>
    </xf>
    <xf numFmtId="172" fontId="56" fillId="23" borderId="1" xfId="0" applyNumberFormat="1" applyFont="1" applyFill="1" applyBorder="1" applyAlignment="1">
      <alignment horizontal="center" vertical="center" wrapText="1"/>
    </xf>
    <xf numFmtId="171" fontId="22" fillId="23" borderId="54" xfId="0" applyNumberFormat="1" applyFont="1" applyFill="1" applyBorder="1" applyAlignment="1">
      <alignment vertical="center" wrapText="1"/>
    </xf>
    <xf numFmtId="0" fontId="56" fillId="4" borderId="13" xfId="0" applyFont="1" applyFill="1" applyBorder="1" applyAlignment="1">
      <alignment vertical="center" wrapText="1"/>
    </xf>
    <xf numFmtId="0" fontId="22" fillId="4" borderId="14" xfId="0" applyFont="1" applyFill="1" applyBorder="1" applyAlignment="1">
      <alignment wrapText="1"/>
    </xf>
    <xf numFmtId="3" fontId="56" fillId="4" borderId="14" xfId="0" applyNumberFormat="1" applyFont="1" applyFill="1" applyBorder="1" applyAlignment="1">
      <alignment horizontal="right" vertical="center" wrapText="1"/>
    </xf>
    <xf numFmtId="171" fontId="56" fillId="4" borderId="14" xfId="0" applyNumberFormat="1" applyFont="1" applyFill="1" applyBorder="1" applyAlignment="1">
      <alignment horizontal="right" vertical="center" wrapText="1"/>
    </xf>
    <xf numFmtId="0" fontId="22" fillId="4" borderId="20" xfId="0" applyFont="1" applyFill="1" applyBorder="1" applyAlignment="1">
      <alignment horizontal="center" vertical="center" wrapText="1"/>
    </xf>
    <xf numFmtId="171" fontId="22" fillId="4" borderId="20" xfId="0" applyNumberFormat="1" applyFont="1" applyFill="1" applyBorder="1" applyAlignment="1">
      <alignment horizontal="center" vertical="center" wrapText="1"/>
    </xf>
    <xf numFmtId="171" fontId="22" fillId="4" borderId="56" xfId="0" applyNumberFormat="1" applyFont="1" applyFill="1" applyBorder="1" applyAlignment="1">
      <alignment horizontal="right" vertical="center" wrapText="1"/>
    </xf>
    <xf numFmtId="171" fontId="22" fillId="4" borderId="31" xfId="0" applyNumberFormat="1" applyFont="1" applyFill="1" applyBorder="1" applyAlignment="1">
      <alignment horizontal="right" vertical="center" wrapText="1"/>
    </xf>
    <xf numFmtId="171" fontId="22" fillId="4" borderId="20" xfId="0" applyNumberFormat="1" applyFont="1" applyFill="1" applyBorder="1" applyAlignment="1">
      <alignment vertical="center" wrapText="1"/>
    </xf>
    <xf numFmtId="171" fontId="22" fillId="4" borderId="23" xfId="0" applyNumberFormat="1" applyFont="1" applyFill="1" applyBorder="1" applyAlignment="1">
      <alignment vertical="center" wrapText="1"/>
    </xf>
    <xf numFmtId="171" fontId="22" fillId="4" borderId="48" xfId="0" applyNumberFormat="1" applyFont="1" applyFill="1" applyBorder="1" applyAlignment="1">
      <alignment vertical="center" wrapText="1"/>
    </xf>
    <xf numFmtId="0" fontId="22" fillId="24" borderId="41" xfId="0" applyFont="1" applyFill="1" applyBorder="1" applyAlignment="1">
      <alignment wrapText="1"/>
    </xf>
    <xf numFmtId="0" fontId="22" fillId="24" borderId="45" xfId="0" applyFont="1" applyFill="1" applyBorder="1" applyAlignment="1">
      <alignment vertical="center" wrapText="1"/>
    </xf>
    <xf numFmtId="0" fontId="22" fillId="24" borderId="21" xfId="0" applyFont="1" applyFill="1" applyBorder="1" applyAlignment="1">
      <alignment horizontal="right" vertical="center" wrapText="1"/>
    </xf>
    <xf numFmtId="171" fontId="22" fillId="24" borderId="21" xfId="0" applyNumberFormat="1" applyFont="1" applyFill="1" applyBorder="1" applyAlignment="1">
      <alignment vertical="center" wrapText="1"/>
    </xf>
    <xf numFmtId="0" fontId="22" fillId="24" borderId="2" xfId="0" applyFont="1" applyFill="1" applyBorder="1" applyAlignment="1">
      <alignment horizontal="center" vertical="center" wrapText="1"/>
    </xf>
    <xf numFmtId="0" fontId="22" fillId="24" borderId="3" xfId="0" applyFont="1" applyFill="1" applyBorder="1" applyAlignment="1">
      <alignment horizontal="center" vertical="center" wrapText="1"/>
    </xf>
    <xf numFmtId="171" fontId="22" fillId="24" borderId="37" xfId="0" applyNumberFormat="1" applyFont="1" applyFill="1" applyBorder="1" applyAlignment="1">
      <alignment wrapText="1"/>
    </xf>
    <xf numFmtId="0" fontId="22" fillId="24" borderId="45" xfId="0" applyFont="1" applyFill="1" applyBorder="1" applyAlignment="1">
      <alignment wrapText="1"/>
    </xf>
    <xf numFmtId="0" fontId="22" fillId="24" borderId="1" xfId="0" applyFont="1" applyFill="1" applyBorder="1" applyAlignment="1">
      <alignment horizontal="right" wrapText="1"/>
    </xf>
    <xf numFmtId="168" fontId="22" fillId="24" borderId="1" xfId="0" applyNumberFormat="1" applyFont="1" applyFill="1" applyBorder="1" applyAlignment="1">
      <alignment wrapText="1"/>
    </xf>
    <xf numFmtId="4" fontId="22" fillId="24" borderId="5" xfId="0" applyNumberFormat="1" applyFont="1" applyFill="1" applyBorder="1" applyAlignment="1">
      <alignment horizontal="center" vertical="center" wrapText="1"/>
    </xf>
    <xf numFmtId="0" fontId="22" fillId="24" borderId="1" xfId="0" applyFont="1" applyFill="1" applyBorder="1" applyAlignment="1">
      <alignment horizontal="center" wrapText="1"/>
    </xf>
    <xf numFmtId="170" fontId="22" fillId="24" borderId="18" xfId="0" applyNumberFormat="1" applyFont="1" applyFill="1" applyBorder="1" applyAlignment="1">
      <alignment horizontal="right" wrapText="1"/>
    </xf>
    <xf numFmtId="170" fontId="22" fillId="24" borderId="53" xfId="0" applyNumberFormat="1" applyFont="1" applyFill="1" applyBorder="1" applyAlignment="1">
      <alignment horizontal="right" wrapText="1"/>
    </xf>
    <xf numFmtId="170" fontId="22" fillId="24" borderId="1" xfId="0" applyNumberFormat="1" applyFont="1" applyFill="1" applyBorder="1" applyAlignment="1">
      <alignment horizontal="right" wrapText="1"/>
    </xf>
    <xf numFmtId="170" fontId="22" fillId="24" borderId="54" xfId="0" applyNumberFormat="1" applyFont="1" applyFill="1" applyBorder="1" applyAlignment="1">
      <alignment horizontal="right" wrapText="1"/>
    </xf>
    <xf numFmtId="0" fontId="28" fillId="24" borderId="62" xfId="0" applyFont="1" applyFill="1" applyBorder="1" applyAlignment="1">
      <alignment wrapText="1"/>
    </xf>
    <xf numFmtId="0" fontId="28" fillId="24" borderId="14" xfId="0" applyFont="1" applyFill="1" applyBorder="1" applyAlignment="1">
      <alignment horizontal="right" wrapText="1"/>
    </xf>
    <xf numFmtId="173" fontId="28" fillId="24" borderId="14" xfId="0" applyNumberFormat="1" applyFont="1" applyFill="1" applyBorder="1" applyAlignment="1">
      <alignment wrapText="1"/>
    </xf>
    <xf numFmtId="0" fontId="28" fillId="24" borderId="64" xfId="0" applyFont="1" applyFill="1" applyBorder="1" applyAlignment="1">
      <alignment vertical="center" wrapText="1"/>
    </xf>
    <xf numFmtId="0" fontId="28" fillId="24" borderId="13" xfId="0" applyFont="1" applyFill="1" applyBorder="1" applyAlignment="1">
      <alignment horizontal="center" vertical="center" wrapText="1"/>
    </xf>
    <xf numFmtId="0" fontId="28" fillId="24" borderId="14" xfId="0" applyFont="1" applyFill="1" applyBorder="1" applyAlignment="1">
      <alignment horizontal="center" wrapText="1"/>
    </xf>
    <xf numFmtId="173" fontId="28" fillId="24" borderId="63" xfId="0" applyNumberFormat="1" applyFont="1" applyFill="1" applyBorder="1" applyAlignment="1">
      <alignment wrapText="1"/>
    </xf>
    <xf numFmtId="173" fontId="28" fillId="24" borderId="65" xfId="0" applyNumberFormat="1" applyFont="1" applyFill="1" applyBorder="1" applyAlignment="1">
      <alignment horizontal="right" wrapText="1"/>
    </xf>
    <xf numFmtId="173" fontId="28" fillId="24" borderId="59" xfId="0" applyNumberFormat="1" applyFont="1" applyFill="1" applyBorder="1" applyAlignment="1">
      <alignment wrapText="1"/>
    </xf>
    <xf numFmtId="0" fontId="28" fillId="4" borderId="0" xfId="0" applyFont="1" applyFill="1" applyAlignment="1">
      <alignment wrapText="1"/>
    </xf>
    <xf numFmtId="0" fontId="28" fillId="0" borderId="0" xfId="0" applyFont="1" applyAlignment="1">
      <alignment wrapText="1"/>
    </xf>
    <xf numFmtId="0" fontId="22" fillId="0" borderId="0" xfId="0" applyFont="1" applyBorder="1" applyAlignment="1">
      <alignment wrapText="1"/>
    </xf>
    <xf numFmtId="0" fontId="22" fillId="0" borderId="0" xfId="0" applyFont="1" applyBorder="1" applyAlignment="1">
      <alignment horizontal="center" vertical="center" wrapText="1"/>
    </xf>
    <xf numFmtId="0" fontId="22" fillId="0" borderId="0" xfId="0" applyFont="1" applyBorder="1" applyAlignment="1">
      <alignment horizontal="right" wrapText="1"/>
    </xf>
    <xf numFmtId="173" fontId="22" fillId="0" borderId="0" xfId="0" applyNumberFormat="1" applyFont="1" applyBorder="1" applyAlignment="1">
      <alignment wrapText="1"/>
    </xf>
    <xf numFmtId="0" fontId="22" fillId="0" borderId="0" xfId="0" applyFont="1" applyBorder="1" applyAlignment="1">
      <alignment vertical="center" wrapText="1"/>
    </xf>
    <xf numFmtId="0" fontId="22" fillId="0" borderId="0" xfId="0" applyFont="1" applyBorder="1" applyAlignment="1">
      <alignment horizontal="center" wrapText="1"/>
    </xf>
    <xf numFmtId="173" fontId="22" fillId="0" borderId="0" xfId="0" applyNumberFormat="1" applyFont="1" applyBorder="1" applyAlignment="1">
      <alignment horizontal="right" wrapText="1"/>
    </xf>
    <xf numFmtId="0" fontId="22" fillId="19" borderId="0" xfId="0" applyFont="1" applyFill="1" applyBorder="1" applyAlignment="1">
      <alignment horizontal="center" vertical="center" wrapText="1"/>
    </xf>
    <xf numFmtId="0" fontId="22" fillId="19" borderId="0" xfId="0" applyFont="1" applyFill="1" applyBorder="1" applyAlignment="1">
      <alignment wrapText="1"/>
    </xf>
    <xf numFmtId="0" fontId="22" fillId="19" borderId="0" xfId="0" applyFont="1" applyFill="1" applyBorder="1" applyAlignment="1">
      <alignment horizontal="right" wrapText="1"/>
    </xf>
    <xf numFmtId="173" fontId="22" fillId="19" borderId="0" xfId="0" applyNumberFormat="1" applyFont="1" applyFill="1" applyBorder="1" applyAlignment="1">
      <alignment wrapText="1"/>
    </xf>
    <xf numFmtId="0" fontId="22" fillId="19" borderId="0" xfId="0" applyFont="1" applyFill="1" applyBorder="1" applyAlignment="1">
      <alignment vertical="center" wrapText="1"/>
    </xf>
    <xf numFmtId="171" fontId="22" fillId="19" borderId="44" xfId="0" applyNumberFormat="1" applyFont="1" applyFill="1" applyBorder="1" applyAlignment="1">
      <alignment wrapText="1"/>
    </xf>
    <xf numFmtId="171" fontId="22" fillId="19" borderId="3" xfId="0" applyNumberFormat="1" applyFont="1" applyFill="1" applyBorder="1" applyAlignment="1">
      <alignment wrapText="1"/>
    </xf>
    <xf numFmtId="171" fontId="22" fillId="19" borderId="4" xfId="0" applyNumberFormat="1" applyFont="1" applyFill="1" applyBorder="1" applyAlignment="1">
      <alignment wrapText="1"/>
    </xf>
    <xf numFmtId="168" fontId="22" fillId="19" borderId="54" xfId="0" applyNumberFormat="1" applyFont="1" applyFill="1" applyBorder="1" applyAlignment="1">
      <alignment wrapText="1"/>
    </xf>
    <xf numFmtId="168" fontId="22" fillId="19" borderId="1" xfId="0" applyNumberFormat="1" applyFont="1" applyFill="1" applyBorder="1" applyAlignment="1">
      <alignment wrapText="1"/>
    </xf>
    <xf numFmtId="168" fontId="22" fillId="19" borderId="6" xfId="0" applyNumberFormat="1" applyFont="1" applyFill="1" applyBorder="1" applyAlignment="1">
      <alignment wrapText="1"/>
    </xf>
    <xf numFmtId="173" fontId="22" fillId="19" borderId="59" xfId="0" applyNumberFormat="1" applyFont="1" applyFill="1" applyBorder="1" applyAlignment="1">
      <alignment wrapText="1"/>
    </xf>
    <xf numFmtId="173" fontId="22" fillId="19" borderId="14" xfId="0" applyNumberFormat="1" applyFont="1" applyFill="1" applyBorder="1" applyAlignment="1">
      <alignment wrapText="1"/>
    </xf>
    <xf numFmtId="173" fontId="22" fillId="19" borderId="15" xfId="0" applyNumberFormat="1" applyFont="1" applyFill="1" applyBorder="1" applyAlignment="1">
      <alignment wrapText="1"/>
    </xf>
    <xf numFmtId="0" fontId="22" fillId="21" borderId="0" xfId="0" applyFont="1" applyFill="1" applyBorder="1" applyAlignment="1">
      <alignment horizontal="center" vertical="center" wrapText="1"/>
    </xf>
    <xf numFmtId="0" fontId="22" fillId="21" borderId="0" xfId="0" applyFont="1" applyFill="1" applyBorder="1" applyAlignment="1">
      <alignment wrapText="1"/>
    </xf>
    <xf numFmtId="0" fontId="22" fillId="21" borderId="0" xfId="0" applyFont="1" applyFill="1" applyBorder="1" applyAlignment="1">
      <alignment horizontal="right" wrapText="1"/>
    </xf>
    <xf numFmtId="173" fontId="22" fillId="21" borderId="0" xfId="0" applyNumberFormat="1" applyFont="1" applyFill="1" applyBorder="1" applyAlignment="1">
      <alignment wrapText="1"/>
    </xf>
    <xf numFmtId="0" fontId="22" fillId="21" borderId="0" xfId="0" applyFont="1" applyFill="1" applyBorder="1" applyAlignment="1">
      <alignment vertical="center" wrapText="1"/>
    </xf>
    <xf numFmtId="171" fontId="22" fillId="21" borderId="44" xfId="0" applyNumberFormat="1" applyFont="1" applyFill="1" applyBorder="1" applyAlignment="1">
      <alignment wrapText="1"/>
    </xf>
    <xf numFmtId="171" fontId="22" fillId="21" borderId="3" xfId="0" applyNumberFormat="1" applyFont="1" applyFill="1" applyBorder="1" applyAlignment="1">
      <alignment wrapText="1"/>
    </xf>
    <xf numFmtId="171" fontId="22" fillId="21" borderId="4" xfId="0" applyNumberFormat="1" applyFont="1" applyFill="1" applyBorder="1" applyAlignment="1">
      <alignment wrapText="1"/>
    </xf>
    <xf numFmtId="168" fontId="22" fillId="21" borderId="54" xfId="0" applyNumberFormat="1" applyFont="1" applyFill="1" applyBorder="1" applyAlignment="1">
      <alignment wrapText="1"/>
    </xf>
    <xf numFmtId="168" fontId="22" fillId="21" borderId="1" xfId="0" applyNumberFormat="1" applyFont="1" applyFill="1" applyBorder="1" applyAlignment="1">
      <alignment wrapText="1"/>
    </xf>
    <xf numFmtId="168" fontId="22" fillId="21" borderId="6" xfId="0" applyNumberFormat="1" applyFont="1" applyFill="1" applyBorder="1" applyAlignment="1">
      <alignment wrapText="1"/>
    </xf>
    <xf numFmtId="173" fontId="22" fillId="21" borderId="59" xfId="0" applyNumberFormat="1" applyFont="1" applyFill="1" applyBorder="1" applyAlignment="1">
      <alignment wrapText="1"/>
    </xf>
    <xf numFmtId="173" fontId="22" fillId="21" borderId="14" xfId="0" applyNumberFormat="1" applyFont="1" applyFill="1" applyBorder="1" applyAlignment="1">
      <alignment wrapText="1"/>
    </xf>
    <xf numFmtId="173" fontId="22" fillId="21" borderId="15" xfId="0" applyNumberFormat="1" applyFont="1" applyFill="1" applyBorder="1" applyAlignment="1">
      <alignment wrapText="1"/>
    </xf>
    <xf numFmtId="0" fontId="22" fillId="25" borderId="0" xfId="0" applyFont="1" applyFill="1" applyBorder="1" applyAlignment="1">
      <alignment horizontal="center" vertical="center" wrapText="1"/>
    </xf>
    <xf numFmtId="0" fontId="22" fillId="25" borderId="0" xfId="0" applyFont="1" applyFill="1" applyBorder="1" applyAlignment="1">
      <alignment wrapText="1"/>
    </xf>
    <xf numFmtId="0" fontId="22" fillId="25" borderId="0" xfId="0" applyFont="1" applyFill="1" applyBorder="1" applyAlignment="1">
      <alignment horizontal="right" wrapText="1"/>
    </xf>
    <xf numFmtId="173" fontId="22" fillId="25" borderId="0" xfId="0" applyNumberFormat="1" applyFont="1" applyFill="1" applyBorder="1" applyAlignment="1">
      <alignment wrapText="1"/>
    </xf>
    <xf numFmtId="0" fontId="22" fillId="25" borderId="0" xfId="0" applyFont="1" applyFill="1" applyBorder="1" applyAlignment="1">
      <alignment vertical="center" wrapText="1"/>
    </xf>
    <xf numFmtId="171" fontId="22" fillId="25" borderId="44" xfId="0" applyNumberFormat="1" applyFont="1" applyFill="1" applyBorder="1" applyAlignment="1">
      <alignment wrapText="1"/>
    </xf>
    <xf numFmtId="171" fontId="22" fillId="25" borderId="3" xfId="0" applyNumberFormat="1" applyFont="1" applyFill="1" applyBorder="1" applyAlignment="1">
      <alignment wrapText="1"/>
    </xf>
    <xf numFmtId="171" fontId="22" fillId="25" borderId="4" xfId="0" applyNumberFormat="1" applyFont="1" applyFill="1" applyBorder="1" applyAlignment="1">
      <alignment wrapText="1"/>
    </xf>
    <xf numFmtId="168" fontId="22" fillId="25" borderId="54" xfId="0" applyNumberFormat="1" applyFont="1" applyFill="1" applyBorder="1" applyAlignment="1">
      <alignment wrapText="1"/>
    </xf>
    <xf numFmtId="168" fontId="22" fillId="25" borderId="1" xfId="0" applyNumberFormat="1" applyFont="1" applyFill="1" applyBorder="1" applyAlignment="1">
      <alignment wrapText="1"/>
    </xf>
    <xf numFmtId="168" fontId="22" fillId="25" borderId="6" xfId="0" applyNumberFormat="1" applyFont="1" applyFill="1" applyBorder="1" applyAlignment="1">
      <alignment wrapText="1"/>
    </xf>
    <xf numFmtId="173" fontId="22" fillId="25" borderId="59" xfId="0" applyNumberFormat="1" applyFont="1" applyFill="1" applyBorder="1" applyAlignment="1">
      <alignment wrapText="1"/>
    </xf>
    <xf numFmtId="173" fontId="22" fillId="25" borderId="14" xfId="0" applyNumberFormat="1" applyFont="1" applyFill="1" applyBorder="1" applyAlignment="1">
      <alignment wrapText="1"/>
    </xf>
    <xf numFmtId="173" fontId="22" fillId="25" borderId="15" xfId="0" applyNumberFormat="1" applyFont="1" applyFill="1" applyBorder="1" applyAlignment="1">
      <alignment wrapText="1"/>
    </xf>
    <xf numFmtId="0" fontId="28" fillId="26" borderId="69" xfId="0" applyFont="1" applyFill="1" applyBorder="1" applyAlignment="1">
      <alignment horizontal="center" vertical="center" wrapText="1"/>
    </xf>
    <xf numFmtId="0" fontId="28" fillId="26" borderId="69" xfId="0" applyFont="1" applyFill="1" applyBorder="1" applyAlignment="1">
      <alignment wrapText="1"/>
    </xf>
    <xf numFmtId="0" fontId="28" fillId="26" borderId="69" xfId="0" applyFont="1" applyFill="1" applyBorder="1" applyAlignment="1">
      <alignment horizontal="right" wrapText="1"/>
    </xf>
    <xf numFmtId="173" fontId="28" fillId="26" borderId="69" xfId="0" applyNumberFormat="1" applyFont="1" applyFill="1" applyBorder="1" applyAlignment="1">
      <alignment wrapText="1"/>
    </xf>
    <xf numFmtId="0" fontId="28" fillId="26" borderId="69" xfId="0" applyFont="1" applyFill="1" applyBorder="1" applyAlignment="1">
      <alignment vertical="center" wrapText="1"/>
    </xf>
    <xf numFmtId="173" fontId="28" fillId="26" borderId="69" xfId="0" applyNumberFormat="1" applyFont="1" applyFill="1" applyBorder="1" applyAlignment="1">
      <alignment vertical="center" wrapText="1"/>
    </xf>
    <xf numFmtId="173" fontId="28" fillId="26" borderId="72" xfId="0" applyNumberFormat="1" applyFont="1" applyFill="1" applyBorder="1" applyAlignment="1">
      <alignment vertical="center" wrapText="1"/>
    </xf>
    <xf numFmtId="173" fontId="28" fillId="26" borderId="39" xfId="0" applyNumberFormat="1" applyFont="1" applyFill="1" applyBorder="1" applyAlignment="1">
      <alignment vertical="center" wrapText="1"/>
    </xf>
    <xf numFmtId="0" fontId="28" fillId="0" borderId="0" xfId="0" applyFont="1" applyBorder="1" applyAlignment="1">
      <alignment horizontal="center" vertical="justify" wrapText="1"/>
    </xf>
    <xf numFmtId="0" fontId="28" fillId="0" borderId="0" xfId="0" applyFont="1" applyBorder="1" applyAlignment="1">
      <alignment horizontal="center" vertical="center" wrapText="1"/>
    </xf>
    <xf numFmtId="0" fontId="28" fillId="0" borderId="0" xfId="0" applyFont="1" applyBorder="1" applyAlignment="1">
      <alignment wrapText="1"/>
    </xf>
    <xf numFmtId="0" fontId="28" fillId="0" borderId="0" xfId="0" applyFont="1" applyBorder="1" applyAlignment="1">
      <alignment horizontal="right" wrapText="1"/>
    </xf>
    <xf numFmtId="173" fontId="28" fillId="0" borderId="0" xfId="0" applyNumberFormat="1" applyFont="1" applyBorder="1" applyAlignment="1">
      <alignment wrapText="1"/>
    </xf>
    <xf numFmtId="0" fontId="28" fillId="0" borderId="0" xfId="0" applyFont="1" applyBorder="1" applyAlignment="1">
      <alignment vertical="center" wrapText="1"/>
    </xf>
    <xf numFmtId="173" fontId="28" fillId="0" borderId="0" xfId="0" applyNumberFormat="1" applyFont="1" applyBorder="1" applyAlignment="1">
      <alignment vertical="center" wrapText="1"/>
    </xf>
    <xf numFmtId="0" fontId="28" fillId="27" borderId="69" xfId="0" applyFont="1" applyFill="1" applyBorder="1" applyAlignment="1">
      <alignment horizontal="center" vertical="center" wrapText="1"/>
    </xf>
    <xf numFmtId="0" fontId="28" fillId="27" borderId="69" xfId="0" applyFont="1" applyFill="1" applyBorder="1" applyAlignment="1">
      <alignment wrapText="1"/>
    </xf>
    <xf numFmtId="0" fontId="28" fillId="27" borderId="69" xfId="0" applyFont="1" applyFill="1" applyBorder="1" applyAlignment="1">
      <alignment horizontal="right" wrapText="1"/>
    </xf>
    <xf numFmtId="173" fontId="28" fillId="27" borderId="69" xfId="0" applyNumberFormat="1" applyFont="1" applyFill="1" applyBorder="1" applyAlignment="1">
      <alignment wrapText="1"/>
    </xf>
    <xf numFmtId="0" fontId="28" fillId="27" borderId="69" xfId="0" applyFont="1" applyFill="1" applyBorder="1" applyAlignment="1">
      <alignment vertical="center" wrapText="1"/>
    </xf>
    <xf numFmtId="173" fontId="28" fillId="27" borderId="69" xfId="0" applyNumberFormat="1" applyFont="1" applyFill="1" applyBorder="1" applyAlignment="1">
      <alignment vertical="center" wrapText="1"/>
    </xf>
    <xf numFmtId="173" fontId="28" fillId="27" borderId="72" xfId="0" applyNumberFormat="1" applyFont="1" applyFill="1" applyBorder="1" applyAlignment="1">
      <alignment vertical="center" wrapText="1"/>
    </xf>
    <xf numFmtId="173" fontId="28" fillId="27" borderId="39" xfId="0" applyNumberFormat="1" applyFont="1" applyFill="1" applyBorder="1" applyAlignment="1">
      <alignment vertical="center" wrapText="1"/>
    </xf>
    <xf numFmtId="0" fontId="22" fillId="0" borderId="0" xfId="0" applyFont="1" applyBorder="1" applyAlignment="1">
      <alignment vertical="justify" wrapText="1"/>
    </xf>
    <xf numFmtId="0" fontId="28" fillId="28" borderId="69" xfId="0" applyFont="1" applyFill="1" applyBorder="1" applyAlignment="1">
      <alignment horizontal="center" vertical="center" wrapText="1"/>
    </xf>
    <xf numFmtId="0" fontId="28" fillId="28" borderId="69" xfId="0" applyFont="1" applyFill="1" applyBorder="1" applyAlignment="1">
      <alignment wrapText="1"/>
    </xf>
    <xf numFmtId="0" fontId="28" fillId="28" borderId="69" xfId="0" applyFont="1" applyFill="1" applyBorder="1" applyAlignment="1">
      <alignment horizontal="right" wrapText="1"/>
    </xf>
    <xf numFmtId="173" fontId="28" fillId="28" borderId="69" xfId="0" applyNumberFormat="1" applyFont="1" applyFill="1" applyBorder="1" applyAlignment="1">
      <alignment wrapText="1"/>
    </xf>
    <xf numFmtId="0" fontId="28" fillId="28" borderId="69" xfId="0" applyFont="1" applyFill="1" applyBorder="1" applyAlignment="1">
      <alignment vertical="center" wrapText="1"/>
    </xf>
    <xf numFmtId="173" fontId="28" fillId="28" borderId="39" xfId="0" applyNumberFormat="1" applyFont="1" applyFill="1" applyBorder="1" applyAlignment="1">
      <alignment wrapText="1"/>
    </xf>
    <xf numFmtId="173" fontId="22" fillId="0" borderId="0" xfId="0" applyNumberFormat="1" applyFont="1" applyAlignment="1">
      <alignment wrapText="1"/>
    </xf>
    <xf numFmtId="0" fontId="0" fillId="5" borderId="0" xfId="0" applyFill="1"/>
    <xf numFmtId="4" fontId="0" fillId="0" borderId="1" xfId="0" applyNumberFormat="1" applyBorder="1" applyAlignment="1">
      <alignment shrinkToFit="1"/>
    </xf>
    <xf numFmtId="14" fontId="0" fillId="4" borderId="1" xfId="0" applyNumberFormat="1" applyFill="1" applyBorder="1" applyAlignment="1">
      <alignment shrinkToFit="1"/>
    </xf>
    <xf numFmtId="0" fontId="7" fillId="3" borderId="7" xfId="0" applyFont="1" applyFill="1" applyBorder="1" applyAlignment="1">
      <alignment horizontal="left" vertical="center" wrapText="1"/>
    </xf>
    <xf numFmtId="0" fontId="0" fillId="0" borderId="46" xfId="0" applyBorder="1" applyAlignment="1">
      <alignment horizontal="left" vertical="center" wrapText="1" shrinkToFit="1"/>
    </xf>
    <xf numFmtId="0" fontId="0" fillId="0" borderId="1" xfId="0" applyFill="1" applyBorder="1" applyAlignment="1">
      <alignment vertical="center" wrapText="1" shrinkToFit="1"/>
    </xf>
    <xf numFmtId="0" fontId="0" fillId="3" borderId="0" xfId="0" applyFill="1" applyAlignment="1">
      <alignment wrapText="1"/>
    </xf>
    <xf numFmtId="0" fontId="0" fillId="3" borderId="0" xfId="0" applyFill="1"/>
    <xf numFmtId="0" fontId="0" fillId="4" borderId="1" xfId="0" applyFill="1" applyBorder="1" applyAlignment="1">
      <alignment shrinkToFit="1"/>
    </xf>
    <xf numFmtId="0" fontId="7" fillId="4" borderId="0" xfId="0" applyFont="1" applyFill="1" applyBorder="1" applyAlignment="1">
      <alignment horizontal="center" vertical="center" wrapText="1"/>
    </xf>
    <xf numFmtId="49" fontId="14" fillId="4" borderId="7" xfId="0" applyNumberFormat="1" applyFont="1" applyFill="1" applyBorder="1" applyAlignment="1">
      <alignment horizontal="left" vertical="center" wrapText="1"/>
    </xf>
    <xf numFmtId="49" fontId="15" fillId="4" borderId="7" xfId="0" applyNumberFormat="1" applyFont="1" applyFill="1" applyBorder="1" applyAlignment="1">
      <alignment horizontal="center" vertical="center" wrapText="1"/>
    </xf>
    <xf numFmtId="49" fontId="14" fillId="4" borderId="7" xfId="0" applyNumberFormat="1" applyFont="1" applyFill="1" applyBorder="1" applyAlignment="1">
      <alignment horizontal="center" vertical="center" wrapText="1"/>
    </xf>
    <xf numFmtId="0" fontId="14" fillId="4" borderId="7" xfId="0" applyFont="1" applyFill="1" applyBorder="1" applyAlignment="1">
      <alignment horizontal="center" vertical="center"/>
    </xf>
    <xf numFmtId="0" fontId="22" fillId="4" borderId="2" xfId="0" applyFont="1" applyFill="1" applyBorder="1" applyAlignment="1">
      <alignment vertical="center" shrinkToFit="1"/>
    </xf>
    <xf numFmtId="0" fontId="22" fillId="4" borderId="3" xfId="0" applyFont="1" applyFill="1" applyBorder="1" applyAlignment="1">
      <alignment vertical="center" wrapText="1" shrinkToFit="1"/>
    </xf>
    <xf numFmtId="0" fontId="22" fillId="4" borderId="3" xfId="0" applyFont="1" applyFill="1" applyBorder="1" applyAlignment="1">
      <alignment vertical="center" shrinkToFit="1"/>
    </xf>
    <xf numFmtId="0" fontId="22" fillId="4" borderId="4" xfId="0" applyFont="1" applyFill="1" applyBorder="1" applyAlignment="1">
      <alignment vertical="center" wrapText="1" shrinkToFit="1"/>
    </xf>
    <xf numFmtId="0" fontId="22" fillId="4" borderId="7" xfId="0" applyFont="1" applyFill="1" applyBorder="1" applyAlignment="1">
      <alignment horizontal="center" vertical="center"/>
    </xf>
    <xf numFmtId="0" fontId="7" fillId="4" borderId="7" xfId="0" applyFont="1" applyFill="1" applyBorder="1" applyAlignment="1">
      <alignment horizontal="center" vertical="center" textRotation="90" wrapText="1"/>
    </xf>
    <xf numFmtId="0" fontId="68" fillId="4" borderId="7" xfId="0" applyFont="1" applyFill="1" applyBorder="1" applyAlignment="1">
      <alignment horizontal="center" vertical="center" wrapText="1"/>
    </xf>
    <xf numFmtId="0" fontId="69" fillId="4" borderId="7" xfId="0" applyFont="1" applyFill="1" applyBorder="1" applyAlignment="1">
      <alignment horizontal="center" vertical="center" wrapText="1"/>
    </xf>
    <xf numFmtId="49" fontId="69" fillId="4" borderId="7" xfId="0" applyNumberFormat="1" applyFont="1" applyFill="1" applyBorder="1" applyAlignment="1">
      <alignment horizontal="center" vertical="center" wrapText="1"/>
    </xf>
    <xf numFmtId="49" fontId="70" fillId="4" borderId="7" xfId="0" applyNumberFormat="1" applyFont="1" applyFill="1" applyBorder="1" applyAlignment="1">
      <alignment horizontal="center" vertical="center" wrapText="1"/>
    </xf>
    <xf numFmtId="1" fontId="22" fillId="4" borderId="5" xfId="0" applyNumberFormat="1" applyFont="1" applyFill="1" applyBorder="1" applyAlignment="1">
      <alignment horizontal="center" vertical="center" shrinkToFit="1"/>
    </xf>
    <xf numFmtId="49" fontId="7" fillId="4" borderId="7" xfId="0" applyNumberFormat="1" applyFont="1" applyFill="1" applyBorder="1" applyAlignment="1">
      <alignment horizontal="left" vertical="center" wrapText="1"/>
    </xf>
    <xf numFmtId="49" fontId="7" fillId="4" borderId="7" xfId="0" applyNumberFormat="1" applyFont="1" applyFill="1" applyBorder="1" applyAlignment="1">
      <alignment horizontal="center" vertical="center" wrapText="1"/>
    </xf>
    <xf numFmtId="1" fontId="22" fillId="4" borderId="1" xfId="0" applyNumberFormat="1" applyFont="1" applyFill="1" applyBorder="1" applyAlignment="1">
      <alignment horizontal="center" vertical="center" shrinkToFit="1"/>
    </xf>
    <xf numFmtId="1" fontId="22" fillId="4" borderId="0" xfId="0" applyNumberFormat="1" applyFont="1" applyFill="1" applyBorder="1" applyAlignment="1">
      <alignment horizontal="center" vertical="center" shrinkToFit="1"/>
    </xf>
    <xf numFmtId="0" fontId="7" fillId="4" borderId="0" xfId="0" applyFont="1" applyFill="1" applyBorder="1" applyAlignment="1">
      <alignment horizontal="left" vertical="center" wrapText="1"/>
    </xf>
    <xf numFmtId="0" fontId="22" fillId="4" borderId="1" xfId="0" applyFont="1" applyFill="1" applyBorder="1" applyAlignment="1">
      <alignment horizontal="center" vertical="center" shrinkToFit="1"/>
    </xf>
    <xf numFmtId="0" fontId="22" fillId="4" borderId="0" xfId="0" applyFont="1" applyFill="1" applyBorder="1" applyAlignment="1">
      <alignment horizontal="center" vertical="center" shrinkToFit="1"/>
    </xf>
    <xf numFmtId="0" fontId="15" fillId="4" borderId="7" xfId="0" applyFont="1" applyFill="1" applyBorder="1" applyAlignment="1">
      <alignment horizontal="left" vertical="center" wrapText="1"/>
    </xf>
    <xf numFmtId="0" fontId="17" fillId="4" borderId="7" xfId="0" applyFont="1" applyFill="1" applyBorder="1" applyAlignment="1">
      <alignment horizontal="left" vertical="center" wrapText="1"/>
    </xf>
    <xf numFmtId="0" fontId="22" fillId="4" borderId="1" xfId="0" applyFont="1" applyFill="1" applyBorder="1" applyAlignment="1">
      <alignment vertical="center" shrinkToFit="1"/>
    </xf>
    <xf numFmtId="0" fontId="22" fillId="4" borderId="1" xfId="0" applyFont="1" applyFill="1" applyBorder="1" applyAlignment="1">
      <alignment vertical="center" wrapText="1" shrinkToFit="1"/>
    </xf>
    <xf numFmtId="0" fontId="6" fillId="4" borderId="7" xfId="0" applyFont="1" applyFill="1" applyBorder="1" applyAlignment="1">
      <alignment horizontal="left" vertical="center" wrapText="1"/>
    </xf>
    <xf numFmtId="0" fontId="22" fillId="4" borderId="0" xfId="0" applyFont="1" applyFill="1" applyAlignment="1">
      <alignment vertical="center"/>
    </xf>
    <xf numFmtId="0" fontId="22" fillId="4" borderId="0" xfId="0" applyFont="1" applyFill="1" applyBorder="1" applyAlignment="1">
      <alignment vertical="center" shrinkToFit="1"/>
    </xf>
    <xf numFmtId="14" fontId="22" fillId="4" borderId="1" xfId="0" applyNumberFormat="1" applyFont="1" applyFill="1" applyBorder="1" applyAlignment="1">
      <alignment vertical="center" shrinkToFit="1"/>
    </xf>
    <xf numFmtId="3" fontId="22" fillId="4" borderId="1" xfId="0" applyNumberFormat="1" applyFont="1" applyFill="1" applyBorder="1" applyAlignment="1">
      <alignment vertical="center" shrinkToFit="1"/>
    </xf>
    <xf numFmtId="4" fontId="22" fillId="4" borderId="1" xfId="0" applyNumberFormat="1" applyFont="1" applyFill="1" applyBorder="1" applyAlignment="1">
      <alignment vertical="center" shrinkToFit="1"/>
    </xf>
    <xf numFmtId="0" fontId="22" fillId="4" borderId="5" xfId="0" applyFont="1" applyFill="1" applyBorder="1" applyAlignment="1">
      <alignment vertical="center" shrinkToFit="1"/>
    </xf>
    <xf numFmtId="0" fontId="22" fillId="4" borderId="6" xfId="0" applyFont="1" applyFill="1" applyBorder="1" applyAlignment="1">
      <alignment vertical="center" shrinkToFit="1"/>
    </xf>
    <xf numFmtId="0" fontId="7" fillId="4" borderId="7" xfId="0" applyFont="1" applyFill="1" applyBorder="1" applyAlignment="1">
      <alignment horizontal="left" vertical="top" wrapText="1"/>
    </xf>
    <xf numFmtId="15" fontId="0" fillId="0" borderId="1" xfId="0" applyNumberFormat="1" applyBorder="1" applyAlignment="1">
      <alignment shrinkToFit="1"/>
    </xf>
    <xf numFmtId="4" fontId="15" fillId="0" borderId="1" xfId="1" applyNumberFormat="1" applyFont="1" applyFill="1" applyBorder="1" applyAlignment="1">
      <alignment horizontal="right" vertical="center" wrapText="1"/>
    </xf>
    <xf numFmtId="0" fontId="15" fillId="0" borderId="1" xfId="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 fontId="15" fillId="0" borderId="1" xfId="1" applyNumberFormat="1" applyFont="1" applyFill="1" applyBorder="1" applyAlignment="1">
      <alignment vertical="center" wrapText="1"/>
    </xf>
    <xf numFmtId="0" fontId="14" fillId="0" borderId="1" xfId="1" applyFont="1" applyFill="1" applyBorder="1" applyAlignment="1">
      <alignment horizontal="left" vertical="center" wrapText="1"/>
    </xf>
    <xf numFmtId="4" fontId="14" fillId="0" borderId="1" xfId="1" applyNumberFormat="1" applyFont="1" applyFill="1" applyBorder="1" applyAlignment="1">
      <alignment horizontal="right" vertical="center" wrapText="1"/>
    </xf>
    <xf numFmtId="0" fontId="7" fillId="2" borderId="1" xfId="0" applyFont="1" applyFill="1" applyBorder="1" applyAlignment="1">
      <alignment horizontal="left" vertical="center" wrapText="1"/>
    </xf>
    <xf numFmtId="0" fontId="15" fillId="0" borderId="1" xfId="1" applyFont="1" applyFill="1" applyBorder="1" applyAlignment="1">
      <alignment horizontal="left" vertical="center" wrapText="1"/>
    </xf>
    <xf numFmtId="0" fontId="28" fillId="0" borderId="0" xfId="0" applyFont="1" applyBorder="1" applyAlignment="1">
      <alignment horizontal="center"/>
    </xf>
    <xf numFmtId="0" fontId="42" fillId="4" borderId="17" xfId="3" applyFont="1" applyFill="1" applyBorder="1" applyAlignment="1">
      <alignment horizontal="center" vertical="center" textRotation="90" wrapText="1"/>
    </xf>
    <xf numFmtId="0" fontId="75" fillId="32" borderId="77" xfId="0" applyFont="1" applyFill="1" applyBorder="1" applyAlignment="1">
      <alignment horizontal="center" vertical="center" textRotation="90" wrapText="1"/>
    </xf>
    <xf numFmtId="0" fontId="76" fillId="32" borderId="77" xfId="0" applyFont="1" applyFill="1" applyBorder="1" applyAlignment="1">
      <alignment horizontal="center" vertical="center" textRotation="90" wrapText="1"/>
    </xf>
    <xf numFmtId="49" fontId="75" fillId="3" borderId="77" xfId="0" applyNumberFormat="1" applyFont="1" applyFill="1" applyBorder="1" applyAlignment="1">
      <alignment horizontal="center" vertical="center" wrapText="1"/>
    </xf>
    <xf numFmtId="0" fontId="75" fillId="32" borderId="77" xfId="0" applyFont="1" applyFill="1" applyBorder="1" applyAlignment="1">
      <alignment horizontal="center" vertical="center" wrapText="1"/>
    </xf>
    <xf numFmtId="176" fontId="75" fillId="32" borderId="77" xfId="0" applyNumberFormat="1" applyFont="1" applyFill="1" applyBorder="1" applyAlignment="1">
      <alignment horizontal="center" vertical="center" wrapText="1"/>
    </xf>
    <xf numFmtId="14" fontId="75" fillId="32" borderId="77" xfId="0" applyNumberFormat="1" applyFont="1" applyFill="1" applyBorder="1" applyAlignment="1">
      <alignment horizontal="center" vertical="center" wrapText="1"/>
    </xf>
    <xf numFmtId="3" fontId="75" fillId="32" borderId="77" xfId="0" applyNumberFormat="1" applyFont="1" applyFill="1" applyBorder="1" applyAlignment="1">
      <alignment horizontal="center" vertical="center" wrapText="1"/>
    </xf>
    <xf numFmtId="177" fontId="75" fillId="32" borderId="77" xfId="0" applyNumberFormat="1" applyFont="1" applyFill="1" applyBorder="1" applyAlignment="1">
      <alignment horizontal="center" vertical="center" wrapText="1"/>
    </xf>
    <xf numFmtId="0" fontId="77" fillId="29" borderId="77" xfId="0" applyFont="1" applyFill="1" applyBorder="1" applyAlignment="1" applyProtection="1">
      <alignment horizontal="center" vertical="center" wrapText="1"/>
    </xf>
    <xf numFmtId="0" fontId="78" fillId="0" borderId="77" xfId="0" applyFont="1" applyBorder="1" applyAlignment="1" applyProtection="1">
      <alignment horizontal="center" vertical="center" wrapText="1"/>
      <protection locked="0"/>
    </xf>
    <xf numFmtId="49" fontId="79" fillId="0" borderId="77" xfId="0" applyNumberFormat="1" applyFont="1" applyBorder="1" applyAlignment="1" applyProtection="1">
      <alignment horizontal="center" vertical="center"/>
      <protection locked="0"/>
    </xf>
    <xf numFmtId="0" fontId="79" fillId="0" borderId="77" xfId="0" applyFont="1" applyBorder="1" applyAlignment="1" applyProtection="1">
      <alignment horizontal="center" vertical="center" wrapText="1"/>
      <protection locked="0"/>
    </xf>
    <xf numFmtId="3" fontId="79" fillId="0" borderId="77" xfId="0" applyNumberFormat="1" applyFont="1" applyBorder="1" applyAlignment="1" applyProtection="1">
      <alignment horizontal="center" vertical="center"/>
      <protection locked="0"/>
    </xf>
    <xf numFmtId="0" fontId="79" fillId="0" borderId="77" xfId="0" applyFont="1" applyBorder="1" applyAlignment="1" applyProtection="1">
      <alignment horizontal="center" vertical="center"/>
      <protection locked="0"/>
    </xf>
    <xf numFmtId="176" fontId="79" fillId="0" borderId="77" xfId="0" applyNumberFormat="1" applyFont="1" applyBorder="1" applyAlignment="1" applyProtection="1">
      <alignment horizontal="center" vertical="center"/>
      <protection locked="0"/>
    </xf>
    <xf numFmtId="14" fontId="79" fillId="0" borderId="77" xfId="0" applyNumberFormat="1" applyFont="1" applyBorder="1" applyAlignment="1" applyProtection="1">
      <alignment horizontal="center" vertical="center" wrapText="1"/>
      <protection locked="0"/>
    </xf>
    <xf numFmtId="176" fontId="79" fillId="0" borderId="77" xfId="0" applyNumberFormat="1" applyFont="1" applyBorder="1" applyAlignment="1" applyProtection="1">
      <alignment horizontal="center" vertical="center" wrapText="1"/>
      <protection locked="0"/>
    </xf>
    <xf numFmtId="1" fontId="79" fillId="0" borderId="77" xfId="0" applyNumberFormat="1" applyFont="1" applyBorder="1" applyAlignment="1" applyProtection="1">
      <alignment horizontal="center" vertical="center"/>
      <protection locked="0"/>
    </xf>
    <xf numFmtId="4" fontId="79" fillId="0" borderId="77" xfId="0" applyNumberFormat="1" applyFont="1" applyBorder="1" applyAlignment="1" applyProtection="1">
      <alignment horizontal="center" vertical="center"/>
      <protection locked="0"/>
    </xf>
    <xf numFmtId="3" fontId="79" fillId="0" borderId="77" xfId="0" applyNumberFormat="1" applyFont="1" applyBorder="1" applyAlignment="1">
      <alignment horizontal="center" vertical="center"/>
    </xf>
    <xf numFmtId="176" fontId="80" fillId="0" borderId="77" xfId="0" applyNumberFormat="1" applyFont="1" applyBorder="1" applyAlignment="1" applyProtection="1">
      <alignment horizontal="center" vertical="center" wrapText="1"/>
      <protection locked="0"/>
    </xf>
    <xf numFmtId="0" fontId="81" fillId="30" borderId="77" xfId="0" applyFont="1" applyFill="1" applyBorder="1" applyAlignment="1" applyProtection="1">
      <alignment horizontal="center" vertical="center" wrapText="1"/>
    </xf>
    <xf numFmtId="176" fontId="0" fillId="0" borderId="77" xfId="0" applyNumberFormat="1" applyBorder="1" applyAlignment="1" applyProtection="1">
      <alignment horizontal="center" vertical="center" wrapText="1"/>
      <protection locked="0"/>
    </xf>
    <xf numFmtId="0" fontId="0" fillId="0" borderId="77" xfId="0" applyBorder="1" applyAlignment="1" applyProtection="1">
      <alignment horizontal="center" vertical="center" wrapText="1"/>
    </xf>
    <xf numFmtId="1" fontId="79" fillId="0" borderId="77" xfId="0" applyNumberFormat="1" applyFont="1" applyBorder="1" applyAlignment="1" applyProtection="1">
      <alignment horizontal="center" vertical="center" wrapText="1"/>
      <protection locked="0"/>
    </xf>
    <xf numFmtId="0" fontId="77" fillId="33" borderId="77" xfId="0" applyFont="1" applyFill="1" applyBorder="1" applyAlignment="1" applyProtection="1">
      <alignment horizontal="center" vertical="center" wrapText="1"/>
    </xf>
    <xf numFmtId="3" fontId="77" fillId="29" borderId="77" xfId="0" applyNumberFormat="1" applyFont="1" applyFill="1" applyBorder="1" applyAlignment="1" applyProtection="1">
      <alignment horizontal="center" vertical="center"/>
      <protection locked="0"/>
    </xf>
    <xf numFmtId="0" fontId="73" fillId="29" borderId="77" xfId="0" applyFont="1" applyFill="1" applyBorder="1" applyAlignment="1" applyProtection="1">
      <alignment horizontal="center" vertical="center" wrapText="1"/>
    </xf>
    <xf numFmtId="176" fontId="82" fillId="0" borderId="77" xfId="0" applyNumberFormat="1" applyFont="1" applyBorder="1" applyAlignment="1" applyProtection="1">
      <alignment horizontal="center" vertical="center" wrapText="1"/>
      <protection locked="0"/>
    </xf>
    <xf numFmtId="0" fontId="78" fillId="0" borderId="77" xfId="0" applyFont="1" applyFill="1" applyBorder="1" applyAlignment="1" applyProtection="1">
      <alignment horizontal="center" vertical="center" wrapText="1"/>
      <protection locked="0"/>
    </xf>
    <xf numFmtId="49" fontId="79" fillId="0" borderId="77" xfId="0" applyNumberFormat="1" applyFont="1" applyFill="1" applyBorder="1" applyAlignment="1" applyProtection="1">
      <alignment horizontal="center" vertical="center"/>
      <protection locked="0"/>
    </xf>
    <xf numFmtId="0" fontId="79" fillId="0" borderId="77" xfId="0" applyFont="1" applyFill="1" applyBorder="1" applyAlignment="1" applyProtection="1">
      <alignment horizontal="center" vertical="center" wrapText="1"/>
      <protection locked="0"/>
    </xf>
    <xf numFmtId="3" fontId="79" fillId="0" borderId="77" xfId="0" applyNumberFormat="1" applyFont="1" applyFill="1" applyBorder="1" applyAlignment="1" applyProtection="1">
      <alignment horizontal="center" vertical="center"/>
      <protection locked="0"/>
    </xf>
    <xf numFmtId="0" fontId="79" fillId="0" borderId="77" xfId="0" applyFont="1" applyFill="1" applyBorder="1" applyAlignment="1" applyProtection="1">
      <alignment horizontal="center" vertical="center"/>
      <protection locked="0"/>
    </xf>
    <xf numFmtId="14" fontId="79" fillId="0" borderId="77" xfId="0" applyNumberFormat="1" applyFont="1" applyFill="1" applyBorder="1" applyAlignment="1" applyProtection="1"/>
    <xf numFmtId="176" fontId="79" fillId="0" borderId="77" xfId="0" applyNumberFormat="1" applyFont="1" applyFill="1" applyBorder="1" applyAlignment="1" applyProtection="1">
      <alignment horizontal="center" vertical="center" wrapText="1"/>
      <protection locked="0"/>
    </xf>
    <xf numFmtId="176" fontId="79" fillId="0" borderId="77" xfId="0" applyNumberFormat="1" applyFont="1" applyFill="1" applyBorder="1" applyAlignment="1" applyProtection="1">
      <alignment horizontal="center" vertical="center"/>
      <protection locked="0"/>
    </xf>
    <xf numFmtId="1" fontId="79" fillId="0" borderId="77" xfId="0" applyNumberFormat="1" applyFont="1" applyFill="1" applyBorder="1" applyAlignment="1" applyProtection="1">
      <alignment horizontal="center" vertical="center"/>
      <protection locked="0"/>
    </xf>
    <xf numFmtId="4" fontId="79" fillId="0" borderId="77" xfId="0" applyNumberFormat="1" applyFont="1" applyFill="1" applyBorder="1" applyAlignment="1" applyProtection="1">
      <alignment horizontal="center" vertical="center"/>
      <protection locked="0"/>
    </xf>
    <xf numFmtId="3" fontId="79" fillId="0" borderId="77" xfId="0" applyNumberFormat="1" applyFont="1" applyFill="1" applyBorder="1" applyAlignment="1">
      <alignment horizontal="center" vertical="center"/>
    </xf>
    <xf numFmtId="176" fontId="0" fillId="0" borderId="77" xfId="0" applyNumberFormat="1" applyFill="1" applyBorder="1" applyAlignment="1" applyProtection="1">
      <alignment horizontal="center" vertical="center" wrapText="1"/>
      <protection locked="0"/>
    </xf>
    <xf numFmtId="176" fontId="80" fillId="0" borderId="77" xfId="0" applyNumberFormat="1" applyFont="1" applyFill="1" applyBorder="1" applyAlignment="1" applyProtection="1">
      <alignment horizontal="center" vertical="center" wrapText="1"/>
      <protection locked="0"/>
    </xf>
    <xf numFmtId="0" fontId="73" fillId="33" borderId="77" xfId="0" applyFont="1" applyFill="1" applyBorder="1" applyAlignment="1" applyProtection="1">
      <alignment horizontal="center" vertical="center" wrapText="1"/>
    </xf>
    <xf numFmtId="0" fontId="81" fillId="30" borderId="77" xfId="0" applyFont="1" applyFill="1" applyBorder="1" applyAlignment="1" applyProtection="1">
      <alignment horizontal="center" vertical="center" wrapText="1"/>
      <protection locked="0"/>
    </xf>
    <xf numFmtId="49" fontId="81" fillId="30" borderId="77" xfId="0" applyNumberFormat="1" applyFont="1" applyFill="1" applyBorder="1" applyAlignment="1" applyProtection="1">
      <alignment horizontal="center" vertical="center"/>
      <protection locked="0"/>
    </xf>
    <xf numFmtId="3" fontId="81" fillId="30" borderId="77" xfId="0" applyNumberFormat="1" applyFont="1" applyFill="1" applyBorder="1" applyAlignment="1" applyProtection="1">
      <alignment horizontal="center" vertical="center"/>
      <protection locked="0"/>
    </xf>
    <xf numFmtId="0" fontId="81" fillId="30" borderId="77" xfId="0" applyFont="1" applyFill="1" applyBorder="1" applyAlignment="1" applyProtection="1">
      <alignment horizontal="center" vertical="center"/>
      <protection locked="0"/>
    </xf>
    <xf numFmtId="176" fontId="81" fillId="30" borderId="77" xfId="0" applyNumberFormat="1" applyFont="1" applyFill="1" applyBorder="1" applyAlignment="1" applyProtection="1">
      <alignment horizontal="center" vertical="center"/>
      <protection locked="0"/>
    </xf>
    <xf numFmtId="14" fontId="81" fillId="30" borderId="77" xfId="0" applyNumberFormat="1" applyFont="1" applyFill="1" applyBorder="1" applyAlignment="1" applyProtection="1">
      <alignment horizontal="center" vertical="center" wrapText="1"/>
      <protection locked="0"/>
    </xf>
    <xf numFmtId="176" fontId="81" fillId="30" borderId="77" xfId="0" applyNumberFormat="1" applyFont="1" applyFill="1" applyBorder="1" applyAlignment="1" applyProtection="1">
      <alignment horizontal="center" vertical="center" wrapText="1"/>
      <protection locked="0"/>
    </xf>
    <xf numFmtId="1" fontId="81" fillId="30" borderId="77" xfId="0" applyNumberFormat="1" applyFont="1" applyFill="1" applyBorder="1" applyAlignment="1" applyProtection="1">
      <alignment horizontal="center" vertical="center"/>
      <protection locked="0"/>
    </xf>
    <xf numFmtId="4" fontId="81" fillId="30" borderId="77" xfId="0" applyNumberFormat="1" applyFont="1" applyFill="1" applyBorder="1" applyAlignment="1" applyProtection="1">
      <alignment horizontal="center" vertical="center"/>
      <protection locked="0"/>
    </xf>
    <xf numFmtId="3" fontId="81" fillId="30" borderId="77" xfId="0" applyNumberFormat="1" applyFont="1" applyFill="1" applyBorder="1" applyAlignment="1">
      <alignment horizontal="center" vertical="center"/>
    </xf>
    <xf numFmtId="0" fontId="74" fillId="30" borderId="77" xfId="0" applyFont="1" applyFill="1" applyBorder="1" applyAlignment="1" applyProtection="1">
      <alignment horizontal="center" vertical="center" wrapText="1"/>
    </xf>
    <xf numFmtId="0" fontId="74" fillId="30" borderId="77" xfId="0" applyFont="1" applyFill="1" applyBorder="1" applyAlignment="1" applyProtection="1">
      <alignment horizontal="center" vertical="center" wrapText="1"/>
      <protection locked="0"/>
    </xf>
    <xf numFmtId="49" fontId="74" fillId="30" borderId="77" xfId="0" applyNumberFormat="1" applyFont="1" applyFill="1" applyBorder="1" applyAlignment="1" applyProtection="1">
      <alignment horizontal="center" vertical="center"/>
      <protection locked="0"/>
    </xf>
    <xf numFmtId="3" fontId="74" fillId="30" borderId="77" xfId="0" applyNumberFormat="1" applyFont="1" applyFill="1" applyBorder="1" applyAlignment="1" applyProtection="1">
      <alignment horizontal="center" vertical="center"/>
      <protection locked="0"/>
    </xf>
    <xf numFmtId="0" fontId="74" fillId="30" borderId="77" xfId="0" applyFont="1" applyFill="1" applyBorder="1" applyAlignment="1" applyProtection="1">
      <alignment horizontal="center" vertical="center"/>
      <protection locked="0"/>
    </xf>
    <xf numFmtId="176" fontId="74" fillId="30" borderId="77" xfId="0" applyNumberFormat="1" applyFont="1" applyFill="1" applyBorder="1" applyAlignment="1" applyProtection="1">
      <alignment horizontal="center" vertical="center"/>
      <protection locked="0"/>
    </xf>
    <xf numFmtId="14" fontId="74" fillId="30" borderId="77" xfId="0" applyNumberFormat="1" applyFont="1" applyFill="1" applyBorder="1" applyAlignment="1" applyProtection="1">
      <alignment horizontal="center" vertical="center" wrapText="1"/>
      <protection locked="0"/>
    </xf>
    <xf numFmtId="176" fontId="74" fillId="30" borderId="77" xfId="0" applyNumberFormat="1" applyFont="1" applyFill="1" applyBorder="1" applyAlignment="1" applyProtection="1">
      <alignment horizontal="center" vertical="center" wrapText="1"/>
      <protection locked="0"/>
    </xf>
    <xf numFmtId="1" fontId="74" fillId="30" borderId="77" xfId="0" applyNumberFormat="1" applyFont="1" applyFill="1" applyBorder="1" applyAlignment="1" applyProtection="1">
      <alignment horizontal="center" vertical="center" wrapText="1"/>
      <protection locked="0"/>
    </xf>
    <xf numFmtId="4" fontId="74" fillId="30" borderId="77" xfId="0" applyNumberFormat="1" applyFont="1" applyFill="1" applyBorder="1" applyAlignment="1" applyProtection="1">
      <alignment horizontal="center" vertical="center"/>
      <protection locked="0"/>
    </xf>
    <xf numFmtId="3" fontId="74" fillId="30" borderId="77" xfId="0" applyNumberFormat="1" applyFont="1" applyFill="1" applyBorder="1" applyAlignment="1">
      <alignment horizontal="center" vertical="center"/>
    </xf>
    <xf numFmtId="1" fontId="81" fillId="30" borderId="77" xfId="0" applyNumberFormat="1" applyFont="1" applyFill="1" applyBorder="1" applyAlignment="1" applyProtection="1">
      <alignment horizontal="center" vertical="center" wrapText="1"/>
      <protection locked="0"/>
    </xf>
    <xf numFmtId="1" fontId="83" fillId="0" borderId="77" xfId="0" applyNumberFormat="1" applyFont="1" applyFill="1" applyBorder="1" applyAlignment="1" applyProtection="1">
      <alignment horizontal="center" vertical="center"/>
    </xf>
    <xf numFmtId="1" fontId="83" fillId="0" borderId="78" xfId="0" applyNumberFormat="1" applyFont="1" applyFill="1" applyBorder="1" applyAlignment="1" applyProtection="1">
      <alignment horizontal="center" vertical="center"/>
    </xf>
    <xf numFmtId="1" fontId="83" fillId="0" borderId="17" xfId="0" applyNumberFormat="1" applyFont="1" applyFill="1" applyBorder="1" applyAlignment="1" applyProtection="1">
      <alignment horizontal="center" vertical="center"/>
    </xf>
    <xf numFmtId="1" fontId="83" fillId="0" borderId="79" xfId="0" applyNumberFormat="1" applyFont="1" applyFill="1" applyBorder="1" applyAlignment="1" applyProtection="1">
      <alignment horizontal="center" vertical="center"/>
    </xf>
    <xf numFmtId="1" fontId="81" fillId="30" borderId="77" xfId="0" applyNumberFormat="1" applyFont="1" applyFill="1" applyBorder="1" applyAlignment="1" applyProtection="1">
      <alignment horizontal="center" vertical="center"/>
    </xf>
    <xf numFmtId="14" fontId="84" fillId="30" borderId="77" xfId="0" applyNumberFormat="1" applyFont="1" applyFill="1" applyBorder="1" applyAlignment="1" applyProtection="1">
      <alignment horizontal="center" vertical="center" wrapText="1"/>
      <protection locked="0"/>
    </xf>
    <xf numFmtId="0" fontId="81" fillId="30" borderId="77" xfId="0" applyFont="1" applyFill="1" applyBorder="1" applyAlignment="1">
      <alignment horizontal="center" vertical="center" wrapText="1"/>
    </xf>
    <xf numFmtId="176" fontId="0" fillId="0" borderId="77" xfId="0" applyNumberFormat="1" applyBorder="1" applyAlignment="1" applyProtection="1">
      <alignment horizontal="center" vertical="center"/>
      <protection locked="0"/>
    </xf>
    <xf numFmtId="0" fontId="0" fillId="0" borderId="77" xfId="0" applyBorder="1" applyAlignment="1" applyProtection="1">
      <alignment horizontal="center" vertical="center" wrapText="1"/>
      <protection locked="0"/>
    </xf>
    <xf numFmtId="14" fontId="0" fillId="0" borderId="77" xfId="0" applyNumberFormat="1" applyBorder="1" applyAlignment="1" applyProtection="1">
      <alignment horizontal="center" vertical="center" wrapText="1"/>
      <protection locked="0"/>
    </xf>
    <xf numFmtId="0" fontId="0" fillId="0" borderId="77" xfId="0" applyNumberFormat="1" applyFont="1" applyFill="1" applyBorder="1" applyAlignment="1" applyProtection="1">
      <alignment horizontal="center" vertical="center" wrapText="1"/>
    </xf>
    <xf numFmtId="0" fontId="0" fillId="0" borderId="77" xfId="0" applyNumberFormat="1" applyFont="1" applyFill="1" applyBorder="1" applyAlignment="1" applyProtection="1">
      <alignment horizontal="center" vertical="center"/>
    </xf>
    <xf numFmtId="49" fontId="0" fillId="0" borderId="77" xfId="0" applyNumberFormat="1" applyFont="1" applyFill="1" applyBorder="1" applyAlignment="1" applyProtection="1">
      <alignment horizontal="center" vertical="center"/>
    </xf>
    <xf numFmtId="0" fontId="85" fillId="0" borderId="77" xfId="0" applyFont="1" applyBorder="1" applyAlignment="1" applyProtection="1">
      <alignment horizontal="center" vertical="center" wrapText="1"/>
      <protection locked="0"/>
    </xf>
    <xf numFmtId="14" fontId="85" fillId="0" borderId="77" xfId="0" applyNumberFormat="1" applyFont="1" applyBorder="1" applyAlignment="1" applyProtection="1">
      <alignment horizontal="center" vertical="center" wrapText="1"/>
      <protection locked="0"/>
    </xf>
    <xf numFmtId="176" fontId="85" fillId="0" borderId="77" xfId="0" applyNumberFormat="1" applyFont="1" applyBorder="1" applyAlignment="1" applyProtection="1">
      <alignment horizontal="center" vertical="center" wrapText="1"/>
      <protection locked="0"/>
    </xf>
    <xf numFmtId="176" fontId="85" fillId="0" borderId="77" xfId="0" applyNumberFormat="1" applyFont="1" applyBorder="1" applyAlignment="1" applyProtection="1">
      <alignment horizontal="center" vertical="center"/>
      <protection locked="0"/>
    </xf>
    <xf numFmtId="1" fontId="86" fillId="0" borderId="77" xfId="0" applyNumberFormat="1" applyFont="1" applyBorder="1" applyAlignment="1" applyProtection="1">
      <alignment horizontal="center" vertical="center"/>
      <protection locked="0"/>
    </xf>
    <xf numFmtId="3" fontId="86" fillId="0" borderId="77" xfId="0" applyNumberFormat="1" applyFont="1" applyBorder="1" applyAlignment="1" applyProtection="1">
      <alignment horizontal="center" vertical="center"/>
      <protection locked="0"/>
    </xf>
    <xf numFmtId="4" fontId="86" fillId="0" borderId="77" xfId="0" applyNumberFormat="1" applyFont="1" applyBorder="1" applyAlignment="1" applyProtection="1">
      <alignment horizontal="center" vertical="center"/>
      <protection locked="0"/>
    </xf>
    <xf numFmtId="3" fontId="86" fillId="0" borderId="77" xfId="0" applyNumberFormat="1" applyFont="1" applyBorder="1" applyAlignment="1">
      <alignment horizontal="center" vertical="center"/>
    </xf>
    <xf numFmtId="0" fontId="0" fillId="0" borderId="77" xfId="0" applyFont="1" applyBorder="1" applyAlignment="1">
      <alignment horizontal="center" vertical="center" wrapText="1"/>
    </xf>
    <xf numFmtId="1" fontId="83" fillId="0" borderId="77" xfId="0" applyNumberFormat="1" applyFont="1" applyBorder="1" applyAlignment="1" applyProtection="1">
      <alignment horizontal="center" vertical="center"/>
    </xf>
    <xf numFmtId="0" fontId="0" fillId="0" borderId="77" xfId="0" applyBorder="1" applyAlignment="1" applyProtection="1">
      <alignment horizontal="center" vertical="center"/>
      <protection locked="0"/>
    </xf>
    <xf numFmtId="14" fontId="79" fillId="0" borderId="77" xfId="0" applyNumberFormat="1" applyFont="1" applyBorder="1" applyAlignment="1" applyProtection="1">
      <alignment horizontal="center" vertical="center"/>
      <protection locked="0"/>
    </xf>
    <xf numFmtId="14" fontId="84" fillId="30" borderId="77" xfId="0" applyNumberFormat="1" applyFont="1" applyFill="1" applyBorder="1" applyAlignment="1" applyProtection="1">
      <alignment horizontal="center" vertical="center"/>
      <protection locked="0"/>
    </xf>
    <xf numFmtId="0" fontId="87" fillId="31" borderId="77" xfId="0" applyFont="1" applyFill="1" applyBorder="1" applyAlignment="1">
      <alignment horizontal="center" vertical="center" wrapText="1"/>
    </xf>
    <xf numFmtId="0" fontId="83" fillId="0" borderId="77" xfId="0" applyFont="1" applyFill="1" applyBorder="1" applyAlignment="1" applyProtection="1">
      <alignment horizontal="center" vertical="center" wrapText="1"/>
    </xf>
    <xf numFmtId="0" fontId="73" fillId="29" borderId="77" xfId="0" applyFont="1" applyFill="1" applyBorder="1" applyAlignment="1">
      <alignment horizontal="center" vertical="center" wrapText="1"/>
    </xf>
    <xf numFmtId="176" fontId="86" fillId="0" borderId="77" xfId="0" applyNumberFormat="1" applyFont="1" applyBorder="1" applyAlignment="1" applyProtection="1">
      <alignment horizontal="center" vertical="center"/>
      <protection locked="0"/>
    </xf>
    <xf numFmtId="0" fontId="88" fillId="0" borderId="77" xfId="0" applyFont="1" applyBorder="1" applyAlignment="1" applyProtection="1">
      <alignment horizontal="center" vertical="center" wrapText="1"/>
    </xf>
    <xf numFmtId="0" fontId="89" fillId="0" borderId="77" xfId="0" applyFont="1" applyBorder="1" applyAlignment="1" applyProtection="1">
      <alignment horizontal="center" vertical="center" wrapText="1"/>
      <protection locked="0"/>
    </xf>
    <xf numFmtId="49" fontId="90" fillId="0" borderId="77" xfId="0" applyNumberFormat="1" applyFont="1" applyBorder="1" applyAlignment="1" applyProtection="1">
      <alignment horizontal="center" vertical="center"/>
      <protection locked="0"/>
    </xf>
    <xf numFmtId="0" fontId="90" fillId="0" borderId="77" xfId="0" applyFont="1" applyBorder="1" applyAlignment="1" applyProtection="1">
      <alignment horizontal="center" vertical="center" wrapText="1"/>
      <protection locked="0"/>
    </xf>
    <xf numFmtId="0" fontId="90" fillId="0" borderId="77" xfId="0" applyFont="1" applyBorder="1" applyAlignment="1" applyProtection="1">
      <alignment horizontal="center" vertical="center"/>
      <protection locked="0"/>
    </xf>
    <xf numFmtId="176" fontId="90" fillId="0" borderId="77" xfId="0" applyNumberFormat="1" applyFont="1" applyBorder="1" applyAlignment="1" applyProtection="1">
      <alignment horizontal="center" vertical="center"/>
      <protection locked="0"/>
    </xf>
    <xf numFmtId="0" fontId="85" fillId="0" borderId="77" xfId="0" applyNumberFormat="1" applyFont="1" applyBorder="1" applyAlignment="1" applyProtection="1">
      <alignment horizontal="center" vertical="center" wrapText="1"/>
      <protection locked="0"/>
    </xf>
    <xf numFmtId="0" fontId="72" fillId="0" borderId="77" xfId="0" applyNumberFormat="1" applyFont="1" applyBorder="1" applyAlignment="1" applyProtection="1">
      <alignment horizontal="center" vertical="center" wrapText="1"/>
      <protection locked="0"/>
    </xf>
    <xf numFmtId="14" fontId="72" fillId="0" borderId="77" xfId="0" applyNumberFormat="1" applyFont="1" applyBorder="1" applyAlignment="1" applyProtection="1">
      <alignment horizontal="center" vertical="center" wrapText="1"/>
      <protection locked="0"/>
    </xf>
    <xf numFmtId="176" fontId="72" fillId="0" borderId="77" xfId="0" applyNumberFormat="1" applyFont="1" applyBorder="1" applyAlignment="1" applyProtection="1">
      <alignment horizontal="center" vertical="center" wrapText="1"/>
      <protection locked="0"/>
    </xf>
    <xf numFmtId="3" fontId="36" fillId="13" borderId="77" xfId="3" applyNumberFormat="1" applyFont="1" applyFill="1" applyBorder="1" applyAlignment="1">
      <alignment horizontal="center" vertical="center" shrinkToFit="1"/>
    </xf>
    <xf numFmtId="0" fontId="36" fillId="13" borderId="77" xfId="3" applyFont="1" applyFill="1" applyBorder="1" applyAlignment="1">
      <alignment horizontal="center" vertical="center" wrapText="1"/>
    </xf>
    <xf numFmtId="3" fontId="36" fillId="13" borderId="77" xfId="3" applyNumberFormat="1" applyFont="1" applyFill="1" applyBorder="1" applyAlignment="1">
      <alignment horizontal="center" vertical="center" wrapText="1"/>
    </xf>
    <xf numFmtId="0" fontId="38" fillId="13" borderId="77" xfId="3" applyFont="1" applyFill="1" applyBorder="1" applyAlignment="1">
      <alignment horizontal="center" vertical="center" wrapText="1"/>
    </xf>
    <xf numFmtId="0" fontId="36" fillId="13" borderId="80" xfId="3" applyFont="1" applyFill="1" applyBorder="1" applyAlignment="1">
      <alignment horizontal="center" vertical="center" wrapText="1"/>
    </xf>
    <xf numFmtId="0" fontId="39" fillId="4" borderId="77" xfId="3" applyFont="1" applyFill="1" applyBorder="1" applyAlignment="1">
      <alignment horizontal="center" vertical="center" wrapText="1"/>
    </xf>
    <xf numFmtId="0" fontId="39" fillId="4" borderId="77" xfId="0" applyFont="1" applyFill="1" applyBorder="1" applyAlignment="1">
      <alignment horizontal="left" vertical="center" wrapText="1" shrinkToFit="1"/>
    </xf>
    <xf numFmtId="0" fontId="39" fillId="4" borderId="77" xfId="0" applyFont="1" applyFill="1" applyBorder="1" applyAlignment="1">
      <alignment horizontal="left" vertical="center"/>
    </xf>
    <xf numFmtId="3" fontId="39" fillId="2" borderId="77" xfId="0" applyNumberFormat="1" applyFont="1" applyFill="1" applyBorder="1" applyAlignment="1">
      <alignment horizontal="center" vertical="center" wrapText="1"/>
    </xf>
    <xf numFmtId="3" fontId="39" fillId="4" borderId="77" xfId="0" applyNumberFormat="1" applyFont="1" applyFill="1" applyBorder="1" applyAlignment="1">
      <alignment horizontal="center" vertical="center" wrapText="1" shrinkToFit="1"/>
    </xf>
    <xf numFmtId="166" fontId="39" fillId="4" borderId="77" xfId="3" applyNumberFormat="1" applyFont="1" applyFill="1" applyBorder="1" applyAlignment="1">
      <alignment vertical="center" wrapText="1"/>
    </xf>
    <xf numFmtId="3" fontId="39" fillId="4" borderId="77" xfId="3" applyNumberFormat="1" applyFont="1" applyFill="1" applyBorder="1" applyAlignment="1">
      <alignment vertical="center" wrapText="1"/>
    </xf>
    <xf numFmtId="166" fontId="39" fillId="4" borderId="80" xfId="3" applyNumberFormat="1" applyFont="1" applyFill="1" applyBorder="1" applyAlignment="1">
      <alignment horizontal="center" vertical="center" wrapText="1"/>
    </xf>
    <xf numFmtId="166" fontId="39" fillId="4" borderId="77" xfId="3" applyNumberFormat="1" applyFont="1" applyFill="1" applyBorder="1" applyAlignment="1">
      <alignment horizontal="center" vertical="center" wrapText="1"/>
    </xf>
    <xf numFmtId="166" fontId="24" fillId="4" borderId="77" xfId="3" applyNumberFormat="1" applyFont="1" applyFill="1" applyBorder="1" applyAlignment="1">
      <alignment vertical="center" wrapText="1"/>
    </xf>
    <xf numFmtId="166" fontId="39" fillId="2" borderId="77" xfId="3" applyNumberFormat="1" applyFont="1" applyFill="1" applyBorder="1" applyAlignment="1">
      <alignment horizontal="center" vertical="center" wrapText="1"/>
    </xf>
    <xf numFmtId="3" fontId="39" fillId="0" borderId="77" xfId="3" applyNumberFormat="1" applyFont="1" applyFill="1" applyBorder="1" applyAlignment="1">
      <alignment horizontal="center" vertical="center" wrapText="1"/>
    </xf>
    <xf numFmtId="3" fontId="39" fillId="2" borderId="77" xfId="3" applyNumberFormat="1" applyFont="1" applyFill="1" applyBorder="1" applyAlignment="1">
      <alignment horizontal="center" vertical="center" wrapText="1"/>
    </xf>
    <xf numFmtId="0" fontId="39" fillId="3" borderId="77" xfId="0" applyFont="1" applyFill="1" applyBorder="1" applyAlignment="1">
      <alignment horizontal="left" vertical="center"/>
    </xf>
    <xf numFmtId="3" fontId="39" fillId="3" borderId="77" xfId="0" applyNumberFormat="1" applyFont="1" applyFill="1" applyBorder="1" applyAlignment="1">
      <alignment horizontal="center" vertical="center" wrapText="1"/>
    </xf>
    <xf numFmtId="3" fontId="39" fillId="3" borderId="77" xfId="0" applyNumberFormat="1" applyFont="1" applyFill="1" applyBorder="1" applyAlignment="1">
      <alignment horizontal="center" vertical="center" wrapText="1" shrinkToFit="1"/>
    </xf>
    <xf numFmtId="166" fontId="39" fillId="3" borderId="77" xfId="3" applyNumberFormat="1" applyFont="1" applyFill="1" applyBorder="1" applyAlignment="1">
      <alignment horizontal="center" vertical="center" wrapText="1"/>
    </xf>
    <xf numFmtId="3" fontId="39" fillId="3" borderId="77" xfId="3" applyNumberFormat="1" applyFont="1" applyFill="1" applyBorder="1" applyAlignment="1">
      <alignment horizontal="center" vertical="center" wrapText="1"/>
    </xf>
    <xf numFmtId="0" fontId="39" fillId="14" borderId="77" xfId="3" applyFont="1" applyFill="1" applyBorder="1" applyAlignment="1">
      <alignment horizontal="center" vertical="center" wrapText="1"/>
    </xf>
    <xf numFmtId="3" fontId="36" fillId="15" borderId="77" xfId="3" applyNumberFormat="1" applyFont="1" applyFill="1" applyBorder="1" applyAlignment="1">
      <alignment horizontal="center" vertical="center" shrinkToFit="1"/>
    </xf>
    <xf numFmtId="166" fontId="36" fillId="15" borderId="77" xfId="3" applyNumberFormat="1" applyFont="1" applyFill="1" applyBorder="1" applyAlignment="1">
      <alignment horizontal="center" vertical="center" wrapText="1"/>
    </xf>
    <xf numFmtId="3" fontId="36" fillId="15" borderId="77" xfId="3" applyNumberFormat="1" applyFont="1" applyFill="1" applyBorder="1" applyAlignment="1">
      <alignment horizontal="center" vertical="center" wrapText="1"/>
    </xf>
    <xf numFmtId="3" fontId="36" fillId="15" borderId="80" xfId="3" applyNumberFormat="1" applyFont="1" applyFill="1" applyBorder="1" applyAlignment="1">
      <alignment horizontal="center" vertical="center" wrapText="1"/>
    </xf>
    <xf numFmtId="3" fontId="36" fillId="14" borderId="77" xfId="3" applyNumberFormat="1" applyFont="1" applyFill="1" applyBorder="1" applyAlignment="1">
      <alignment horizontal="center" vertical="center" wrapText="1"/>
    </xf>
    <xf numFmtId="0" fontId="40" fillId="14" borderId="77" xfId="0" applyFont="1" applyFill="1" applyBorder="1" applyAlignment="1">
      <alignment horizontal="left" vertical="center" wrapText="1"/>
    </xf>
    <xf numFmtId="0" fontId="39" fillId="4" borderId="77" xfId="3" applyFont="1" applyFill="1" applyBorder="1" applyAlignment="1">
      <alignment horizontal="left" vertical="center" wrapText="1"/>
    </xf>
    <xf numFmtId="3" fontId="39" fillId="2" borderId="77" xfId="3" applyNumberFormat="1" applyFont="1" applyFill="1" applyBorder="1" applyAlignment="1">
      <alignment horizontal="center" vertical="center" shrinkToFit="1"/>
    </xf>
    <xf numFmtId="3" fontId="39" fillId="2" borderId="80" xfId="3" applyNumberFormat="1" applyFont="1" applyFill="1" applyBorder="1" applyAlignment="1">
      <alignment horizontal="center" vertical="center" wrapText="1"/>
    </xf>
    <xf numFmtId="0" fontId="24" fillId="4" borderId="77" xfId="0" applyFont="1" applyFill="1" applyBorder="1" applyAlignment="1">
      <alignment vertical="center" wrapText="1"/>
    </xf>
    <xf numFmtId="0" fontId="24" fillId="4" borderId="77" xfId="0" applyFont="1" applyFill="1" applyBorder="1" applyAlignment="1">
      <alignment horizontal="left" vertical="center" wrapText="1"/>
    </xf>
    <xf numFmtId="0" fontId="39" fillId="4" borderId="80" xfId="3" applyFont="1" applyFill="1" applyBorder="1" applyAlignment="1">
      <alignment horizontal="center" vertical="center" wrapText="1"/>
    </xf>
    <xf numFmtId="3" fontId="39" fillId="4" borderId="77" xfId="3" applyNumberFormat="1" applyFont="1" applyFill="1" applyBorder="1" applyAlignment="1">
      <alignment horizontal="center" vertical="center" shrinkToFit="1"/>
    </xf>
    <xf numFmtId="3" fontId="39" fillId="4" borderId="77" xfId="3" applyNumberFormat="1" applyFont="1" applyFill="1" applyBorder="1" applyAlignment="1">
      <alignment horizontal="center" vertical="center" wrapText="1"/>
    </xf>
    <xf numFmtId="0" fontId="39" fillId="3" borderId="77" xfId="3" applyFont="1" applyFill="1" applyBorder="1" applyAlignment="1">
      <alignment horizontal="left" vertical="center" wrapText="1"/>
    </xf>
    <xf numFmtId="3" fontId="39" fillId="3" borderId="77" xfId="3" applyNumberFormat="1" applyFont="1" applyFill="1" applyBorder="1" applyAlignment="1">
      <alignment horizontal="center" vertical="center" shrinkToFit="1"/>
    </xf>
    <xf numFmtId="166" fontId="36" fillId="15" borderId="83" xfId="3" applyNumberFormat="1" applyFont="1" applyFill="1" applyBorder="1" applyAlignment="1">
      <alignment horizontal="center" vertical="center" wrapText="1"/>
    </xf>
    <xf numFmtId="3" fontId="39" fillId="15" borderId="77" xfId="3" applyNumberFormat="1" applyFont="1" applyFill="1" applyBorder="1" applyAlignment="1">
      <alignment horizontal="center" vertical="center" wrapText="1"/>
    </xf>
    <xf numFmtId="0" fontId="39" fillId="4" borderId="77" xfId="3" applyFont="1" applyFill="1" applyBorder="1" applyAlignment="1">
      <alignment horizontal="center" vertical="center"/>
    </xf>
    <xf numFmtId="0" fontId="41" fillId="3" borderId="77" xfId="0" applyFont="1" applyFill="1" applyBorder="1" applyAlignment="1">
      <alignment horizontal="left" vertical="center" wrapText="1"/>
    </xf>
    <xf numFmtId="0" fontId="39" fillId="3" borderId="77" xfId="3" applyFont="1" applyFill="1" applyBorder="1" applyAlignment="1">
      <alignment horizontal="center" vertical="center"/>
    </xf>
    <xf numFmtId="166" fontId="41" fillId="3" borderId="77" xfId="3" applyNumberFormat="1" applyFont="1" applyFill="1" applyBorder="1" applyAlignment="1">
      <alignment vertical="center" wrapText="1"/>
    </xf>
    <xf numFmtId="0" fontId="40" fillId="4" borderId="77" xfId="0" applyFont="1" applyFill="1" applyBorder="1" applyAlignment="1">
      <alignment horizontal="left" vertical="center" wrapText="1"/>
    </xf>
    <xf numFmtId="166" fontId="36" fillId="15" borderId="80" xfId="3" applyNumberFormat="1" applyFont="1" applyFill="1" applyBorder="1" applyAlignment="1">
      <alignment horizontal="center" vertical="center" wrapText="1"/>
    </xf>
    <xf numFmtId="165" fontId="36" fillId="15" borderId="77" xfId="3" applyNumberFormat="1" applyFont="1" applyFill="1" applyBorder="1" applyAlignment="1">
      <alignment horizontal="center" vertical="center" wrapText="1"/>
    </xf>
    <xf numFmtId="0" fontId="39" fillId="4" borderId="77" xfId="3" applyFont="1" applyFill="1" applyBorder="1" applyAlignment="1">
      <alignment horizontal="center" vertical="center" wrapText="1" shrinkToFit="1"/>
    </xf>
    <xf numFmtId="0" fontId="39" fillId="4" borderId="77" xfId="3" applyFont="1" applyFill="1" applyBorder="1" applyAlignment="1">
      <alignment horizontal="left" vertical="center" wrapText="1" shrinkToFit="1"/>
    </xf>
    <xf numFmtId="0" fontId="43" fillId="4" borderId="77" xfId="3" applyFont="1" applyFill="1" applyBorder="1" applyAlignment="1">
      <alignment horizontal="left" vertical="center" wrapText="1" shrinkToFit="1"/>
    </xf>
    <xf numFmtId="3" fontId="39" fillId="0" borderId="77" xfId="3" applyNumberFormat="1" applyFont="1" applyBorder="1" applyAlignment="1">
      <alignment horizontal="center" vertical="center" wrapText="1" shrinkToFit="1"/>
    </xf>
    <xf numFmtId="166" fontId="39" fillId="4" borderId="77" xfId="0" applyNumberFormat="1" applyFont="1" applyFill="1" applyBorder="1" applyAlignment="1">
      <alignment horizontal="center" vertical="center" wrapText="1" shrinkToFit="1"/>
    </xf>
    <xf numFmtId="166" fontId="39" fillId="2" borderId="77" xfId="3" applyNumberFormat="1" applyFont="1" applyFill="1" applyBorder="1" applyAlignment="1">
      <alignment horizontal="center" vertical="center" wrapText="1" shrinkToFit="1"/>
    </xf>
    <xf numFmtId="166" fontId="39" fillId="4" borderId="77" xfId="3" applyNumberFormat="1" applyFont="1" applyFill="1" applyBorder="1" applyAlignment="1">
      <alignment horizontal="center" vertical="center" wrapText="1" shrinkToFit="1"/>
    </xf>
    <xf numFmtId="3" fontId="39" fillId="2" borderId="77" xfId="3" applyNumberFormat="1" applyFont="1" applyFill="1" applyBorder="1" applyAlignment="1">
      <alignment horizontal="center" vertical="center" wrapText="1" shrinkToFit="1"/>
    </xf>
    <xf numFmtId="0" fontId="44" fillId="4" borderId="77" xfId="0" applyFont="1" applyFill="1" applyBorder="1" applyAlignment="1">
      <alignment horizontal="center" vertical="center" wrapText="1" shrinkToFit="1"/>
    </xf>
    <xf numFmtId="3" fontId="39" fillId="2" borderId="82" xfId="3" applyNumberFormat="1" applyFont="1" applyFill="1" applyBorder="1" applyAlignment="1">
      <alignment horizontal="center" vertical="center" wrapText="1" shrinkToFit="1"/>
    </xf>
    <xf numFmtId="166" fontId="24" fillId="4" borderId="77" xfId="3" applyNumberFormat="1" applyFont="1" applyFill="1" applyBorder="1" applyAlignment="1">
      <alignment horizontal="left" vertical="center" wrapText="1"/>
    </xf>
    <xf numFmtId="3" fontId="24" fillId="0" borderId="77" xfId="3" applyNumberFormat="1" applyFont="1" applyBorder="1" applyAlignment="1">
      <alignment horizontal="center" vertical="center" wrapText="1" shrinkToFit="1"/>
    </xf>
    <xf numFmtId="166" fontId="41" fillId="3" borderId="77" xfId="3" applyNumberFormat="1" applyFont="1" applyFill="1" applyBorder="1" applyAlignment="1">
      <alignment horizontal="left" vertical="center" wrapText="1"/>
    </xf>
    <xf numFmtId="0" fontId="24" fillId="3" borderId="77" xfId="3" applyFont="1" applyFill="1" applyBorder="1" applyAlignment="1">
      <alignment horizontal="left" vertical="center" wrapText="1" shrinkToFit="1"/>
    </xf>
    <xf numFmtId="3" fontId="39" fillId="3" borderId="77" xfId="3" applyNumberFormat="1" applyFont="1" applyFill="1" applyBorder="1" applyAlignment="1">
      <alignment horizontal="center" vertical="center" wrapText="1" shrinkToFit="1"/>
    </xf>
    <xf numFmtId="166" fontId="39" fillId="3" borderId="77" xfId="3" applyNumberFormat="1" applyFont="1" applyFill="1" applyBorder="1" applyAlignment="1">
      <alignment horizontal="center" vertical="center" wrapText="1" shrinkToFit="1"/>
    </xf>
    <xf numFmtId="165" fontId="39" fillId="15" borderId="77" xfId="3" applyNumberFormat="1" applyFont="1" applyFill="1" applyBorder="1" applyAlignment="1">
      <alignment horizontal="center" vertical="center" wrapText="1"/>
    </xf>
    <xf numFmtId="0" fontId="44" fillId="4" borderId="77" xfId="0" applyFont="1" applyFill="1" applyBorder="1" applyAlignment="1">
      <alignment horizontal="center" vertical="center" wrapText="1"/>
    </xf>
    <xf numFmtId="165" fontId="39" fillId="4" borderId="77" xfId="0" applyNumberFormat="1" applyFont="1" applyFill="1" applyBorder="1" applyAlignment="1">
      <alignment horizontal="center" vertical="center" wrapText="1"/>
    </xf>
    <xf numFmtId="165" fontId="39" fillId="4" borderId="77" xfId="3" applyNumberFormat="1" applyFont="1" applyFill="1" applyBorder="1" applyAlignment="1">
      <alignment horizontal="center" vertical="center" wrapText="1"/>
    </xf>
    <xf numFmtId="3" fontId="45" fillId="4" borderId="77" xfId="0" applyNumberFormat="1" applyFont="1" applyFill="1" applyBorder="1" applyAlignment="1">
      <alignment horizontal="center" vertical="center" wrapText="1" shrinkToFit="1"/>
    </xf>
    <xf numFmtId="165" fontId="46" fillId="4" borderId="77" xfId="3" applyNumberFormat="1" applyFont="1" applyFill="1" applyBorder="1" applyAlignment="1">
      <alignment vertical="center" wrapText="1"/>
    </xf>
    <xf numFmtId="3" fontId="46" fillId="4" borderId="77" xfId="3" applyNumberFormat="1" applyFont="1" applyFill="1" applyBorder="1" applyAlignment="1">
      <alignment vertical="center" wrapText="1"/>
    </xf>
    <xf numFmtId="165" fontId="39" fillId="4" borderId="77" xfId="0" applyNumberFormat="1" applyFont="1" applyFill="1" applyBorder="1" applyAlignment="1">
      <alignment horizontal="center" vertical="center"/>
    </xf>
    <xf numFmtId="0" fontId="44" fillId="4" borderId="80" xfId="0" applyFont="1" applyFill="1" applyBorder="1" applyAlignment="1">
      <alignment horizontal="center" vertical="center" wrapText="1"/>
    </xf>
    <xf numFmtId="165" fontId="39" fillId="3" borderId="77" xfId="0" applyNumberFormat="1" applyFont="1" applyFill="1" applyBorder="1" applyAlignment="1">
      <alignment horizontal="center" vertical="center"/>
    </xf>
    <xf numFmtId="166" fontId="39" fillId="3" borderId="77" xfId="3" applyNumberFormat="1" applyFont="1" applyFill="1" applyBorder="1" applyAlignment="1">
      <alignment vertical="center" wrapText="1"/>
    </xf>
    <xf numFmtId="3" fontId="39" fillId="3" borderId="77" xfId="3" applyNumberFormat="1" applyFont="1" applyFill="1" applyBorder="1" applyAlignment="1">
      <alignment vertical="center" wrapText="1"/>
    </xf>
    <xf numFmtId="3" fontId="39" fillId="3" borderId="80" xfId="3" applyNumberFormat="1" applyFont="1" applyFill="1" applyBorder="1" applyAlignment="1">
      <alignment horizontal="center" vertical="center" wrapText="1"/>
    </xf>
    <xf numFmtId="0" fontId="24" fillId="10" borderId="77" xfId="0" applyFont="1" applyFill="1" applyBorder="1" applyAlignment="1">
      <alignment horizontal="left" vertical="center" wrapText="1"/>
    </xf>
    <xf numFmtId="165" fontId="39" fillId="10" borderId="77" xfId="0" applyNumberFormat="1" applyFont="1" applyFill="1" applyBorder="1" applyAlignment="1">
      <alignment horizontal="center" vertical="center"/>
    </xf>
    <xf numFmtId="166" fontId="39" fillId="10" borderId="77" xfId="3" applyNumberFormat="1" applyFont="1" applyFill="1" applyBorder="1" applyAlignment="1">
      <alignment horizontal="center" vertical="center" wrapText="1"/>
    </xf>
    <xf numFmtId="3" fontId="39" fillId="10" borderId="77" xfId="0" applyNumberFormat="1" applyFont="1" applyFill="1" applyBorder="1" applyAlignment="1">
      <alignment horizontal="center" vertical="center" wrapText="1" shrinkToFit="1"/>
    </xf>
    <xf numFmtId="166" fontId="39" fillId="10" borderId="80" xfId="3" applyNumberFormat="1" applyFont="1" applyFill="1" applyBorder="1" applyAlignment="1">
      <alignment horizontal="center" vertical="center" wrapText="1"/>
    </xf>
    <xf numFmtId="3" fontId="39" fillId="10" borderId="77" xfId="3" applyNumberFormat="1" applyFont="1" applyFill="1" applyBorder="1" applyAlignment="1">
      <alignment vertical="center" wrapText="1"/>
    </xf>
    <xf numFmtId="3" fontId="39" fillId="10" borderId="77" xfId="3" applyNumberFormat="1" applyFont="1" applyFill="1" applyBorder="1" applyAlignment="1">
      <alignment horizontal="center" vertical="center" wrapText="1"/>
    </xf>
    <xf numFmtId="0" fontId="40" fillId="4" borderId="77" xfId="0" applyFont="1" applyFill="1" applyBorder="1" applyAlignment="1">
      <alignment vertical="center" wrapText="1"/>
    </xf>
    <xf numFmtId="166" fontId="39" fillId="10" borderId="77" xfId="3" applyNumberFormat="1" applyFont="1" applyFill="1" applyBorder="1" applyAlignment="1">
      <alignment vertical="center" wrapText="1"/>
    </xf>
    <xf numFmtId="166" fontId="45" fillId="10" borderId="80" xfId="3" applyNumberFormat="1" applyFont="1" applyFill="1" applyBorder="1" applyAlignment="1">
      <alignment horizontal="center" vertical="center" wrapText="1"/>
    </xf>
    <xf numFmtId="0" fontId="24" fillId="11" borderId="77" xfId="0" applyFont="1" applyFill="1" applyBorder="1" applyAlignment="1">
      <alignment horizontal="left" vertical="center" wrapText="1"/>
    </xf>
    <xf numFmtId="165" fontId="39" fillId="11" borderId="77" xfId="0" applyNumberFormat="1" applyFont="1" applyFill="1" applyBorder="1" applyAlignment="1">
      <alignment horizontal="center" vertical="center"/>
    </xf>
    <xf numFmtId="166" fontId="39" fillId="11" borderId="77" xfId="3" applyNumberFormat="1" applyFont="1" applyFill="1" applyBorder="1" applyAlignment="1">
      <alignment horizontal="center" vertical="center" wrapText="1"/>
    </xf>
    <xf numFmtId="3" fontId="39" fillId="11" borderId="77" xfId="0" applyNumberFormat="1" applyFont="1" applyFill="1" applyBorder="1" applyAlignment="1">
      <alignment horizontal="center" vertical="center" wrapText="1" shrinkToFit="1"/>
    </xf>
    <xf numFmtId="166" fontId="39" fillId="11" borderId="77" xfId="3" applyNumberFormat="1" applyFont="1" applyFill="1" applyBorder="1" applyAlignment="1">
      <alignment vertical="center" wrapText="1"/>
    </xf>
    <xf numFmtId="3" fontId="39" fillId="11" borderId="77" xfId="3" applyNumberFormat="1" applyFont="1" applyFill="1" applyBorder="1" applyAlignment="1">
      <alignment vertical="center" wrapText="1"/>
    </xf>
    <xf numFmtId="3" fontId="39" fillId="11" borderId="77" xfId="3" applyNumberFormat="1" applyFont="1" applyFill="1" applyBorder="1" applyAlignment="1">
      <alignment horizontal="center" vertical="center" wrapText="1"/>
    </xf>
    <xf numFmtId="0" fontId="24" fillId="3" borderId="77" xfId="0" applyFont="1" applyFill="1" applyBorder="1" applyAlignment="1">
      <alignment horizontal="left" vertical="center" wrapText="1"/>
    </xf>
    <xf numFmtId="166" fontId="39" fillId="4" borderId="80" xfId="3" applyNumberFormat="1" applyFont="1" applyFill="1" applyBorder="1" applyAlignment="1">
      <alignment vertical="center" wrapText="1"/>
    </xf>
    <xf numFmtId="166" fontId="39" fillId="4" borderId="82" xfId="3" applyNumberFormat="1" applyFont="1" applyFill="1" applyBorder="1" applyAlignment="1">
      <alignment vertical="center" wrapText="1"/>
    </xf>
    <xf numFmtId="166" fontId="39" fillId="15" borderId="77" xfId="3" applyNumberFormat="1" applyFont="1" applyFill="1" applyBorder="1" applyAlignment="1">
      <alignment horizontal="center" vertical="center" wrapText="1"/>
    </xf>
    <xf numFmtId="0" fontId="40" fillId="14" borderId="77" xfId="0" applyFont="1" applyFill="1" applyBorder="1" applyAlignment="1">
      <alignment horizontal="left" vertical="center" wrapText="1" shrinkToFit="1"/>
    </xf>
    <xf numFmtId="0" fontId="44" fillId="4" borderId="77" xfId="0" applyFont="1" applyFill="1" applyBorder="1" applyAlignment="1">
      <alignment horizontal="center" vertical="center"/>
    </xf>
    <xf numFmtId="0" fontId="24" fillId="4" borderId="77" xfId="3" applyFont="1" applyFill="1" applyBorder="1" applyAlignment="1">
      <alignment horizontal="left" vertical="center" wrapText="1"/>
    </xf>
    <xf numFmtId="0" fontId="39" fillId="4" borderId="77" xfId="0" applyFont="1" applyFill="1" applyBorder="1" applyAlignment="1">
      <alignment horizontal="left" vertical="center" wrapText="1"/>
    </xf>
    <xf numFmtId="0" fontId="44" fillId="4" borderId="77" xfId="0" applyFont="1" applyFill="1" applyBorder="1" applyAlignment="1">
      <alignment horizontal="left" vertical="center" wrapText="1"/>
    </xf>
    <xf numFmtId="3" fontId="39" fillId="3" borderId="77" xfId="3" applyNumberFormat="1" applyFont="1" applyFill="1" applyBorder="1" applyAlignment="1">
      <alignment horizontal="center" vertical="center"/>
    </xf>
    <xf numFmtId="16" fontId="41" fillId="3" borderId="77" xfId="0" applyNumberFormat="1" applyFont="1" applyFill="1" applyBorder="1" applyAlignment="1">
      <alignment horizontal="left" vertical="center" wrapText="1"/>
    </xf>
    <xf numFmtId="0" fontId="24" fillId="3" borderId="77" xfId="3" applyFont="1" applyFill="1" applyBorder="1" applyAlignment="1">
      <alignment horizontal="left" vertical="center" wrapText="1"/>
    </xf>
    <xf numFmtId="165" fontId="39" fillId="3" borderId="77" xfId="3" applyNumberFormat="1" applyFont="1" applyFill="1" applyBorder="1" applyAlignment="1">
      <alignment horizontal="center" vertical="center" wrapText="1"/>
    </xf>
    <xf numFmtId="3" fontId="39" fillId="4" borderId="77" xfId="3" applyNumberFormat="1" applyFont="1" applyFill="1" applyBorder="1" applyAlignment="1">
      <alignment horizontal="center" vertical="center"/>
    </xf>
    <xf numFmtId="166" fontId="39" fillId="4" borderId="83" xfId="3" applyNumberFormat="1" applyFont="1" applyFill="1" applyBorder="1" applyAlignment="1">
      <alignment horizontal="center" vertical="center" wrapText="1"/>
    </xf>
    <xf numFmtId="165" fontId="39" fillId="3" borderId="80" xfId="0" applyNumberFormat="1" applyFont="1" applyFill="1" applyBorder="1" applyAlignment="1">
      <alignment horizontal="center" vertical="center"/>
    </xf>
    <xf numFmtId="166" fontId="45" fillId="3" borderId="77" xfId="3" applyNumberFormat="1" applyFont="1" applyFill="1" applyBorder="1" applyAlignment="1">
      <alignment horizontal="center" vertical="center" wrapText="1"/>
    </xf>
    <xf numFmtId="0" fontId="44" fillId="4" borderId="80" xfId="0" applyFont="1" applyFill="1" applyBorder="1" applyAlignment="1">
      <alignment horizontal="center" vertical="center"/>
    </xf>
    <xf numFmtId="166" fontId="24" fillId="10" borderId="77" xfId="3" applyNumberFormat="1" applyFont="1" applyFill="1" applyBorder="1" applyAlignment="1">
      <alignment vertical="center" wrapText="1"/>
    </xf>
    <xf numFmtId="0" fontId="48" fillId="4" borderId="77" xfId="3" applyFont="1" applyFill="1" applyBorder="1" applyAlignment="1">
      <alignment horizontal="left" vertical="center" wrapText="1"/>
    </xf>
    <xf numFmtId="0" fontId="24" fillId="4" borderId="78" xfId="0" applyFont="1" applyFill="1" applyBorder="1" applyAlignment="1">
      <alignment horizontal="left" vertical="center" wrapText="1"/>
    </xf>
    <xf numFmtId="3" fontId="45" fillId="4" borderId="77" xfId="3" applyNumberFormat="1" applyFont="1" applyFill="1" applyBorder="1" applyAlignment="1">
      <alignment horizontal="center" vertical="center" wrapText="1"/>
    </xf>
    <xf numFmtId="166" fontId="41" fillId="4" borderId="78" xfId="3" applyNumberFormat="1" applyFont="1" applyFill="1" applyBorder="1" applyAlignment="1">
      <alignment horizontal="left" vertical="center" wrapText="1"/>
    </xf>
    <xf numFmtId="166" fontId="24" fillId="2" borderId="77" xfId="3" applyNumberFormat="1" applyFont="1" applyFill="1" applyBorder="1" applyAlignment="1">
      <alignment horizontal="center" vertical="center" wrapText="1"/>
    </xf>
    <xf numFmtId="166" fontId="39" fillId="2" borderId="80" xfId="3" applyNumberFormat="1" applyFont="1" applyFill="1" applyBorder="1" applyAlignment="1">
      <alignment horizontal="center" vertical="center" wrapText="1"/>
    </xf>
    <xf numFmtId="165" fontId="36" fillId="15" borderId="80" xfId="3" applyNumberFormat="1" applyFont="1" applyFill="1" applyBorder="1" applyAlignment="1">
      <alignment horizontal="center" vertical="center" wrapText="1"/>
    </xf>
    <xf numFmtId="165" fontId="44" fillId="4" borderId="77" xfId="0" applyNumberFormat="1" applyFont="1" applyFill="1" applyBorder="1" applyAlignment="1">
      <alignment horizontal="center" vertical="center"/>
    </xf>
    <xf numFmtId="165" fontId="39" fillId="4" borderId="77" xfId="3" applyNumberFormat="1" applyFont="1" applyFill="1" applyBorder="1" applyAlignment="1">
      <alignment horizontal="center" vertical="center"/>
    </xf>
    <xf numFmtId="0" fontId="41" fillId="3" borderId="77" xfId="0" applyFont="1" applyFill="1" applyBorder="1" applyAlignment="1">
      <alignment vertical="center" wrapText="1" shrinkToFit="1"/>
    </xf>
    <xf numFmtId="0" fontId="24" fillId="4" borderId="77" xfId="0" applyFont="1" applyFill="1" applyBorder="1" applyAlignment="1">
      <alignment vertical="center" wrapText="1" shrinkToFit="1"/>
    </xf>
    <xf numFmtId="166" fontId="39" fillId="3" borderId="80" xfId="3" applyNumberFormat="1" applyFont="1" applyFill="1" applyBorder="1" applyAlignment="1">
      <alignment horizontal="center" vertical="center" wrapText="1"/>
    </xf>
    <xf numFmtId="166" fontId="39" fillId="3" borderId="83" xfId="3" applyNumberFormat="1" applyFont="1" applyFill="1" applyBorder="1" applyAlignment="1">
      <alignment horizontal="center" vertical="center" wrapText="1"/>
    </xf>
    <xf numFmtId="0" fontId="41" fillId="4" borderId="77" xfId="0" applyFont="1" applyFill="1" applyBorder="1" applyAlignment="1">
      <alignment vertical="center" wrapText="1"/>
    </xf>
    <xf numFmtId="166" fontId="39" fillId="4" borderId="25" xfId="3" applyNumberFormat="1" applyFont="1" applyFill="1" applyBorder="1" applyAlignment="1">
      <alignment horizontal="center" vertical="center" wrapText="1"/>
    </xf>
    <xf numFmtId="0" fontId="39" fillId="4" borderId="80" xfId="3" applyFont="1" applyFill="1" applyBorder="1" applyAlignment="1">
      <alignment horizontal="center" vertical="center"/>
    </xf>
    <xf numFmtId="0" fontId="39" fillId="10" borderId="77" xfId="3" applyFont="1" applyFill="1" applyBorder="1" applyAlignment="1">
      <alignment horizontal="left" vertical="center" wrapText="1"/>
    </xf>
    <xf numFmtId="3" fontId="39" fillId="10" borderId="77" xfId="3" applyNumberFormat="1" applyFont="1" applyFill="1" applyBorder="1" applyAlignment="1">
      <alignment horizontal="center" vertical="center" shrinkToFit="1"/>
    </xf>
    <xf numFmtId="3" fontId="45" fillId="10" borderId="77" xfId="3" applyNumberFormat="1" applyFont="1" applyFill="1" applyBorder="1" applyAlignment="1">
      <alignment horizontal="center" vertical="center" wrapText="1"/>
    </xf>
    <xf numFmtId="167" fontId="24" fillId="4" borderId="77" xfId="0" applyNumberFormat="1" applyFont="1" applyFill="1" applyBorder="1" applyAlignment="1">
      <alignment horizontal="left" vertical="center" wrapText="1"/>
    </xf>
    <xf numFmtId="0" fontId="49" fillId="3" borderId="77" xfId="0" applyFont="1" applyFill="1" applyBorder="1" applyAlignment="1">
      <alignment wrapText="1"/>
    </xf>
    <xf numFmtId="167" fontId="49" fillId="3" borderId="77" xfId="0" applyNumberFormat="1" applyFont="1" applyFill="1" applyBorder="1" applyAlignment="1">
      <alignment horizontal="center" vertical="center"/>
    </xf>
    <xf numFmtId="166" fontId="45" fillId="4" borderId="77" xfId="3" applyNumberFormat="1" applyFont="1" applyFill="1" applyBorder="1" applyAlignment="1">
      <alignment horizontal="center" vertical="center" wrapText="1"/>
    </xf>
    <xf numFmtId="166" fontId="92" fillId="4" borderId="77" xfId="3" applyNumberFormat="1" applyFont="1" applyFill="1" applyBorder="1" applyAlignment="1">
      <alignment vertical="center" wrapText="1"/>
    </xf>
    <xf numFmtId="0" fontId="41" fillId="4" borderId="77" xfId="0" applyFont="1" applyFill="1" applyBorder="1" applyAlignment="1">
      <alignment horizontal="left" vertical="center" wrapText="1"/>
    </xf>
    <xf numFmtId="166" fontId="38" fillId="15" borderId="77" xfId="3" applyNumberFormat="1" applyFont="1" applyFill="1" applyBorder="1" applyAlignment="1">
      <alignment horizontal="center" vertical="center" wrapText="1"/>
    </xf>
    <xf numFmtId="166" fontId="39" fillId="8" borderId="24" xfId="3" applyNumberFormat="1" applyFont="1" applyFill="1" applyBorder="1" applyAlignment="1">
      <alignment horizontal="center" vertical="center" wrapText="1"/>
    </xf>
    <xf numFmtId="0" fontId="39" fillId="3" borderId="77" xfId="0" applyFont="1" applyFill="1" applyBorder="1" applyAlignment="1">
      <alignment horizontal="left" vertical="center" wrapText="1"/>
    </xf>
    <xf numFmtId="165" fontId="39" fillId="15" borderId="77" xfId="3" applyNumberFormat="1" applyFont="1" applyFill="1" applyBorder="1" applyAlignment="1">
      <alignment horizontal="center" vertical="center"/>
    </xf>
    <xf numFmtId="0" fontId="50" fillId="14" borderId="77" xfId="0" applyFont="1" applyFill="1" applyBorder="1" applyAlignment="1">
      <alignment horizontal="left" vertical="center" wrapText="1"/>
    </xf>
    <xf numFmtId="0" fontId="25" fillId="0" borderId="77" xfId="1" applyFont="1" applyFill="1" applyBorder="1" applyAlignment="1">
      <alignment horizontal="center" vertical="center" wrapText="1"/>
    </xf>
    <xf numFmtId="49" fontId="25" fillId="0" borderId="77" xfId="1" applyNumberFormat="1" applyFont="1" applyFill="1" applyBorder="1" applyAlignment="1">
      <alignment horizontal="center" vertical="center" wrapText="1"/>
    </xf>
    <xf numFmtId="0" fontId="26" fillId="0" borderId="77" xfId="1" applyFont="1" applyFill="1" applyBorder="1" applyAlignment="1">
      <alignment horizontal="center" vertical="center" wrapText="1"/>
    </xf>
    <xf numFmtId="0" fontId="22" fillId="0" borderId="77" xfId="1" applyFont="1" applyFill="1" applyBorder="1" applyAlignment="1">
      <alignment horizontal="center" vertical="center" wrapText="1"/>
    </xf>
    <xf numFmtId="0" fontId="15" fillId="0" borderId="77" xfId="1" applyFont="1" applyFill="1" applyBorder="1" applyAlignment="1">
      <alignment horizontal="center" vertical="center" wrapText="1"/>
    </xf>
    <xf numFmtId="49" fontId="15" fillId="0" borderId="77" xfId="1" applyNumberFormat="1" applyFont="1" applyFill="1" applyBorder="1" applyAlignment="1">
      <alignment horizontal="center" vertical="center" wrapText="1"/>
    </xf>
    <xf numFmtId="0" fontId="15" fillId="0" borderId="77" xfId="1" applyFont="1" applyFill="1" applyBorder="1" applyAlignment="1">
      <alignment horizontal="left" vertical="center" wrapText="1"/>
    </xf>
    <xf numFmtId="0" fontId="14" fillId="0" borderId="77" xfId="1" applyFont="1" applyFill="1" applyBorder="1" applyAlignment="1">
      <alignment horizontal="left" vertical="center" wrapText="1"/>
    </xf>
    <xf numFmtId="4" fontId="15" fillId="0" borderId="77" xfId="1" applyNumberFormat="1" applyFont="1" applyFill="1" applyBorder="1" applyAlignment="1">
      <alignment horizontal="right" vertical="center" wrapText="1"/>
    </xf>
    <xf numFmtId="4" fontId="15" fillId="0" borderId="77" xfId="1" applyNumberFormat="1" applyFont="1" applyFill="1" applyBorder="1" applyAlignment="1">
      <alignment vertical="center" wrapText="1"/>
    </xf>
    <xf numFmtId="0" fontId="15" fillId="0" borderId="77" xfId="1" applyFont="1" applyFill="1" applyBorder="1" applyAlignment="1">
      <alignment horizontal="justify" vertical="center" wrapText="1"/>
    </xf>
    <xf numFmtId="0" fontId="15" fillId="0" borderId="77" xfId="0" applyFont="1" applyFill="1" applyBorder="1" applyAlignment="1">
      <alignment horizontal="center" vertical="center" wrapText="1"/>
    </xf>
    <xf numFmtId="0" fontId="14" fillId="0" borderId="77" xfId="0" applyFont="1" applyFill="1" applyBorder="1" applyAlignment="1">
      <alignment horizontal="left" vertical="center" wrapText="1"/>
    </xf>
    <xf numFmtId="0" fontId="15" fillId="0" borderId="77" xfId="0" applyFont="1" applyFill="1" applyBorder="1" applyAlignment="1">
      <alignment horizontal="left" vertical="center" wrapText="1"/>
    </xf>
    <xf numFmtId="0" fontId="15" fillId="0" borderId="77" xfId="0" applyFont="1" applyFill="1" applyBorder="1" applyAlignment="1">
      <alignment horizontal="justify" vertical="center" wrapText="1"/>
    </xf>
    <xf numFmtId="0" fontId="14" fillId="0" borderId="77" xfId="1" applyFont="1" applyFill="1" applyBorder="1" applyAlignment="1">
      <alignment vertical="center" wrapText="1"/>
    </xf>
    <xf numFmtId="0" fontId="17" fillId="0" borderId="77" xfId="1" applyFont="1" applyFill="1" applyBorder="1" applyAlignment="1">
      <alignment horizontal="left" vertical="center" wrapText="1"/>
    </xf>
    <xf numFmtId="0" fontId="27" fillId="0" borderId="77" xfId="2" applyFont="1" applyFill="1" applyBorder="1" applyAlignment="1" applyProtection="1">
      <alignment horizontal="center" vertical="center" wrapText="1"/>
      <protection locked="0"/>
    </xf>
    <xf numFmtId="49" fontId="15" fillId="0" borderId="77" xfId="1" applyNumberFormat="1" applyFont="1" applyFill="1" applyBorder="1" applyAlignment="1">
      <alignment vertical="center" wrapText="1"/>
    </xf>
    <xf numFmtId="0" fontId="15" fillId="0" borderId="77" xfId="1" applyNumberFormat="1" applyFont="1" applyFill="1" applyBorder="1" applyAlignment="1">
      <alignment horizontal="left" vertical="center" wrapText="1"/>
    </xf>
    <xf numFmtId="0" fontId="15" fillId="0" borderId="77" xfId="1" applyNumberFormat="1" applyFont="1" applyFill="1" applyBorder="1" applyAlignment="1">
      <alignment horizontal="justify" vertical="center" wrapText="1"/>
    </xf>
    <xf numFmtId="0" fontId="7" fillId="2" borderId="77" xfId="0" applyFont="1" applyFill="1" applyBorder="1" applyAlignment="1">
      <alignment horizontal="left" vertical="center" wrapText="1"/>
    </xf>
    <xf numFmtId="0" fontId="7" fillId="3" borderId="77" xfId="0" applyFont="1" applyFill="1" applyBorder="1" applyAlignment="1">
      <alignment horizontal="left" vertical="center" wrapText="1"/>
    </xf>
    <xf numFmtId="0" fontId="27" fillId="3" borderId="1" xfId="1" applyFont="1" applyFill="1" applyBorder="1" applyAlignment="1">
      <alignment horizontal="left" vertical="center" wrapText="1"/>
    </xf>
    <xf numFmtId="0" fontId="17" fillId="2" borderId="1" xfId="0" applyFont="1" applyFill="1" applyBorder="1" applyAlignment="1">
      <alignment horizontal="left" vertical="center" wrapText="1"/>
    </xf>
    <xf numFmtId="4" fontId="14" fillId="0" borderId="0" xfId="1" applyNumberFormat="1" applyFont="1" applyFill="1" applyBorder="1" applyAlignment="1">
      <alignment horizontal="right" vertical="center" wrapText="1"/>
    </xf>
    <xf numFmtId="4" fontId="15" fillId="0" borderId="0" xfId="1" applyNumberFormat="1" applyFont="1" applyFill="1" applyBorder="1" applyAlignment="1">
      <alignment horizontal="right" vertical="center" wrapText="1"/>
    </xf>
    <xf numFmtId="0" fontId="16" fillId="3" borderId="7" xfId="0" applyFont="1" applyFill="1" applyBorder="1" applyAlignment="1">
      <alignment horizontal="left" vertical="center" wrapText="1"/>
    </xf>
    <xf numFmtId="0" fontId="0" fillId="3" borderId="46" xfId="0" applyFill="1" applyBorder="1" applyAlignment="1">
      <alignment horizontal="left" vertical="center" wrapText="1" shrinkToFit="1"/>
    </xf>
    <xf numFmtId="0" fontId="7" fillId="8"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 fontId="14" fillId="5" borderId="1" xfId="1" applyNumberFormat="1" applyFont="1" applyFill="1" applyBorder="1" applyAlignment="1">
      <alignment horizontal="right" vertical="center" wrapText="1"/>
    </xf>
    <xf numFmtId="0" fontId="7" fillId="3" borderId="7" xfId="0" applyFont="1" applyFill="1" applyBorder="1" applyAlignment="1">
      <alignment horizontal="center" vertical="center" wrapText="1"/>
    </xf>
    <xf numFmtId="0" fontId="15" fillId="3" borderId="7" xfId="0" applyFont="1" applyFill="1" applyBorder="1" applyAlignment="1">
      <alignment horizontal="left" vertical="center" wrapText="1"/>
    </xf>
    <xf numFmtId="0" fontId="15" fillId="3" borderId="7" xfId="0" applyFont="1" applyFill="1" applyBorder="1" applyAlignment="1">
      <alignment horizontal="center" vertical="center" wrapText="1"/>
    </xf>
    <xf numFmtId="0" fontId="0" fillId="5" borderId="1" xfId="0" applyFill="1" applyBorder="1" applyAlignment="1">
      <alignment horizontal="center" vertical="center" shrinkToFit="1"/>
    </xf>
    <xf numFmtId="0" fontId="0" fillId="0" borderId="0" xfId="0" pivotButton="1"/>
    <xf numFmtId="0" fontId="0" fillId="0" borderId="0" xfId="0" applyAlignment="1">
      <alignment horizontal="left" indent="1"/>
    </xf>
    <xf numFmtId="3" fontId="0" fillId="0" borderId="1" xfId="0" applyNumberFormat="1" applyBorder="1" applyAlignment="1">
      <alignment vertical="center" shrinkToFit="1"/>
    </xf>
    <xf numFmtId="3" fontId="0" fillId="4" borderId="1" xfId="0" applyNumberFormat="1" applyFill="1" applyBorder="1" applyAlignment="1">
      <alignment vertical="center" shrinkToFit="1"/>
    </xf>
    <xf numFmtId="14" fontId="0" fillId="0" borderId="1" xfId="0" applyNumberFormat="1" applyBorder="1" applyAlignment="1">
      <alignment vertical="center" shrinkToFit="1"/>
    </xf>
    <xf numFmtId="2" fontId="0" fillId="0" borderId="1" xfId="0" applyNumberFormat="1" applyBorder="1" applyAlignment="1">
      <alignment vertical="center" shrinkToFit="1"/>
    </xf>
    <xf numFmtId="1" fontId="0" fillId="0" borderId="1" xfId="0" applyNumberFormat="1" applyBorder="1" applyAlignment="1">
      <alignment vertical="center" shrinkToFit="1"/>
    </xf>
    <xf numFmtId="0" fontId="0" fillId="0" borderId="0" xfId="0" applyAlignment="1">
      <alignment horizontal="left"/>
    </xf>
    <xf numFmtId="2" fontId="0" fillId="0" borderId="1" xfId="0" applyNumberFormat="1" applyBorder="1" applyAlignment="1">
      <alignment shrinkToFit="1"/>
    </xf>
    <xf numFmtId="0" fontId="7" fillId="2" borderId="1" xfId="0" applyFont="1" applyFill="1" applyBorder="1" applyAlignment="1">
      <alignment horizontal="left" vertical="center" wrapText="1"/>
    </xf>
    <xf numFmtId="0" fontId="5" fillId="0" borderId="1" xfId="0" applyFont="1" applyBorder="1" applyAlignment="1">
      <alignment vertical="center" shrinkToFit="1"/>
    </xf>
    <xf numFmtId="0" fontId="5" fillId="0" borderId="1" xfId="0" applyFont="1" applyBorder="1" applyAlignment="1">
      <alignment vertical="center" wrapText="1" shrinkToFit="1"/>
    </xf>
    <xf numFmtId="0" fontId="5" fillId="4" borderId="1" xfId="0" applyFont="1" applyFill="1" applyBorder="1" applyAlignment="1">
      <alignment vertical="center" shrinkToFi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justify" wrapText="1"/>
    </xf>
    <xf numFmtId="0" fontId="0" fillId="5" borderId="1" xfId="0"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textRotation="90" wrapText="1"/>
    </xf>
    <xf numFmtId="0" fontId="8" fillId="0"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49" fontId="10" fillId="6" borderId="1" xfId="0" applyNumberFormat="1" applyFont="1" applyFill="1" applyBorder="1" applyAlignment="1">
      <alignment horizontal="center" vertical="center" wrapText="1"/>
    </xf>
    <xf numFmtId="49" fontId="11" fillId="6" borderId="1" xfId="0" applyNumberFormat="1" applyFont="1" applyFill="1" applyBorder="1" applyAlignment="1">
      <alignment horizontal="center" vertical="center" wrapText="1"/>
    </xf>
    <xf numFmtId="0" fontId="0" fillId="0" borderId="1" xfId="0" applyBorder="1"/>
    <xf numFmtId="1" fontId="5" fillId="0" borderId="1" xfId="0" applyNumberFormat="1" applyFont="1" applyBorder="1" applyAlignment="1">
      <alignment horizontal="center" vertical="center" shrinkToFit="1"/>
    </xf>
    <xf numFmtId="0" fontId="8" fillId="0" borderId="1" xfId="0" applyFont="1" applyFill="1" applyBorder="1" applyAlignment="1">
      <alignment vertical="center" wrapText="1"/>
    </xf>
    <xf numFmtId="1" fontId="79" fillId="0" borderId="1" xfId="0" applyNumberFormat="1" applyFont="1" applyBorder="1" applyAlignment="1" applyProtection="1">
      <alignment vertical="center"/>
      <protection locked="0"/>
    </xf>
    <xf numFmtId="49" fontId="79" fillId="0" borderId="1" xfId="0" applyNumberFormat="1" applyFont="1" applyBorder="1" applyAlignment="1" applyProtection="1">
      <alignment horizontal="center" vertical="center"/>
      <protection locked="0"/>
    </xf>
    <xf numFmtId="1" fontId="79" fillId="0" borderId="1" xfId="0" applyNumberFormat="1" applyFont="1" applyBorder="1" applyAlignment="1" applyProtection="1">
      <alignment horizontal="center" vertical="center"/>
      <protection locked="0"/>
    </xf>
    <xf numFmtId="1" fontId="79" fillId="0" borderId="1" xfId="0" applyNumberFormat="1" applyFont="1" applyBorder="1" applyAlignment="1" applyProtection="1">
      <alignment horizontal="center" vertical="center" wrapText="1"/>
      <protection locked="0"/>
    </xf>
    <xf numFmtId="0" fontId="8" fillId="4" borderId="1" xfId="0" applyFont="1" applyFill="1" applyBorder="1" applyAlignment="1">
      <alignment vertical="top" wrapText="1"/>
    </xf>
    <xf numFmtId="0" fontId="8" fillId="2" borderId="1" xfId="0" applyFont="1" applyFill="1" applyBorder="1" applyAlignment="1">
      <alignment horizontal="left" vertical="center" wrapText="1"/>
    </xf>
    <xf numFmtId="0" fontId="0" fillId="0" borderId="1" xfId="0" applyBorder="1" applyAlignment="1">
      <alignment horizontal="center" shrinkToFit="1"/>
    </xf>
    <xf numFmtId="0" fontId="8" fillId="11" borderId="1" xfId="0" applyFont="1" applyFill="1" applyBorder="1" applyAlignment="1">
      <alignment horizontal="left" vertical="top" wrapText="1"/>
    </xf>
    <xf numFmtId="0" fontId="7" fillId="4" borderId="1" xfId="0" applyFont="1" applyFill="1" applyBorder="1" applyAlignment="1">
      <alignment horizontal="center" vertical="center" wrapText="1"/>
    </xf>
    <xf numFmtId="0" fontId="7" fillId="4" borderId="1" xfId="0" applyFont="1" applyFill="1" applyBorder="1" applyAlignment="1">
      <alignment vertical="center" wrapText="1"/>
    </xf>
    <xf numFmtId="0" fontId="7" fillId="4" borderId="1" xfId="0" applyFont="1" applyFill="1" applyBorder="1" applyAlignment="1">
      <alignment horizontal="right" vertical="center" wrapText="1"/>
    </xf>
    <xf numFmtId="0" fontId="7" fillId="4" borderId="1" xfId="0" applyFont="1" applyFill="1" applyBorder="1" applyAlignment="1">
      <alignment horizontal="left" vertical="justify" wrapText="1"/>
    </xf>
    <xf numFmtId="0" fontId="0" fillId="7" borderId="1" xfId="0" applyFill="1" applyBorder="1" applyAlignment="1">
      <alignment horizontal="center" vertical="center"/>
    </xf>
    <xf numFmtId="0" fontId="8" fillId="0" borderId="1" xfId="0"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center" vertical="center" wrapText="1"/>
    </xf>
    <xf numFmtId="1" fontId="79"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left" vertical="center" wrapText="1"/>
    </xf>
    <xf numFmtId="0" fontId="79" fillId="0" borderId="1" xfId="0" applyFont="1" applyBorder="1" applyAlignment="1" applyProtection="1">
      <alignment horizontal="center" vertical="center" wrapText="1"/>
      <protection locked="0"/>
    </xf>
    <xf numFmtId="0" fontId="8" fillId="4" borderId="1" xfId="0" applyFont="1" applyFill="1" applyBorder="1" applyAlignment="1">
      <alignment horizontal="left" vertical="center" wrapText="1"/>
    </xf>
    <xf numFmtId="0" fontId="0" fillId="0" borderId="1" xfId="0" applyBorder="1" applyAlignment="1">
      <alignment horizontal="center" vertical="center"/>
    </xf>
    <xf numFmtId="49" fontId="14" fillId="8" borderId="1" xfId="0" applyNumberFormat="1" applyFont="1" applyFill="1" applyBorder="1" applyAlignment="1">
      <alignment horizontal="left" vertical="center" wrapText="1"/>
    </xf>
    <xf numFmtId="49" fontId="15" fillId="8" borderId="1" xfId="0" applyNumberFormat="1" applyFont="1" applyFill="1" applyBorder="1" applyAlignment="1">
      <alignment horizontal="center" vertical="center" wrapText="1"/>
    </xf>
    <xf numFmtId="1" fontId="5" fillId="4" borderId="1" xfId="0" applyNumberFormat="1" applyFont="1" applyFill="1" applyBorder="1" applyAlignment="1">
      <alignment horizontal="center" vertical="center" shrinkToFit="1"/>
    </xf>
    <xf numFmtId="0" fontId="0" fillId="5" borderId="1" xfId="0" applyFill="1" applyBorder="1" applyAlignment="1">
      <alignment horizontal="center" vertical="center" wrapText="1" shrinkToFit="1"/>
    </xf>
    <xf numFmtId="0" fontId="7" fillId="4" borderId="1" xfId="0" applyFont="1" applyFill="1" applyBorder="1" applyAlignment="1">
      <alignment horizontal="left" vertical="center" wrapText="1"/>
    </xf>
    <xf numFmtId="0" fontId="0" fillId="4" borderId="1" xfId="0" applyFill="1" applyBorder="1" applyAlignment="1">
      <alignment horizontal="center" vertical="center"/>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left" vertical="center" wrapText="1"/>
    </xf>
    <xf numFmtId="49" fontId="8" fillId="4" borderId="1" xfId="0" applyNumberFormat="1" applyFont="1" applyFill="1" applyBorder="1" applyAlignment="1">
      <alignment horizontal="center" vertical="center" wrapText="1"/>
    </xf>
    <xf numFmtId="0" fontId="0" fillId="4" borderId="1" xfId="0" applyFill="1" applyBorder="1"/>
    <xf numFmtId="14" fontId="79" fillId="0" borderId="1" xfId="0" applyNumberFormat="1" applyFont="1" applyBorder="1" applyAlignment="1" applyProtection="1">
      <alignment horizontal="center" vertical="center"/>
      <protection locked="0"/>
    </xf>
    <xf numFmtId="14" fontId="0" fillId="0" borderId="1" xfId="0" applyNumberFormat="1" applyBorder="1" applyAlignment="1">
      <alignment horizontal="center" vertical="center" shrinkToFit="1"/>
    </xf>
    <xf numFmtId="0" fontId="0" fillId="0" borderId="1" xfId="0" applyBorder="1" applyAlignment="1">
      <alignment horizontal="center" vertical="center" wrapText="1" shrinkToFit="1"/>
    </xf>
    <xf numFmtId="0" fontId="7" fillId="2" borderId="1" xfId="0" applyFont="1" applyFill="1" applyBorder="1" applyAlignment="1">
      <alignment horizontal="center" vertical="center" wrapText="1"/>
    </xf>
    <xf numFmtId="49" fontId="8" fillId="9" borderId="1" xfId="0" applyNumberFormat="1" applyFont="1" applyFill="1" applyBorder="1" applyAlignment="1">
      <alignment horizontal="left" vertical="center" wrapText="1"/>
    </xf>
    <xf numFmtId="49" fontId="16" fillId="9" borderId="1" xfId="0" applyNumberFormat="1" applyFont="1" applyFill="1" applyBorder="1" applyAlignment="1">
      <alignment horizontal="center" vertical="center" wrapText="1"/>
    </xf>
    <xf numFmtId="0" fontId="0" fillId="3" borderId="1" xfId="0" applyFill="1" applyBorder="1" applyAlignment="1">
      <alignment horizontal="center" vertical="center" shrinkToFit="1"/>
    </xf>
    <xf numFmtId="0" fontId="0" fillId="3" borderId="1" xfId="0" applyFill="1" applyBorder="1" applyAlignment="1">
      <alignment horizontal="center" vertical="center" wrapText="1" shrinkToFit="1"/>
    </xf>
    <xf numFmtId="14" fontId="7" fillId="2" borderId="1" xfId="0" applyNumberFormat="1" applyFont="1" applyFill="1" applyBorder="1" applyAlignment="1">
      <alignment horizontal="center" vertical="center" wrapText="1"/>
    </xf>
    <xf numFmtId="49" fontId="16" fillId="3" borderId="1" xfId="0" applyNumberFormat="1" applyFont="1" applyFill="1" applyBorder="1" applyAlignment="1">
      <alignment horizontal="center" vertical="center" wrapText="1"/>
    </xf>
    <xf numFmtId="0" fontId="4" fillId="0" borderId="1" xfId="0" applyFont="1" applyBorder="1" applyAlignment="1">
      <alignment vertical="center"/>
    </xf>
    <xf numFmtId="0" fontId="3"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15" fillId="4"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14" fontId="0" fillId="0" borderId="1" xfId="0" applyNumberFormat="1" applyBorder="1" applyAlignment="1">
      <alignment vertical="center" wrapText="1" shrinkToFit="1"/>
    </xf>
    <xf numFmtId="0" fontId="8" fillId="10" borderId="1" xfId="0"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49" fontId="8"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 fontId="79" fillId="3" borderId="1" xfId="0" applyNumberFormat="1" applyFont="1" applyFill="1" applyBorder="1" applyAlignment="1" applyProtection="1">
      <alignment horizontal="center" vertical="center" wrapText="1"/>
      <protection locked="0"/>
    </xf>
    <xf numFmtId="49" fontId="14"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wrapText="1"/>
    </xf>
    <xf numFmtId="49" fontId="17" fillId="9" borderId="1" xfId="0" applyNumberFormat="1" applyFont="1" applyFill="1" applyBorder="1" applyAlignment="1">
      <alignment horizontal="left" vertical="center" wrapText="1"/>
    </xf>
    <xf numFmtId="49" fontId="15" fillId="9" borderId="1" xfId="0"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17" fontId="0" fillId="0" borderId="1" xfId="0" applyNumberFormat="1" applyBorder="1" applyAlignment="1">
      <alignment vertical="center" wrapText="1" shrinkToFit="1"/>
    </xf>
    <xf numFmtId="49" fontId="14" fillId="9" borderId="1" xfId="0" applyNumberFormat="1" applyFont="1" applyFill="1" applyBorder="1" applyAlignment="1">
      <alignment horizontal="left" vertical="center" wrapText="1"/>
    </xf>
    <xf numFmtId="49" fontId="14" fillId="9" borderId="1" xfId="0" applyNumberFormat="1" applyFont="1" applyFill="1" applyBorder="1" applyAlignment="1">
      <alignment horizontal="center" vertical="center" wrapText="1"/>
    </xf>
    <xf numFmtId="49" fontId="14" fillId="3" borderId="1" xfId="0" applyNumberFormat="1" applyFont="1" applyFill="1" applyBorder="1" applyAlignment="1">
      <alignment horizontal="center" vertical="center" wrapText="1"/>
    </xf>
    <xf numFmtId="15" fontId="0" fillId="0" borderId="1" xfId="0" applyNumberFormat="1" applyBorder="1" applyAlignment="1">
      <alignment horizontal="center" vertical="center" shrinkToFit="1"/>
    </xf>
    <xf numFmtId="0" fontId="7" fillId="0"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22" fillId="4" borderId="1" xfId="0" applyFont="1" applyFill="1" applyBorder="1" applyAlignment="1">
      <alignment horizontal="left" vertical="center" wrapText="1" shrinkToFit="1"/>
    </xf>
    <xf numFmtId="0" fontId="0" fillId="0" borderId="1" xfId="0" applyBorder="1" applyAlignment="1">
      <alignment horizontal="left" vertical="center" wrapText="1" shrinkToFit="1"/>
    </xf>
    <xf numFmtId="0" fontId="0" fillId="3" borderId="1" xfId="0" applyFill="1" applyBorder="1" applyAlignment="1">
      <alignment vertical="center"/>
    </xf>
    <xf numFmtId="0" fontId="0" fillId="0" borderId="1" xfId="0" applyBorder="1" applyAlignment="1">
      <alignment vertical="center"/>
    </xf>
    <xf numFmtId="0" fontId="14" fillId="5" borderId="1" xfId="0" applyFont="1" applyFill="1" applyBorder="1" applyAlignment="1">
      <alignment horizontal="center" vertical="center"/>
    </xf>
    <xf numFmtId="49" fontId="14" fillId="8" borderId="1" xfId="0" applyNumberFormat="1" applyFont="1" applyFill="1" applyBorder="1" applyAlignment="1">
      <alignment horizontal="center" vertical="center" wrapText="1"/>
    </xf>
    <xf numFmtId="49" fontId="14" fillId="10" borderId="1" xfId="0" applyNumberFormat="1" applyFont="1" applyFill="1" applyBorder="1" applyAlignment="1">
      <alignment horizontal="left" vertical="center" wrapText="1"/>
    </xf>
    <xf numFmtId="49" fontId="14" fillId="10" borderId="1" xfId="0" applyNumberFormat="1" applyFont="1" applyFill="1" applyBorder="1" applyAlignment="1">
      <alignment horizontal="center" vertical="center" wrapText="1"/>
    </xf>
    <xf numFmtId="49" fontId="17" fillId="3" borderId="1" xfId="0" applyNumberFormat="1" applyFont="1" applyFill="1" applyBorder="1" applyAlignment="1">
      <alignment horizontal="left" vertical="center" wrapText="1"/>
    </xf>
    <xf numFmtId="49" fontId="17" fillId="8" borderId="1" xfId="0" applyNumberFormat="1" applyFont="1" applyFill="1" applyBorder="1" applyAlignment="1">
      <alignment horizontal="left" vertical="center" wrapText="1"/>
    </xf>
    <xf numFmtId="49" fontId="17" fillId="8"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17" fillId="9" borderId="1" xfId="0" applyNumberFormat="1" applyFont="1" applyFill="1" applyBorder="1" applyAlignment="1">
      <alignment horizontal="center" vertical="center" wrapText="1"/>
    </xf>
    <xf numFmtId="49" fontId="0" fillId="3" borderId="1" xfId="0" applyNumberFormat="1" applyFill="1" applyBorder="1" applyAlignment="1">
      <alignment horizontal="left" vertical="center" wrapText="1"/>
    </xf>
    <xf numFmtId="49" fontId="0" fillId="3" borderId="1" xfId="0" applyNumberFormat="1" applyFill="1" applyBorder="1" applyAlignment="1">
      <alignment horizontal="center" vertical="center" wrapText="1"/>
    </xf>
    <xf numFmtId="49" fontId="15" fillId="11" borderId="1" xfId="0" applyNumberFormat="1" applyFont="1" applyFill="1" applyBorder="1" applyAlignment="1">
      <alignment horizontal="left" vertical="center" wrapText="1"/>
    </xf>
    <xf numFmtId="49" fontId="15" fillId="11" borderId="1" xfId="0" applyNumberFormat="1" applyFont="1" applyFill="1" applyBorder="1" applyAlignment="1">
      <alignment horizontal="center" vertical="center" wrapText="1"/>
    </xf>
    <xf numFmtId="49" fontId="8" fillId="9" borderId="1" xfId="0" applyNumberFormat="1" applyFont="1" applyFill="1" applyBorder="1" applyAlignment="1">
      <alignment horizontal="center" vertical="center" wrapText="1"/>
    </xf>
    <xf numFmtId="49" fontId="15" fillId="10" borderId="1" xfId="0" applyNumberFormat="1" applyFont="1" applyFill="1" applyBorder="1" applyAlignment="1">
      <alignment horizontal="left" vertical="center" wrapText="1"/>
    </xf>
    <xf numFmtId="49" fontId="17" fillId="10" borderId="1" xfId="0" applyNumberFormat="1" applyFont="1" applyFill="1" applyBorder="1" applyAlignment="1">
      <alignment horizontal="left" vertical="center" wrapText="1"/>
    </xf>
    <xf numFmtId="49" fontId="15" fillId="10" borderId="1" xfId="0" applyNumberFormat="1" applyFont="1" applyFill="1" applyBorder="1" applyAlignment="1">
      <alignment horizontal="center" vertical="center" wrapText="1"/>
    </xf>
    <xf numFmtId="0" fontId="0" fillId="4" borderId="1" xfId="0" applyFill="1" applyBorder="1" applyAlignment="1">
      <alignment vertical="center"/>
    </xf>
    <xf numFmtId="49" fontId="0" fillId="8" borderId="1" xfId="0" applyNumberFormat="1" applyFill="1" applyBorder="1" applyAlignment="1">
      <alignment horizontal="left" vertical="center" wrapText="1"/>
    </xf>
    <xf numFmtId="49" fontId="0" fillId="8" borderId="1" xfId="0" applyNumberFormat="1" applyFill="1" applyBorder="1" applyAlignment="1">
      <alignment horizontal="center" vertical="center" wrapText="1"/>
    </xf>
    <xf numFmtId="49" fontId="0" fillId="9" borderId="1" xfId="0" applyNumberFormat="1" applyFill="1" applyBorder="1" applyAlignment="1">
      <alignment horizontal="left" vertical="center" wrapText="1"/>
    </xf>
    <xf numFmtId="0" fontId="14" fillId="0" borderId="1" xfId="0" applyFont="1" applyBorder="1" applyAlignment="1">
      <alignment vertical="center"/>
    </xf>
    <xf numFmtId="49" fontId="14" fillId="5" borderId="1" xfId="0" applyNumberFormat="1" applyFont="1" applyFill="1" applyBorder="1" applyAlignment="1">
      <alignment horizontal="left" vertical="center" wrapText="1"/>
    </xf>
    <xf numFmtId="49" fontId="15" fillId="5" borderId="1" xfId="0" applyNumberFormat="1" applyFont="1" applyFill="1" applyBorder="1" applyAlignment="1">
      <alignment horizontal="center" vertical="center" wrapText="1"/>
    </xf>
    <xf numFmtId="0" fontId="13" fillId="2" borderId="1" xfId="0" applyFont="1" applyFill="1" applyBorder="1" applyAlignment="1">
      <alignment horizontal="left" vertical="center" wrapText="1"/>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wrapText="1"/>
    </xf>
    <xf numFmtId="0" fontId="19" fillId="2" borderId="1" xfId="0" applyFont="1" applyFill="1" applyBorder="1" applyAlignment="1">
      <alignment horizontal="left" vertical="center" wrapText="1"/>
    </xf>
    <xf numFmtId="49" fontId="0" fillId="9" borderId="1" xfId="0" applyNumberForma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0" fontId="0" fillId="10" borderId="1" xfId="0" applyFill="1" applyBorder="1" applyAlignment="1">
      <alignment horizontal="center" vertical="center"/>
    </xf>
    <xf numFmtId="49" fontId="0" fillId="0" borderId="1" xfId="0" applyNumberFormat="1" applyBorder="1" applyAlignment="1">
      <alignment horizontal="left" vertical="center" wrapText="1"/>
    </xf>
    <xf numFmtId="49" fontId="0" fillId="0" borderId="1" xfId="0" applyNumberFormat="1" applyBorder="1" applyAlignment="1">
      <alignment horizontal="center" vertical="center" wrapText="1"/>
    </xf>
    <xf numFmtId="0" fontId="0" fillId="0" borderId="1" xfId="0" applyFill="1" applyBorder="1"/>
    <xf numFmtId="3" fontId="8" fillId="2" borderId="1" xfId="0" applyNumberFormat="1" applyFont="1" applyFill="1" applyBorder="1" applyAlignment="1">
      <alignment horizontal="left" vertical="center" wrapText="1"/>
    </xf>
    <xf numFmtId="14" fontId="8" fillId="2" borderId="1" xfId="0" applyNumberFormat="1" applyFont="1" applyFill="1" applyBorder="1" applyAlignment="1">
      <alignment horizontal="left" vertical="center" wrapText="1"/>
    </xf>
    <xf numFmtId="0" fontId="0" fillId="0" borderId="1" xfId="0" applyFill="1" applyBorder="1" applyAlignment="1">
      <alignment horizontal="left" vertical="center" wrapText="1"/>
    </xf>
    <xf numFmtId="0" fontId="18" fillId="2" borderId="1" xfId="0" applyFont="1" applyFill="1" applyBorder="1" applyAlignment="1">
      <alignment horizontal="justify" vertical="justify" wrapText="1"/>
    </xf>
    <xf numFmtId="0" fontId="0" fillId="0" borderId="1" xfId="0" applyBorder="1" applyAlignment="1">
      <alignment horizontal="center" vertical="center" shrinkToFit="1"/>
    </xf>
    <xf numFmtId="0" fontId="0" fillId="4" borderId="1" xfId="0" applyFill="1" applyBorder="1" applyAlignment="1">
      <alignment horizontal="center" vertical="center" wrapText="1" shrinkToFit="1"/>
    </xf>
    <xf numFmtId="0" fontId="8" fillId="2" borderId="1" xfId="0" applyFont="1" applyFill="1" applyBorder="1" applyAlignment="1">
      <alignment horizontal="justify" vertical="justify" wrapText="1"/>
    </xf>
    <xf numFmtId="176" fontId="80" fillId="0" borderId="78" xfId="0" applyNumberFormat="1" applyFont="1" applyBorder="1" applyAlignment="1" applyProtection="1">
      <alignment horizontal="center" vertical="center" wrapText="1"/>
      <protection locked="0"/>
    </xf>
    <xf numFmtId="176" fontId="80" fillId="0" borderId="17" xfId="0" applyNumberFormat="1" applyFont="1" applyBorder="1" applyAlignment="1" applyProtection="1">
      <alignment horizontal="center" vertical="center" wrapText="1"/>
      <protection locked="0"/>
    </xf>
    <xf numFmtId="176" fontId="80" fillId="0" borderId="79" xfId="0" applyNumberFormat="1" applyFont="1" applyBorder="1" applyAlignment="1" applyProtection="1">
      <alignment horizontal="center" vertical="center" wrapText="1"/>
      <protection locked="0"/>
    </xf>
    <xf numFmtId="176" fontId="0" fillId="0" borderId="78" xfId="0" applyNumberFormat="1" applyBorder="1" applyAlignment="1" applyProtection="1">
      <alignment horizontal="center" vertical="center" wrapText="1"/>
      <protection locked="0"/>
    </xf>
    <xf numFmtId="176" fontId="0" fillId="0" borderId="17" xfId="0" applyNumberFormat="1" applyBorder="1" applyAlignment="1" applyProtection="1">
      <alignment horizontal="center" vertical="center" wrapText="1"/>
      <protection locked="0"/>
    </xf>
    <xf numFmtId="176" fontId="0" fillId="0" borderId="79" xfId="0" applyNumberFormat="1" applyBorder="1" applyAlignment="1" applyProtection="1">
      <alignment horizontal="center" vertical="center" wrapText="1"/>
      <protection locked="0"/>
    </xf>
    <xf numFmtId="0" fontId="14" fillId="0" borderId="86" xfId="3" applyBorder="1" applyAlignment="1">
      <alignment horizontal="left"/>
    </xf>
    <xf numFmtId="0" fontId="0" fillId="0" borderId="0" xfId="0" applyAlignment="1">
      <alignment horizontal="left"/>
    </xf>
    <xf numFmtId="0" fontId="28" fillId="0" borderId="0" xfId="0" applyFont="1" applyBorder="1" applyAlignment="1">
      <alignment horizontal="center"/>
    </xf>
    <xf numFmtId="0" fontId="36" fillId="0" borderId="83" xfId="3" applyFont="1" applyBorder="1" applyAlignment="1">
      <alignment horizontal="center" vertical="center" wrapText="1"/>
    </xf>
    <xf numFmtId="0" fontId="36" fillId="0" borderId="86" xfId="3" applyFont="1" applyBorder="1" applyAlignment="1">
      <alignment horizontal="center" vertical="center" wrapText="1"/>
    </xf>
    <xf numFmtId="0" fontId="36" fillId="0" borderId="84" xfId="3" applyFont="1" applyBorder="1" applyAlignment="1">
      <alignment horizontal="center" vertical="center" wrapText="1"/>
    </xf>
    <xf numFmtId="0" fontId="36" fillId="0" borderId="24" xfId="3" applyFont="1" applyBorder="1" applyAlignment="1">
      <alignment horizontal="center" vertical="center" wrapText="1"/>
    </xf>
    <xf numFmtId="0" fontId="36" fillId="0" borderId="28" xfId="3" applyFont="1" applyBorder="1" applyAlignment="1">
      <alignment horizontal="center" vertical="center" wrapText="1"/>
    </xf>
    <xf numFmtId="0" fontId="36" fillId="0" borderId="29" xfId="3" applyFont="1" applyBorder="1" applyAlignment="1">
      <alignment horizontal="center" vertical="center" wrapText="1"/>
    </xf>
    <xf numFmtId="166" fontId="36" fillId="3" borderId="80" xfId="3" applyNumberFormat="1" applyFont="1" applyFill="1" applyBorder="1" applyAlignment="1">
      <alignment horizontal="center" vertical="center" wrapText="1"/>
    </xf>
    <xf numFmtId="166" fontId="36" fillId="3" borderId="82" xfId="3" applyNumberFormat="1" applyFont="1" applyFill="1" applyBorder="1" applyAlignment="1">
      <alignment horizontal="center" vertical="center" wrapText="1"/>
    </xf>
    <xf numFmtId="3" fontId="36" fillId="10" borderId="77" xfId="3" applyNumberFormat="1" applyFont="1" applyFill="1" applyBorder="1" applyAlignment="1">
      <alignment horizontal="center" vertical="center" wrapText="1"/>
    </xf>
    <xf numFmtId="165" fontId="36" fillId="16" borderId="77" xfId="3" applyNumberFormat="1" applyFont="1" applyFill="1" applyBorder="1" applyAlignment="1">
      <alignment horizontal="center" vertical="center" wrapText="1"/>
    </xf>
    <xf numFmtId="166" fontId="36" fillId="10" borderId="77" xfId="3" applyNumberFormat="1" applyFont="1" applyFill="1" applyBorder="1" applyAlignment="1">
      <alignment horizontal="center" vertical="center" wrapText="1"/>
    </xf>
    <xf numFmtId="166" fontId="36" fillId="16" borderId="77" xfId="3" applyNumberFormat="1" applyFont="1" applyFill="1" applyBorder="1" applyAlignment="1">
      <alignment horizontal="center" vertical="center" wrapText="1"/>
    </xf>
    <xf numFmtId="0" fontId="42" fillId="4" borderId="78" xfId="3" applyFont="1" applyFill="1" applyBorder="1" applyAlignment="1">
      <alignment horizontal="center" vertical="center" textRotation="90" wrapText="1"/>
    </xf>
    <xf numFmtId="0" fontId="42" fillId="4" borderId="17" xfId="3" applyFont="1" applyFill="1" applyBorder="1" applyAlignment="1">
      <alignment horizontal="center" vertical="center" textRotation="90" wrapText="1"/>
    </xf>
    <xf numFmtId="0" fontId="42" fillId="4" borderId="21" xfId="3" applyFont="1" applyFill="1" applyBorder="1" applyAlignment="1">
      <alignment horizontal="center" vertical="center" textRotation="90" wrapText="1"/>
    </xf>
    <xf numFmtId="166" fontId="39" fillId="10" borderId="83" xfId="3" applyNumberFormat="1" applyFont="1" applyFill="1" applyBorder="1" applyAlignment="1">
      <alignment horizontal="center" vertical="center" wrapText="1"/>
    </xf>
    <xf numFmtId="166" fontId="39" fillId="10" borderId="84" xfId="3" applyNumberFormat="1" applyFont="1" applyFill="1" applyBorder="1" applyAlignment="1">
      <alignment horizontal="center" vertical="center" wrapText="1"/>
    </xf>
    <xf numFmtId="166" fontId="39" fillId="10" borderId="25" xfId="3" applyNumberFormat="1" applyFont="1" applyFill="1" applyBorder="1" applyAlignment="1">
      <alignment horizontal="center" vertical="center" wrapText="1"/>
    </xf>
    <xf numFmtId="166" fontId="39" fillId="10" borderId="85" xfId="3" applyNumberFormat="1" applyFont="1" applyFill="1" applyBorder="1" applyAlignment="1">
      <alignment horizontal="center" vertical="center" wrapText="1"/>
    </xf>
    <xf numFmtId="166" fontId="39" fillId="10" borderId="24" xfId="3" applyNumberFormat="1" applyFont="1" applyFill="1" applyBorder="1" applyAlignment="1">
      <alignment horizontal="center" vertical="center" wrapText="1"/>
    </xf>
    <xf numFmtId="166" fontId="39" fillId="10" borderId="29" xfId="3" applyNumberFormat="1" applyFont="1" applyFill="1" applyBorder="1" applyAlignment="1">
      <alignment horizontal="center" vertical="center" wrapText="1"/>
    </xf>
    <xf numFmtId="0" fontId="36" fillId="15" borderId="80" xfId="3" applyFont="1" applyFill="1" applyBorder="1" applyAlignment="1">
      <alignment horizontal="center" vertical="center" wrapText="1"/>
    </xf>
    <xf numFmtId="0" fontId="36" fillId="15" borderId="82" xfId="3" applyFont="1" applyFill="1" applyBorder="1" applyAlignment="1">
      <alignment horizontal="center" vertical="center" wrapText="1"/>
    </xf>
    <xf numFmtId="166" fontId="36" fillId="15" borderId="80" xfId="3" applyNumberFormat="1" applyFont="1" applyFill="1" applyBorder="1" applyAlignment="1">
      <alignment horizontal="center" vertical="center" wrapText="1"/>
    </xf>
    <xf numFmtId="166" fontId="36" fillId="15" borderId="82" xfId="3" applyNumberFormat="1" applyFont="1" applyFill="1" applyBorder="1" applyAlignment="1">
      <alignment horizontal="center" vertical="center" wrapText="1"/>
    </xf>
    <xf numFmtId="0" fontId="42" fillId="7" borderId="17" xfId="3" applyFont="1" applyFill="1" applyBorder="1" applyAlignment="1">
      <alignment horizontal="center" vertical="center" textRotation="90" wrapText="1"/>
    </xf>
    <xf numFmtId="0" fontId="42" fillId="7" borderId="21" xfId="3" applyFont="1" applyFill="1" applyBorder="1" applyAlignment="1">
      <alignment horizontal="center" vertical="center" textRotation="90" wrapText="1"/>
    </xf>
    <xf numFmtId="166" fontId="39" fillId="3" borderId="77" xfId="3" applyNumberFormat="1" applyFont="1" applyFill="1" applyBorder="1" applyAlignment="1">
      <alignment horizontal="center" vertical="center" wrapText="1"/>
    </xf>
    <xf numFmtId="166" fontId="39" fillId="4" borderId="78" xfId="3" applyNumberFormat="1" applyFont="1" applyFill="1" applyBorder="1" applyAlignment="1">
      <alignment horizontal="center" vertical="center" wrapText="1"/>
    </xf>
    <xf numFmtId="166" fontId="39" fillId="4" borderId="21" xfId="3" applyNumberFormat="1" applyFont="1" applyFill="1" applyBorder="1" applyAlignment="1">
      <alignment horizontal="center" vertical="center" wrapText="1"/>
    </xf>
    <xf numFmtId="0" fontId="42" fillId="7" borderId="78" xfId="3" applyFont="1" applyFill="1" applyBorder="1" applyAlignment="1">
      <alignment horizontal="center" vertical="center" textRotation="90" wrapText="1"/>
    </xf>
    <xf numFmtId="165" fontId="36" fillId="15" borderId="80" xfId="3" applyNumberFormat="1" applyFont="1" applyFill="1" applyBorder="1" applyAlignment="1">
      <alignment horizontal="center" vertical="center" wrapText="1"/>
    </xf>
    <xf numFmtId="165" fontId="36" fillId="15" borderId="82" xfId="3" applyNumberFormat="1" applyFont="1" applyFill="1" applyBorder="1" applyAlignment="1">
      <alignment horizontal="center" vertical="center" wrapText="1"/>
    </xf>
    <xf numFmtId="0" fontId="47" fillId="4" borderId="17" xfId="3" applyFont="1" applyFill="1" applyBorder="1" applyAlignment="1">
      <alignment horizontal="center" vertical="center" textRotation="90" wrapText="1"/>
    </xf>
    <xf numFmtId="0" fontId="47" fillId="4" borderId="21" xfId="3" applyFont="1" applyFill="1" applyBorder="1" applyAlignment="1">
      <alignment horizontal="center" vertical="center" textRotation="90" wrapText="1"/>
    </xf>
    <xf numFmtId="166" fontId="39" fillId="3" borderId="78" xfId="3" applyNumberFormat="1" applyFont="1" applyFill="1" applyBorder="1" applyAlignment="1">
      <alignment horizontal="center" vertical="center" wrapText="1"/>
    </xf>
    <xf numFmtId="166" fontId="39" fillId="3" borderId="21" xfId="3" applyNumberFormat="1" applyFont="1" applyFill="1" applyBorder="1" applyAlignment="1">
      <alignment horizontal="center" vertical="center" wrapText="1"/>
    </xf>
    <xf numFmtId="0" fontId="36" fillId="7" borderId="17" xfId="3" applyFont="1" applyFill="1" applyBorder="1" applyAlignment="1">
      <alignment horizontal="center" vertical="center" textRotation="90" wrapText="1"/>
    </xf>
    <xf numFmtId="0" fontId="36" fillId="7" borderId="21" xfId="3" applyFont="1" applyFill="1" applyBorder="1" applyAlignment="1">
      <alignment horizontal="center" vertical="center" textRotation="90" wrapText="1"/>
    </xf>
    <xf numFmtId="0" fontId="42" fillId="0" borderId="17" xfId="3" applyFont="1" applyFill="1" applyBorder="1" applyAlignment="1">
      <alignment horizontal="center" vertical="center" textRotation="90" wrapText="1" shrinkToFit="1"/>
    </xf>
    <xf numFmtId="0" fontId="42" fillId="0" borderId="21" xfId="3" applyFont="1" applyFill="1" applyBorder="1" applyAlignment="1">
      <alignment horizontal="center" vertical="center" textRotation="90" wrapText="1" shrinkToFit="1"/>
    </xf>
    <xf numFmtId="0" fontId="36" fillId="7" borderId="78" xfId="3" applyFont="1" applyFill="1" applyBorder="1" applyAlignment="1">
      <alignment horizontal="center" vertical="center" textRotation="90" wrapText="1"/>
    </xf>
    <xf numFmtId="0" fontId="36" fillId="7" borderId="79" xfId="3" applyFont="1" applyFill="1" applyBorder="1" applyAlignment="1">
      <alignment horizontal="center" vertical="center" textRotation="90" wrapText="1"/>
    </xf>
    <xf numFmtId="0" fontId="36" fillId="14" borderId="80" xfId="3" applyFont="1" applyFill="1" applyBorder="1" applyAlignment="1">
      <alignment horizontal="center" vertical="center" wrapText="1"/>
    </xf>
    <xf numFmtId="0" fontId="36" fillId="14" borderId="82" xfId="3" applyFont="1" applyFill="1" applyBorder="1" applyAlignment="1">
      <alignment horizontal="center" vertical="center" wrapText="1"/>
    </xf>
    <xf numFmtId="3" fontId="36" fillId="15" borderId="80" xfId="3" applyNumberFormat="1" applyFont="1" applyFill="1" applyBorder="1" applyAlignment="1">
      <alignment horizontal="center" vertical="center" wrapText="1"/>
    </xf>
    <xf numFmtId="3" fontId="36" fillId="15" borderId="82" xfId="3" applyNumberFormat="1" applyFont="1" applyFill="1" applyBorder="1" applyAlignment="1">
      <alignment horizontal="center" vertical="center" wrapText="1"/>
    </xf>
    <xf numFmtId="0" fontId="36" fillId="4" borderId="78" xfId="3" applyFont="1" applyFill="1" applyBorder="1" applyAlignment="1">
      <alignment horizontal="center" vertical="center" textRotation="90" wrapText="1"/>
    </xf>
    <xf numFmtId="0" fontId="36" fillId="4" borderId="17" xfId="3" applyFont="1" applyFill="1" applyBorder="1" applyAlignment="1">
      <alignment horizontal="center" vertical="center" textRotation="90" wrapText="1"/>
    </xf>
    <xf numFmtId="0" fontId="36" fillId="4" borderId="79" xfId="3" applyFont="1" applyFill="1" applyBorder="1" applyAlignment="1">
      <alignment horizontal="center" vertical="center" textRotation="90" wrapText="1"/>
    </xf>
    <xf numFmtId="0" fontId="36" fillId="0" borderId="77" xfId="3" applyFont="1" applyBorder="1" applyAlignment="1">
      <alignment horizontal="center" vertical="center"/>
    </xf>
    <xf numFmtId="0" fontId="36" fillId="13" borderId="77" xfId="3" applyFont="1" applyFill="1" applyBorder="1" applyAlignment="1">
      <alignment horizontal="center" vertical="center" wrapText="1"/>
    </xf>
    <xf numFmtId="0" fontId="36" fillId="13" borderId="77" xfId="3" applyFont="1" applyFill="1" applyBorder="1" applyAlignment="1">
      <alignment horizontal="center" vertical="center" textRotation="90" wrapText="1"/>
    </xf>
    <xf numFmtId="165" fontId="36" fillId="13" borderId="77" xfId="3" applyNumberFormat="1" applyFont="1" applyFill="1" applyBorder="1" applyAlignment="1">
      <alignment horizontal="center" vertical="center" wrapText="1"/>
    </xf>
    <xf numFmtId="0" fontId="36" fillId="13" borderId="80" xfId="3" applyFont="1" applyFill="1" applyBorder="1" applyAlignment="1">
      <alignment horizontal="center" vertical="center" wrapText="1"/>
    </xf>
    <xf numFmtId="0" fontId="36" fillId="13" borderId="81" xfId="3" applyFont="1" applyFill="1" applyBorder="1" applyAlignment="1">
      <alignment horizontal="center" vertical="center" wrapText="1"/>
    </xf>
    <xf numFmtId="0" fontId="37" fillId="13" borderId="77" xfId="0" applyFont="1" applyFill="1" applyBorder="1" applyAlignment="1">
      <alignment horizontal="center" vertical="center" wrapText="1"/>
    </xf>
    <xf numFmtId="49" fontId="17" fillId="0" borderId="23" xfId="1" applyNumberFormat="1" applyFont="1" applyFill="1" applyBorder="1" applyAlignment="1">
      <alignment horizontal="center" vertical="center" wrapText="1"/>
    </xf>
    <xf numFmtId="49" fontId="17" fillId="0" borderId="24" xfId="1" applyNumberFormat="1"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33" fillId="0" borderId="1" xfId="1"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center" wrapText="1"/>
    </xf>
    <xf numFmtId="49" fontId="15" fillId="0" borderId="20" xfId="1" applyNumberFormat="1" applyFont="1" applyFill="1" applyBorder="1" applyAlignment="1">
      <alignment horizontal="center" vertical="center" wrapText="1"/>
    </xf>
    <xf numFmtId="49" fontId="15" fillId="0" borderId="21" xfId="1" applyNumberFormat="1" applyFont="1" applyFill="1" applyBorder="1" applyAlignment="1">
      <alignment horizontal="center" vertical="center" wrapText="1"/>
    </xf>
    <xf numFmtId="4" fontId="15" fillId="0" borderId="20" xfId="1" applyNumberFormat="1" applyFont="1" applyFill="1" applyBorder="1" applyAlignment="1">
      <alignment horizontal="center" vertical="center" wrapText="1"/>
    </xf>
    <xf numFmtId="4" fontId="15" fillId="0" borderId="21" xfId="1" applyNumberFormat="1" applyFont="1" applyFill="1" applyBorder="1" applyAlignment="1">
      <alignment horizontal="center" vertical="center" wrapText="1"/>
    </xf>
    <xf numFmtId="0" fontId="7" fillId="3" borderId="20"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8" fillId="3" borderId="21" xfId="0" applyFont="1" applyFill="1" applyBorder="1" applyAlignment="1">
      <alignment horizontal="center" vertical="center" wrapText="1"/>
    </xf>
    <xf numFmtId="49" fontId="17" fillId="0" borderId="20" xfId="1" applyNumberFormat="1" applyFont="1" applyFill="1" applyBorder="1" applyAlignment="1">
      <alignment horizontal="center" vertical="center" wrapText="1"/>
    </xf>
    <xf numFmtId="49" fontId="17" fillId="0" borderId="21" xfId="1" applyNumberFormat="1" applyFont="1" applyFill="1" applyBorder="1" applyAlignment="1">
      <alignment horizontal="center" vertical="center" wrapText="1"/>
    </xf>
    <xf numFmtId="4" fontId="14" fillId="0" borderId="20" xfId="1" applyNumberFormat="1" applyFont="1" applyFill="1" applyBorder="1" applyAlignment="1">
      <alignment horizontal="center" vertical="center" wrapText="1"/>
    </xf>
    <xf numFmtId="4" fontId="14" fillId="0" borderId="21" xfId="1" applyNumberFormat="1" applyFont="1" applyFill="1" applyBorder="1" applyAlignment="1">
      <alignment horizontal="center" vertical="center" wrapText="1"/>
    </xf>
    <xf numFmtId="4" fontId="15" fillId="0" borderId="1" xfId="1" applyNumberFormat="1" applyFont="1" applyFill="1" applyBorder="1" applyAlignment="1">
      <alignment horizontal="right" vertical="center" wrapText="1"/>
    </xf>
    <xf numFmtId="164" fontId="15" fillId="0" borderId="1" xfId="1" applyNumberFormat="1" applyFont="1" applyFill="1" applyBorder="1" applyAlignment="1">
      <alignment horizontal="left" vertical="center" wrapText="1"/>
    </xf>
    <xf numFmtId="0" fontId="15" fillId="0" borderId="20" xfId="1" applyFont="1" applyFill="1" applyBorder="1" applyAlignment="1">
      <alignment horizontal="center" vertical="center" wrapText="1"/>
    </xf>
    <xf numFmtId="0" fontId="15" fillId="0" borderId="21" xfId="1" applyFont="1" applyFill="1" applyBorder="1" applyAlignment="1">
      <alignment horizontal="center" vertical="center" wrapText="1"/>
    </xf>
    <xf numFmtId="4" fontId="15" fillId="0" borderId="20" xfId="1" applyNumberFormat="1" applyFont="1" applyFill="1" applyBorder="1" applyAlignment="1">
      <alignment horizontal="right" vertical="center" wrapText="1"/>
    </xf>
    <xf numFmtId="4" fontId="15" fillId="0" borderId="21" xfId="1" applyNumberFormat="1" applyFont="1" applyFill="1" applyBorder="1" applyAlignment="1">
      <alignment horizontal="right" vertical="center" wrapText="1"/>
    </xf>
    <xf numFmtId="4" fontId="15" fillId="0" borderId="20" xfId="1" applyNumberFormat="1" applyFont="1" applyFill="1" applyBorder="1" applyAlignment="1">
      <alignment vertical="center" wrapText="1"/>
    </xf>
    <xf numFmtId="4" fontId="15" fillId="0" borderId="21" xfId="1" applyNumberFormat="1" applyFont="1" applyFill="1" applyBorder="1" applyAlignment="1">
      <alignment vertical="center" wrapText="1"/>
    </xf>
    <xf numFmtId="0" fontId="15" fillId="0" borderId="1" xfId="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 fontId="15" fillId="0" borderId="1" xfId="1" applyNumberFormat="1" applyFont="1" applyFill="1" applyBorder="1" applyAlignment="1">
      <alignment vertical="center" wrapText="1"/>
    </xf>
    <xf numFmtId="0" fontId="15" fillId="0" borderId="1" xfId="1" applyFont="1" applyFill="1" applyBorder="1" applyAlignment="1">
      <alignment horizontal="left" vertical="center" wrapText="1"/>
    </xf>
    <xf numFmtId="0" fontId="17" fillId="0" borderId="1"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4" fontId="14" fillId="0" borderId="1" xfId="1" applyNumberFormat="1" applyFont="1" applyFill="1" applyBorder="1" applyAlignment="1">
      <alignment horizontal="right" vertical="center" wrapText="1"/>
    </xf>
    <xf numFmtId="4" fontId="14" fillId="0" borderId="1" xfId="1" applyNumberFormat="1" applyFont="1" applyFill="1" applyBorder="1" applyAlignment="1">
      <alignment vertical="center" wrapText="1"/>
    </xf>
    <xf numFmtId="4" fontId="14" fillId="0" borderId="20" xfId="1" applyNumberFormat="1" applyFont="1" applyFill="1" applyBorder="1" applyAlignment="1">
      <alignment horizontal="right" vertical="center" wrapText="1"/>
    </xf>
    <xf numFmtId="4" fontId="14" fillId="0" borderId="21" xfId="1" applyNumberFormat="1" applyFont="1" applyFill="1" applyBorder="1" applyAlignment="1">
      <alignment horizontal="right" vertical="center" wrapText="1"/>
    </xf>
    <xf numFmtId="4" fontId="17" fillId="0" borderId="1" xfId="1" applyNumberFormat="1" applyFont="1" applyFill="1" applyBorder="1" applyAlignment="1">
      <alignment vertical="center" wrapText="1"/>
    </xf>
    <xf numFmtId="0" fontId="7" fillId="2" borderId="1" xfId="0" applyFont="1" applyFill="1" applyBorder="1" applyAlignment="1">
      <alignment horizontal="left" vertical="center" wrapText="1"/>
    </xf>
    <xf numFmtId="0" fontId="14" fillId="0" borderId="1" xfId="1" applyFont="1" applyFill="1" applyBorder="1" applyAlignment="1">
      <alignment horizontal="left" vertical="center" wrapText="1"/>
    </xf>
    <xf numFmtId="0" fontId="14" fillId="0" borderId="1" xfId="1" quotePrefix="1" applyFont="1" applyFill="1" applyBorder="1" applyAlignment="1">
      <alignment horizontal="center" vertical="center" wrapText="1"/>
    </xf>
    <xf numFmtId="4" fontId="15" fillId="0" borderId="17" xfId="1" applyNumberFormat="1" applyFont="1" applyFill="1" applyBorder="1" applyAlignment="1">
      <alignment horizontal="right" vertical="center" wrapText="1"/>
    </xf>
    <xf numFmtId="4" fontId="15" fillId="0" borderId="77" xfId="1" applyNumberFormat="1" applyFont="1" applyFill="1" applyBorder="1" applyAlignment="1">
      <alignment horizontal="right" vertical="center" wrapText="1"/>
    </xf>
    <xf numFmtId="0" fontId="15" fillId="0" borderId="77" xfId="1" applyFont="1" applyFill="1" applyBorder="1" applyAlignment="1">
      <alignment horizontal="center" vertical="center" wrapText="1"/>
    </xf>
    <xf numFmtId="0" fontId="15" fillId="0" borderId="77" xfId="1" quotePrefix="1" applyFont="1" applyFill="1" applyBorder="1" applyAlignment="1">
      <alignment horizontal="center" vertical="center" wrapText="1"/>
    </xf>
    <xf numFmtId="0" fontId="15" fillId="0" borderId="77" xfId="1" applyFont="1" applyFill="1" applyBorder="1" applyAlignment="1">
      <alignment horizontal="center" vertical="center"/>
    </xf>
    <xf numFmtId="4" fontId="15" fillId="0" borderId="77" xfId="1" applyNumberFormat="1" applyFont="1" applyFill="1" applyBorder="1" applyAlignment="1">
      <alignment vertical="center" wrapText="1"/>
    </xf>
    <xf numFmtId="49" fontId="15" fillId="0" borderId="77" xfId="1" applyNumberFormat="1" applyFont="1" applyFill="1" applyBorder="1" applyAlignment="1">
      <alignment horizontal="center" vertical="center" wrapText="1"/>
    </xf>
    <xf numFmtId="0" fontId="22" fillId="12" borderId="0" xfId="0" applyFont="1" applyFill="1" applyAlignment="1">
      <alignment horizontal="left" vertical="center" wrapText="1"/>
    </xf>
    <xf numFmtId="0" fontId="22" fillId="4" borderId="18" xfId="0" applyFont="1" applyFill="1" applyBorder="1" applyAlignment="1">
      <alignment horizontal="center" vertical="center" wrapText="1" shrinkToFit="1"/>
    </xf>
    <xf numFmtId="0" fontId="22" fillId="4" borderId="19" xfId="0" applyFont="1" applyFill="1" applyBorder="1" applyAlignment="1">
      <alignment horizontal="center" vertical="center" wrapText="1" shrinkToFit="1"/>
    </xf>
    <xf numFmtId="0" fontId="22" fillId="4" borderId="22" xfId="0" applyFont="1" applyFill="1" applyBorder="1" applyAlignment="1">
      <alignment horizontal="center" vertical="center" wrapText="1" shrinkToFit="1"/>
    </xf>
    <xf numFmtId="0" fontId="22" fillId="4" borderId="1" xfId="0" applyFont="1" applyFill="1" applyBorder="1" applyAlignment="1">
      <alignment vertical="center" shrinkToFit="1"/>
    </xf>
    <xf numFmtId="0" fontId="7" fillId="4" borderId="75" xfId="0" applyFont="1" applyFill="1" applyBorder="1" applyAlignment="1">
      <alignment horizontal="center" vertical="center" wrapText="1"/>
    </xf>
    <xf numFmtId="0" fontId="7" fillId="4" borderId="76"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22" fillId="4" borderId="18" xfId="0" applyFont="1" applyFill="1" applyBorder="1" applyAlignment="1">
      <alignment horizontal="center" vertical="center" shrinkToFit="1"/>
    </xf>
    <xf numFmtId="0" fontId="22" fillId="4" borderId="19" xfId="0" applyFont="1" applyFill="1" applyBorder="1" applyAlignment="1">
      <alignment horizontal="center" vertical="center" shrinkToFit="1"/>
    </xf>
    <xf numFmtId="0" fontId="22" fillId="4" borderId="22" xfId="0" applyFont="1" applyFill="1" applyBorder="1" applyAlignment="1">
      <alignment horizontal="center" vertical="center" shrinkToFit="1"/>
    </xf>
    <xf numFmtId="0" fontId="22" fillId="4" borderId="1" xfId="0" applyFont="1" applyFill="1" applyBorder="1" applyAlignment="1">
      <alignment vertical="center" wrapText="1" shrinkToFit="1"/>
    </xf>
    <xf numFmtId="0" fontId="7" fillId="4" borderId="74" xfId="0" applyFont="1" applyFill="1" applyBorder="1" applyAlignment="1">
      <alignment horizontal="left" vertical="center" wrapText="1"/>
    </xf>
    <xf numFmtId="0" fontId="7" fillId="4" borderId="30" xfId="0" applyFont="1" applyFill="1" applyBorder="1" applyAlignment="1">
      <alignment horizontal="left" vertical="center" wrapText="1"/>
    </xf>
    <xf numFmtId="0" fontId="22" fillId="4" borderId="20" xfId="0" applyFont="1" applyFill="1" applyBorder="1" applyAlignment="1">
      <alignment horizontal="center" vertical="center" wrapText="1" shrinkToFit="1"/>
    </xf>
    <xf numFmtId="0" fontId="22" fillId="4" borderId="21" xfId="0" applyFont="1" applyFill="1" applyBorder="1" applyAlignment="1">
      <alignment horizontal="center" vertical="center" wrapText="1" shrinkToFit="1"/>
    </xf>
    <xf numFmtId="0" fontId="22" fillId="4" borderId="20" xfId="0" applyFont="1" applyFill="1" applyBorder="1" applyAlignment="1">
      <alignment horizontal="center" vertical="center" shrinkToFit="1"/>
    </xf>
    <xf numFmtId="0" fontId="22" fillId="4" borderId="21" xfId="0" applyFont="1" applyFill="1" applyBorder="1" applyAlignment="1">
      <alignment horizontal="center" vertical="center" shrinkToFit="1"/>
    </xf>
    <xf numFmtId="0" fontId="7" fillId="2" borderId="7" xfId="0" applyFont="1" applyFill="1" applyBorder="1" applyAlignment="1">
      <alignment horizontal="center" vertical="center" wrapText="1"/>
    </xf>
    <xf numFmtId="0" fontId="7" fillId="2" borderId="7" xfId="0" applyFont="1" applyFill="1" applyBorder="1" applyAlignment="1">
      <alignment horizontal="left" vertical="center" wrapText="1"/>
    </xf>
    <xf numFmtId="0" fontId="21" fillId="2" borderId="0" xfId="0" applyFont="1" applyFill="1" applyBorder="1" applyAlignment="1">
      <alignment horizontal="left" vertical="top" wrapText="1"/>
    </xf>
    <xf numFmtId="0" fontId="6" fillId="2" borderId="7" xfId="0" applyFont="1" applyFill="1" applyBorder="1" applyAlignment="1">
      <alignment horizontal="center" vertical="center" wrapText="1"/>
    </xf>
    <xf numFmtId="0" fontId="8" fillId="2" borderId="10" xfId="0" applyFont="1" applyFill="1" applyBorder="1" applyAlignment="1">
      <alignment horizontal="justify" vertical="justify" wrapText="1"/>
    </xf>
    <xf numFmtId="0" fontId="8" fillId="2" borderId="11" xfId="0" applyFont="1" applyFill="1" applyBorder="1" applyAlignment="1">
      <alignment horizontal="justify" vertical="justify" wrapText="1"/>
    </xf>
    <xf numFmtId="0" fontId="18" fillId="2" borderId="10" xfId="0" applyFont="1" applyFill="1" applyBorder="1" applyAlignment="1">
      <alignment horizontal="justify" vertical="justify" wrapText="1"/>
    </xf>
    <xf numFmtId="0" fontId="18" fillId="2" borderId="12" xfId="0" applyFont="1" applyFill="1" applyBorder="1" applyAlignment="1">
      <alignment horizontal="justify" vertical="justify" wrapText="1"/>
    </xf>
    <xf numFmtId="0" fontId="18" fillId="2" borderId="11" xfId="0" applyFont="1" applyFill="1" applyBorder="1" applyAlignment="1">
      <alignment horizontal="justify" vertical="justify" wrapText="1"/>
    </xf>
    <xf numFmtId="0" fontId="15" fillId="0" borderId="1" xfId="1" quotePrefix="1" applyFont="1" applyFill="1" applyBorder="1" applyAlignment="1">
      <alignment horizontal="center" vertical="center" wrapText="1"/>
    </xf>
    <xf numFmtId="0" fontId="15" fillId="0" borderId="1" xfId="1" applyFont="1" applyFill="1" applyBorder="1" applyAlignment="1">
      <alignment horizontal="center" vertical="center"/>
    </xf>
    <xf numFmtId="0" fontId="14" fillId="0" borderId="26" xfId="3" applyBorder="1" applyAlignment="1">
      <alignment horizontal="left"/>
    </xf>
    <xf numFmtId="0" fontId="36" fillId="0" borderId="23" xfId="3" applyFont="1" applyBorder="1" applyAlignment="1">
      <alignment horizontal="center" vertical="center" wrapText="1"/>
    </xf>
    <xf numFmtId="0" fontId="36" fillId="0" borderId="26" xfId="3" applyFont="1" applyBorder="1" applyAlignment="1">
      <alignment horizontal="center" vertical="center" wrapText="1"/>
    </xf>
    <xf numFmtId="0" fontId="36" fillId="0" borderId="27" xfId="3" applyFont="1" applyBorder="1" applyAlignment="1">
      <alignment horizontal="center" vertical="center" wrapText="1"/>
    </xf>
    <xf numFmtId="166" fontId="36" fillId="3" borderId="18" xfId="3" applyNumberFormat="1" applyFont="1" applyFill="1" applyBorder="1" applyAlignment="1">
      <alignment horizontal="center" vertical="center" wrapText="1"/>
    </xf>
    <xf numFmtId="166" fontId="36" fillId="3" borderId="22" xfId="3" applyNumberFormat="1" applyFont="1" applyFill="1" applyBorder="1" applyAlignment="1">
      <alignment horizontal="center" vertical="center" wrapText="1"/>
    </xf>
    <xf numFmtId="3" fontId="36" fillId="10" borderId="1" xfId="3" applyNumberFormat="1" applyFont="1" applyFill="1" applyBorder="1" applyAlignment="1">
      <alignment horizontal="center" vertical="center" wrapText="1"/>
    </xf>
    <xf numFmtId="165" fontId="36" fillId="16" borderId="1" xfId="3" applyNumberFormat="1" applyFont="1" applyFill="1" applyBorder="1" applyAlignment="1">
      <alignment horizontal="center" vertical="center" wrapText="1"/>
    </xf>
    <xf numFmtId="166" fontId="36" fillId="10" borderId="1" xfId="3" applyNumberFormat="1" applyFont="1" applyFill="1" applyBorder="1" applyAlignment="1">
      <alignment horizontal="center" vertical="center" wrapText="1"/>
    </xf>
    <xf numFmtId="166" fontId="36" fillId="16" borderId="1" xfId="3" applyNumberFormat="1" applyFont="1" applyFill="1" applyBorder="1" applyAlignment="1">
      <alignment horizontal="center" vertical="center" wrapText="1"/>
    </xf>
    <xf numFmtId="0" fontId="42" fillId="4" borderId="20" xfId="3" applyFont="1" applyFill="1" applyBorder="1" applyAlignment="1">
      <alignment horizontal="center" vertical="center" textRotation="90" wrapText="1"/>
    </xf>
    <xf numFmtId="0" fontId="36" fillId="15" borderId="18" xfId="3" applyFont="1" applyFill="1" applyBorder="1" applyAlignment="1">
      <alignment horizontal="center" vertical="center" wrapText="1"/>
    </xf>
    <xf numFmtId="0" fontId="36" fillId="15" borderId="22" xfId="3" applyFont="1" applyFill="1" applyBorder="1" applyAlignment="1">
      <alignment horizontal="center" vertical="center" wrapText="1"/>
    </xf>
    <xf numFmtId="166" fontId="36" fillId="15" borderId="18" xfId="3" applyNumberFormat="1" applyFont="1" applyFill="1" applyBorder="1" applyAlignment="1">
      <alignment horizontal="center" vertical="center" wrapText="1"/>
    </xf>
    <xf numFmtId="166" fontId="36" fillId="15" borderId="22" xfId="3" applyNumberFormat="1" applyFont="1" applyFill="1" applyBorder="1" applyAlignment="1">
      <alignment horizontal="center" vertical="center" wrapText="1"/>
    </xf>
    <xf numFmtId="166" fontId="39" fillId="3" borderId="1" xfId="3" applyNumberFormat="1" applyFont="1" applyFill="1" applyBorder="1" applyAlignment="1">
      <alignment horizontal="center" vertical="center" wrapText="1"/>
    </xf>
    <xf numFmtId="166" fontId="39" fillId="4" borderId="20" xfId="3" applyNumberFormat="1" applyFont="1" applyFill="1" applyBorder="1" applyAlignment="1">
      <alignment horizontal="center" vertical="center" wrapText="1"/>
    </xf>
    <xf numFmtId="0" fontId="42" fillId="7" borderId="20" xfId="3" applyFont="1" applyFill="1" applyBorder="1" applyAlignment="1">
      <alignment horizontal="center" vertical="center" textRotation="90" wrapText="1"/>
    </xf>
    <xf numFmtId="165" fontId="36" fillId="15" borderId="18" xfId="3" applyNumberFormat="1" applyFont="1" applyFill="1" applyBorder="1" applyAlignment="1">
      <alignment horizontal="center" vertical="center" wrapText="1"/>
    </xf>
    <xf numFmtId="165" fontId="36" fillId="15" borderId="22" xfId="3" applyNumberFormat="1" applyFont="1" applyFill="1" applyBorder="1" applyAlignment="1">
      <alignment horizontal="center" vertical="center" wrapText="1"/>
    </xf>
    <xf numFmtId="166" fontId="39" fillId="3" borderId="20" xfId="3" applyNumberFormat="1" applyFont="1" applyFill="1" applyBorder="1" applyAlignment="1">
      <alignment horizontal="center" vertical="center" wrapText="1"/>
    </xf>
    <xf numFmtId="0" fontId="36" fillId="7" borderId="20" xfId="3" applyFont="1" applyFill="1" applyBorder="1" applyAlignment="1">
      <alignment horizontal="center" vertical="center" textRotation="90" wrapText="1"/>
    </xf>
    <xf numFmtId="0" fontId="36" fillId="14" borderId="18" xfId="3" applyFont="1" applyFill="1" applyBorder="1" applyAlignment="1">
      <alignment horizontal="center" vertical="center" wrapText="1"/>
    </xf>
    <xf numFmtId="0" fontId="36" fillId="14" borderId="22" xfId="3" applyFont="1" applyFill="1" applyBorder="1" applyAlignment="1">
      <alignment horizontal="center" vertical="center" wrapText="1"/>
    </xf>
    <xf numFmtId="3" fontId="36" fillId="15" borderId="18" xfId="3" applyNumberFormat="1" applyFont="1" applyFill="1" applyBorder="1" applyAlignment="1">
      <alignment horizontal="center" vertical="center" wrapText="1"/>
    </xf>
    <xf numFmtId="3" fontId="36" fillId="15" borderId="22" xfId="3" applyNumberFormat="1" applyFont="1" applyFill="1" applyBorder="1" applyAlignment="1">
      <alignment horizontal="center" vertical="center" wrapText="1"/>
    </xf>
    <xf numFmtId="0" fontId="36" fillId="4" borderId="20" xfId="3" applyFont="1" applyFill="1" applyBorder="1" applyAlignment="1">
      <alignment horizontal="center" vertical="center" textRotation="90" wrapText="1"/>
    </xf>
    <xf numFmtId="0" fontId="36" fillId="4" borderId="21" xfId="3" applyFont="1" applyFill="1" applyBorder="1" applyAlignment="1">
      <alignment horizontal="center" vertical="center" textRotation="90" wrapText="1"/>
    </xf>
    <xf numFmtId="0" fontId="36" fillId="0" borderId="1" xfId="3" applyFont="1" applyBorder="1" applyAlignment="1">
      <alignment horizontal="center" vertical="center"/>
    </xf>
    <xf numFmtId="0" fontId="36" fillId="13" borderId="1" xfId="3" applyFont="1" applyFill="1" applyBorder="1" applyAlignment="1">
      <alignment horizontal="center" vertical="center" wrapText="1"/>
    </xf>
    <xf numFmtId="0" fontId="36" fillId="13" borderId="1" xfId="3" applyFont="1" applyFill="1" applyBorder="1" applyAlignment="1">
      <alignment horizontal="center" vertical="center" textRotation="90" wrapText="1"/>
    </xf>
    <xf numFmtId="165" fontId="36" fillId="13" borderId="1" xfId="3" applyNumberFormat="1" applyFont="1" applyFill="1" applyBorder="1" applyAlignment="1">
      <alignment horizontal="center" vertical="center" wrapText="1"/>
    </xf>
    <xf numFmtId="0" fontId="36" fillId="13" borderId="18" xfId="3" applyFont="1" applyFill="1" applyBorder="1" applyAlignment="1">
      <alignment horizontal="center" vertical="center" wrapText="1"/>
    </xf>
    <xf numFmtId="0" fontId="36" fillId="13" borderId="19" xfId="3" applyFont="1" applyFill="1" applyBorder="1" applyAlignment="1">
      <alignment horizontal="center" vertical="center" wrapText="1"/>
    </xf>
    <xf numFmtId="0" fontId="37" fillId="13" borderId="1" xfId="0" applyFont="1" applyFill="1" applyBorder="1" applyAlignment="1">
      <alignment horizontal="center" vertical="center" wrapText="1"/>
    </xf>
    <xf numFmtId="0" fontId="55" fillId="17" borderId="36" xfId="0" applyFont="1" applyFill="1" applyBorder="1" applyAlignment="1">
      <alignment horizontal="center" vertical="center" wrapText="1"/>
    </xf>
    <xf numFmtId="0" fontId="55" fillId="17" borderId="17" xfId="0" applyFont="1" applyFill="1" applyBorder="1" applyAlignment="1">
      <alignment horizontal="center" vertical="center" wrapText="1"/>
    </xf>
    <xf numFmtId="0" fontId="56" fillId="17" borderId="3" xfId="0" applyFont="1" applyFill="1" applyBorder="1" applyAlignment="1">
      <alignment horizontal="center" vertical="center" wrapText="1"/>
    </xf>
    <xf numFmtId="0" fontId="55" fillId="17" borderId="3" xfId="0" applyFont="1" applyFill="1" applyBorder="1" applyAlignment="1">
      <alignment horizontal="center" vertical="center" wrapText="1" readingOrder="1"/>
    </xf>
    <xf numFmtId="0" fontId="55" fillId="17" borderId="1" xfId="0" applyFont="1" applyFill="1" applyBorder="1" applyAlignment="1">
      <alignment horizontal="center" vertical="center" wrapText="1" readingOrder="1"/>
    </xf>
    <xf numFmtId="0" fontId="55" fillId="17" borderId="20" xfId="0" applyFont="1" applyFill="1" applyBorder="1" applyAlignment="1">
      <alignment horizontal="center" vertical="center" wrapText="1" readingOrder="1"/>
    </xf>
    <xf numFmtId="0" fontId="55" fillId="17" borderId="37" xfId="0" applyFont="1" applyFill="1" applyBorder="1" applyAlignment="1">
      <alignment horizontal="center" vertical="center" wrapText="1" readingOrder="1"/>
    </xf>
    <xf numFmtId="0" fontId="55" fillId="17" borderId="18" xfId="0" applyFont="1" applyFill="1" applyBorder="1" applyAlignment="1">
      <alignment horizontal="center" vertical="center" wrapText="1" readingOrder="1"/>
    </xf>
    <xf numFmtId="0" fontId="55" fillId="17" borderId="2" xfId="0" applyFont="1" applyFill="1" applyBorder="1" applyAlignment="1">
      <alignment horizontal="center" vertical="center" wrapText="1" readingOrder="1"/>
    </xf>
    <xf numFmtId="0" fontId="55" fillId="17" borderId="4" xfId="0" applyFont="1" applyFill="1" applyBorder="1" applyAlignment="1">
      <alignment horizontal="center" vertical="center" wrapText="1" readingOrder="1"/>
    </xf>
    <xf numFmtId="0" fontId="55" fillId="17" borderId="5" xfId="0" applyFont="1" applyFill="1" applyBorder="1" applyAlignment="1">
      <alignment horizontal="center" vertical="center" wrapText="1" readingOrder="1"/>
    </xf>
    <xf numFmtId="0" fontId="55" fillId="17" borderId="6" xfId="0" applyFont="1" applyFill="1" applyBorder="1" applyAlignment="1">
      <alignment horizontal="center" vertical="center" wrapText="1" readingOrder="1"/>
    </xf>
    <xf numFmtId="0" fontId="55" fillId="17" borderId="38" xfId="0" applyFont="1" applyFill="1" applyBorder="1" applyAlignment="1">
      <alignment horizontal="center" vertical="center" wrapText="1" readingOrder="1"/>
    </xf>
    <xf numFmtId="0" fontId="55" fillId="17" borderId="39" xfId="0" applyFont="1" applyFill="1" applyBorder="1" applyAlignment="1">
      <alignment horizontal="center" vertical="center" wrapText="1" readingOrder="1"/>
    </xf>
    <xf numFmtId="0" fontId="55" fillId="17" borderId="33" xfId="0" applyFont="1" applyFill="1" applyBorder="1" applyAlignment="1">
      <alignment horizontal="center" vertical="center" wrapText="1" readingOrder="1"/>
    </xf>
    <xf numFmtId="0" fontId="28" fillId="18" borderId="41" xfId="0" applyFont="1" applyFill="1" applyBorder="1" applyAlignment="1">
      <alignment horizontal="center" vertical="center" wrapText="1"/>
    </xf>
    <xf numFmtId="0" fontId="28" fillId="18" borderId="42" xfId="0" applyFont="1" applyFill="1" applyBorder="1" applyAlignment="1">
      <alignment horizontal="center" vertical="center" wrapText="1"/>
    </xf>
    <xf numFmtId="0" fontId="28" fillId="18" borderId="45" xfId="0" applyFont="1" applyFill="1" applyBorder="1" applyAlignment="1">
      <alignment horizontal="center" vertical="center" wrapText="1"/>
    </xf>
    <xf numFmtId="0" fontId="28" fillId="18" borderId="46" xfId="0" applyFont="1" applyFill="1" applyBorder="1" applyAlignment="1">
      <alignment horizontal="center" vertical="center" wrapText="1"/>
    </xf>
    <xf numFmtId="0" fontId="55" fillId="17" borderId="43" xfId="0" applyFont="1" applyFill="1" applyBorder="1" applyAlignment="1">
      <alignment horizontal="center" vertical="center" wrapText="1" readingOrder="1"/>
    </xf>
    <xf numFmtId="0" fontId="55" fillId="17" borderId="47" xfId="0" applyFont="1" applyFill="1" applyBorder="1" applyAlignment="1">
      <alignment horizontal="center" vertical="center" wrapText="1" readingOrder="1"/>
    </xf>
    <xf numFmtId="0" fontId="22" fillId="0" borderId="41" xfId="0" applyFont="1" applyBorder="1" applyAlignment="1">
      <alignment horizontal="center" vertical="center" textRotation="90"/>
    </xf>
    <xf numFmtId="0" fontId="22" fillId="0" borderId="45" xfId="0" applyFont="1" applyBorder="1" applyAlignment="1">
      <alignment horizontal="center" vertical="center" textRotation="90"/>
    </xf>
    <xf numFmtId="0" fontId="22" fillId="4" borderId="51" xfId="0" applyFont="1" applyFill="1" applyBorder="1" applyAlignment="1">
      <alignment horizontal="left" vertical="center" wrapText="1"/>
    </xf>
    <xf numFmtId="0" fontId="22" fillId="4" borderId="52" xfId="0" applyFont="1" applyFill="1" applyBorder="1" applyAlignment="1">
      <alignment horizontal="left" vertical="center" wrapText="1"/>
    </xf>
    <xf numFmtId="0" fontId="22" fillId="19" borderId="19" xfId="0" applyFont="1" applyFill="1" applyBorder="1" applyAlignment="1">
      <alignment horizontal="left" vertical="center" wrapText="1"/>
    </xf>
    <xf numFmtId="0" fontId="22" fillId="19" borderId="55" xfId="0" applyFont="1" applyFill="1" applyBorder="1" applyAlignment="1">
      <alignment horizontal="left" vertical="center" wrapText="1"/>
    </xf>
    <xf numFmtId="0" fontId="56" fillId="0" borderId="5" xfId="0" applyFont="1" applyBorder="1" applyAlignment="1">
      <alignment horizontal="center" vertical="center" wrapText="1" readingOrder="1"/>
    </xf>
    <xf numFmtId="0" fontId="56" fillId="0" borderId="1" xfId="0" applyFont="1" applyBorder="1" applyAlignment="1">
      <alignment horizontal="left" vertical="center" wrapText="1"/>
    </xf>
    <xf numFmtId="3" fontId="56" fillId="0" borderId="1" xfId="0" applyNumberFormat="1" applyFont="1" applyBorder="1" applyAlignment="1">
      <alignment vertical="center" wrapText="1" readingOrder="1"/>
    </xf>
    <xf numFmtId="1" fontId="55" fillId="17" borderId="48" xfId="0" applyNumberFormat="1" applyFont="1" applyFill="1" applyBorder="1" applyAlignment="1">
      <alignment horizontal="center" vertical="center" wrapText="1" readingOrder="1"/>
    </xf>
    <xf numFmtId="1" fontId="55" fillId="17" borderId="43" xfId="0" applyNumberFormat="1" applyFont="1" applyFill="1" applyBorder="1" applyAlignment="1">
      <alignment horizontal="center" vertical="center" wrapText="1" readingOrder="1"/>
    </xf>
    <xf numFmtId="0" fontId="55" fillId="17" borderId="31" xfId="0" applyFont="1" applyFill="1" applyBorder="1" applyAlignment="1">
      <alignment horizontal="center" vertical="center" wrapText="1" readingOrder="1"/>
    </xf>
    <xf numFmtId="0" fontId="55" fillId="17" borderId="23" xfId="0" applyFont="1" applyFill="1" applyBorder="1" applyAlignment="1">
      <alignment horizontal="center" vertical="center" wrapText="1" readingOrder="1"/>
    </xf>
    <xf numFmtId="0" fontId="55" fillId="17" borderId="49" xfId="0" applyFont="1" applyFill="1" applyBorder="1" applyAlignment="1">
      <alignment horizontal="center" vertical="center" wrapText="1" readingOrder="1"/>
    </xf>
    <xf numFmtId="0" fontId="22" fillId="0" borderId="35" xfId="0" applyFont="1" applyBorder="1" applyAlignment="1">
      <alignment horizontal="center" vertical="center" textRotation="90"/>
    </xf>
    <xf numFmtId="0" fontId="22" fillId="0" borderId="43" xfId="0" applyFont="1" applyBorder="1" applyAlignment="1">
      <alignment horizontal="center" vertical="center" textRotation="90"/>
    </xf>
    <xf numFmtId="0" fontId="56" fillId="19" borderId="5" xfId="0" applyFont="1" applyFill="1" applyBorder="1" applyAlignment="1">
      <alignment horizontal="center" vertical="center" wrapText="1" readingOrder="1"/>
    </xf>
    <xf numFmtId="0" fontId="56" fillId="19" borderId="1" xfId="0" applyFont="1" applyFill="1" applyBorder="1" applyAlignment="1">
      <alignment horizontal="center" vertical="center" wrapText="1"/>
    </xf>
    <xf numFmtId="3" fontId="56" fillId="19" borderId="1" xfId="0" applyNumberFormat="1" applyFont="1" applyFill="1" applyBorder="1" applyAlignment="1">
      <alignment vertical="center" wrapText="1" readingOrder="1"/>
    </xf>
    <xf numFmtId="0" fontId="56" fillId="19" borderId="1" xfId="0" applyFont="1" applyFill="1" applyBorder="1" applyAlignment="1">
      <alignment vertical="center" wrapText="1" readingOrder="1"/>
    </xf>
    <xf numFmtId="0" fontId="56" fillId="0" borderId="1" xfId="0" applyFont="1" applyBorder="1" applyAlignment="1">
      <alignment vertical="center" wrapText="1" readingOrder="1"/>
    </xf>
    <xf numFmtId="3" fontId="56" fillId="19" borderId="1" xfId="0" applyNumberFormat="1" applyFont="1" applyFill="1" applyBorder="1" applyAlignment="1">
      <alignment horizontal="center" vertical="center" wrapText="1" readingOrder="1"/>
    </xf>
    <xf numFmtId="0" fontId="22" fillId="19" borderId="53" xfId="0" applyFont="1" applyFill="1" applyBorder="1" applyAlignment="1">
      <alignment horizontal="left" vertical="center" wrapText="1"/>
    </xf>
    <xf numFmtId="0" fontId="58" fillId="19" borderId="19" xfId="0" applyFont="1" applyFill="1" applyBorder="1" applyAlignment="1">
      <alignment horizontal="left" vertical="center" wrapText="1"/>
    </xf>
    <xf numFmtId="0" fontId="22" fillId="4" borderId="19" xfId="0" applyFont="1" applyFill="1" applyBorder="1" applyAlignment="1">
      <alignment horizontal="left" vertical="center" wrapText="1"/>
    </xf>
    <xf numFmtId="0" fontId="22" fillId="4" borderId="55" xfId="0" applyFont="1" applyFill="1" applyBorder="1" applyAlignment="1">
      <alignment horizontal="left" vertical="center" wrapText="1"/>
    </xf>
    <xf numFmtId="0" fontId="58" fillId="4" borderId="19" xfId="0" applyFont="1" applyFill="1" applyBorder="1" applyAlignment="1">
      <alignment horizontal="left" vertical="center" wrapText="1"/>
    </xf>
    <xf numFmtId="0" fontId="58" fillId="4" borderId="55" xfId="0" applyFont="1" applyFill="1" applyBorder="1" applyAlignment="1">
      <alignment horizontal="left" vertical="center" wrapText="1"/>
    </xf>
    <xf numFmtId="171" fontId="56" fillId="19" borderId="1" xfId="0" applyNumberFormat="1" applyFont="1" applyFill="1" applyBorder="1" applyAlignment="1">
      <alignment horizontal="center" vertical="center" wrapText="1" readingOrder="1"/>
    </xf>
    <xf numFmtId="0" fontId="56" fillId="19" borderId="1" xfId="0" applyFont="1" applyFill="1" applyBorder="1" applyAlignment="1">
      <alignment horizontal="center" vertical="center" wrapText="1" readingOrder="1"/>
    </xf>
    <xf numFmtId="0" fontId="56" fillId="19" borderId="1" xfId="0" applyFont="1" applyFill="1" applyBorder="1" applyAlignment="1">
      <alignment horizontal="left" vertical="center" wrapText="1"/>
    </xf>
    <xf numFmtId="3" fontId="56" fillId="4" borderId="1" xfId="0" applyNumberFormat="1" applyFont="1" applyFill="1" applyBorder="1" applyAlignment="1">
      <alignment vertical="center" wrapText="1" readingOrder="1"/>
    </xf>
    <xf numFmtId="0" fontId="56" fillId="4" borderId="5" xfId="0" applyFont="1" applyFill="1" applyBorder="1" applyAlignment="1">
      <alignment horizontal="center" vertical="center" wrapText="1" readingOrder="1"/>
    </xf>
    <xf numFmtId="0" fontId="56" fillId="4" borderId="1" xfId="0" applyFont="1" applyFill="1" applyBorder="1" applyAlignment="1">
      <alignment horizontal="left" vertical="center" wrapText="1"/>
    </xf>
    <xf numFmtId="0" fontId="56" fillId="4" borderId="1" xfId="0" applyFont="1" applyFill="1" applyBorder="1" applyAlignment="1">
      <alignment vertical="center" wrapText="1" readingOrder="1"/>
    </xf>
    <xf numFmtId="3" fontId="56" fillId="19" borderId="1" xfId="0" applyNumberFormat="1" applyFont="1" applyFill="1" applyBorder="1" applyAlignment="1">
      <alignment horizontal="right" vertical="center" wrapText="1" readingOrder="1"/>
    </xf>
    <xf numFmtId="0" fontId="56" fillId="19" borderId="1" xfId="0" applyFont="1" applyFill="1" applyBorder="1" applyAlignment="1">
      <alignment horizontal="right" vertical="center" wrapText="1" readingOrder="1"/>
    </xf>
    <xf numFmtId="0" fontId="56" fillId="20" borderId="1" xfId="0" applyFont="1" applyFill="1" applyBorder="1" applyAlignment="1">
      <alignment horizontal="center" vertical="center" wrapText="1" readingOrder="1"/>
    </xf>
    <xf numFmtId="0" fontId="58" fillId="19" borderId="26" xfId="0" applyFont="1" applyFill="1" applyBorder="1" applyAlignment="1">
      <alignment horizontal="left" vertical="center" wrapText="1"/>
    </xf>
    <xf numFmtId="0" fontId="22" fillId="19" borderId="57" xfId="0" applyFont="1" applyFill="1" applyBorder="1" applyAlignment="1">
      <alignment horizontal="left" vertical="center" wrapText="1"/>
    </xf>
    <xf numFmtId="0" fontId="56" fillId="0" borderId="2" xfId="0" applyFont="1" applyBorder="1" applyAlignment="1">
      <alignment horizontal="center" vertical="center" wrapText="1" readingOrder="1"/>
    </xf>
    <xf numFmtId="0" fontId="56" fillId="0" borderId="3" xfId="0" applyFont="1" applyBorder="1" applyAlignment="1">
      <alignment horizontal="left" vertical="center" wrapText="1"/>
    </xf>
    <xf numFmtId="3" fontId="56" fillId="0" borderId="3" xfId="0" applyNumberFormat="1" applyFont="1" applyBorder="1" applyAlignment="1">
      <alignment horizontal="center" vertical="center" wrapText="1" readingOrder="1"/>
    </xf>
    <xf numFmtId="3" fontId="56" fillId="0" borderId="1" xfId="0" applyNumberFormat="1" applyFont="1" applyBorder="1" applyAlignment="1">
      <alignment horizontal="center" vertical="center" wrapText="1" readingOrder="1"/>
    </xf>
    <xf numFmtId="0" fontId="56" fillId="0" borderId="3" xfId="0" applyFont="1" applyBorder="1" applyAlignment="1">
      <alignment horizontal="center" vertical="center" wrapText="1" readingOrder="1"/>
    </xf>
    <xf numFmtId="0" fontId="56" fillId="0" borderId="1" xfId="0" applyFont="1" applyBorder="1" applyAlignment="1">
      <alignment horizontal="center" vertical="center" wrapText="1" readingOrder="1"/>
    </xf>
    <xf numFmtId="0" fontId="56" fillId="21" borderId="5" xfId="0" applyFont="1" applyFill="1" applyBorder="1" applyAlignment="1">
      <alignment horizontal="center" vertical="center" wrapText="1" readingOrder="1"/>
    </xf>
    <xf numFmtId="0" fontId="56" fillId="21" borderId="1" xfId="0" applyFont="1" applyFill="1" applyBorder="1" applyAlignment="1">
      <alignment horizontal="left" vertical="center" wrapText="1"/>
    </xf>
    <xf numFmtId="0" fontId="56" fillId="21" borderId="1" xfId="0" applyFont="1" applyFill="1" applyBorder="1" applyAlignment="1">
      <alignment horizontal="center" vertical="center" wrapText="1" readingOrder="1"/>
    </xf>
    <xf numFmtId="171" fontId="56" fillId="4" borderId="3" xfId="0" applyNumberFormat="1" applyFont="1" applyFill="1" applyBorder="1" applyAlignment="1">
      <alignment horizontal="center" vertical="center" wrapText="1" readingOrder="1"/>
    </xf>
    <xf numFmtId="171" fontId="56" fillId="4" borderId="1" xfId="0" applyNumberFormat="1" applyFont="1" applyFill="1" applyBorder="1" applyAlignment="1">
      <alignment horizontal="center" vertical="center" wrapText="1" readingOrder="1"/>
    </xf>
    <xf numFmtId="0" fontId="62" fillId="4" borderId="2" xfId="0" applyFont="1" applyFill="1" applyBorder="1" applyAlignment="1">
      <alignment horizontal="left" vertical="center" wrapText="1"/>
    </xf>
    <xf numFmtId="0" fontId="62" fillId="4" borderId="4" xfId="0" applyFont="1" applyFill="1" applyBorder="1" applyAlignment="1">
      <alignment horizontal="left" vertical="center" wrapText="1"/>
    </xf>
    <xf numFmtId="0" fontId="22" fillId="4" borderId="5" xfId="0" applyFont="1" applyFill="1" applyBorder="1" applyAlignment="1">
      <alignment horizontal="left" vertical="center" wrapText="1"/>
    </xf>
    <xf numFmtId="0" fontId="22" fillId="4" borderId="6" xfId="0" applyFont="1" applyFill="1" applyBorder="1" applyAlignment="1">
      <alignment horizontal="left" vertical="center" wrapText="1"/>
    </xf>
    <xf numFmtId="171" fontId="56" fillId="21" borderId="1" xfId="0" applyNumberFormat="1" applyFont="1" applyFill="1" applyBorder="1" applyAlignment="1">
      <alignment horizontal="center" vertical="center" wrapText="1" readingOrder="1"/>
    </xf>
    <xf numFmtId="0" fontId="62" fillId="21" borderId="5" xfId="0" applyFont="1" applyFill="1" applyBorder="1" applyAlignment="1">
      <alignment horizontal="left" vertical="center" wrapText="1"/>
    </xf>
    <xf numFmtId="0" fontId="62" fillId="21" borderId="6" xfId="0" applyFont="1" applyFill="1" applyBorder="1" applyAlignment="1">
      <alignment horizontal="left" vertical="center" wrapText="1"/>
    </xf>
    <xf numFmtId="0" fontId="22" fillId="21" borderId="5" xfId="0" applyFont="1" applyFill="1" applyBorder="1" applyAlignment="1">
      <alignment horizontal="left" vertical="center" wrapText="1"/>
    </xf>
    <xf numFmtId="0" fontId="22" fillId="21" borderId="6" xfId="0" applyFont="1" applyFill="1" applyBorder="1" applyAlignment="1">
      <alignment horizontal="left" vertical="center" wrapText="1"/>
    </xf>
    <xf numFmtId="0" fontId="28" fillId="24" borderId="40" xfId="0" applyFont="1" applyFill="1" applyBorder="1" applyAlignment="1">
      <alignment horizontal="left" vertical="center" wrapText="1"/>
    </xf>
    <xf numFmtId="0" fontId="28" fillId="24" borderId="42" xfId="0" applyFont="1" applyFill="1" applyBorder="1" applyAlignment="1">
      <alignment horizontal="left" vertical="center" wrapText="1"/>
    </xf>
    <xf numFmtId="0" fontId="28" fillId="24" borderId="0" xfId="0" applyFont="1" applyFill="1" applyBorder="1" applyAlignment="1">
      <alignment horizontal="left" vertical="center" wrapText="1"/>
    </xf>
    <xf numFmtId="0" fontId="28" fillId="24" borderId="46" xfId="0" applyFont="1" applyFill="1" applyBorder="1" applyAlignment="1">
      <alignment horizontal="left" vertical="center" wrapText="1"/>
    </xf>
    <xf numFmtId="0" fontId="28" fillId="24" borderId="66" xfId="0" applyFont="1" applyFill="1" applyBorder="1" applyAlignment="1">
      <alignment horizontal="left" vertical="center" wrapText="1"/>
    </xf>
    <xf numFmtId="0" fontId="28" fillId="24" borderId="67" xfId="0" applyFont="1" applyFill="1" applyBorder="1" applyAlignment="1">
      <alignment horizontal="left" vertical="center" wrapText="1"/>
    </xf>
    <xf numFmtId="3" fontId="56" fillId="21" borderId="1" xfId="0" applyNumberFormat="1" applyFont="1" applyFill="1" applyBorder="1" applyAlignment="1">
      <alignment horizontal="center" vertical="center" wrapText="1" readingOrder="1"/>
    </xf>
    <xf numFmtId="0" fontId="63" fillId="21" borderId="5" xfId="0" applyFont="1" applyFill="1" applyBorder="1" applyAlignment="1">
      <alignment horizontal="left" vertical="center" wrapText="1"/>
    </xf>
    <xf numFmtId="0" fontId="63" fillId="21" borderId="6" xfId="0" applyFont="1" applyFill="1" applyBorder="1" applyAlignment="1">
      <alignment horizontal="left" vertical="center" wrapText="1"/>
    </xf>
    <xf numFmtId="0" fontId="22" fillId="4" borderId="28" xfId="0" applyFont="1" applyFill="1" applyBorder="1" applyAlignment="1">
      <alignment horizontal="left" vertical="center" wrapText="1"/>
    </xf>
    <xf numFmtId="0" fontId="22" fillId="4" borderId="61" xfId="0" applyFont="1" applyFill="1" applyBorder="1" applyAlignment="1">
      <alignment horizontal="left" vertical="center" wrapText="1"/>
    </xf>
    <xf numFmtId="0" fontId="22" fillId="23" borderId="19" xfId="0" applyFont="1" applyFill="1" applyBorder="1" applyAlignment="1">
      <alignment horizontal="left" vertical="center" wrapText="1"/>
    </xf>
    <xf numFmtId="0" fontId="22" fillId="23" borderId="55" xfId="0" applyFont="1" applyFill="1" applyBorder="1" applyAlignment="1">
      <alignment horizontal="left" vertical="center" wrapText="1"/>
    </xf>
    <xf numFmtId="0" fontId="22" fillId="4" borderId="26" xfId="0" applyFont="1" applyFill="1" applyBorder="1" applyAlignment="1">
      <alignment horizontal="left" vertical="center" wrapText="1"/>
    </xf>
    <xf numFmtId="0" fontId="22" fillId="4" borderId="57" xfId="0" applyFont="1" applyFill="1" applyBorder="1" applyAlignment="1">
      <alignment horizontal="left" vertical="center" wrapText="1"/>
    </xf>
    <xf numFmtId="0" fontId="22" fillId="21" borderId="44" xfId="0" applyFont="1" applyFill="1" applyBorder="1" applyAlignment="1">
      <alignment horizontal="center" vertical="center"/>
    </xf>
    <xf numFmtId="0" fontId="22" fillId="21" borderId="54" xfId="0" applyFont="1" applyFill="1" applyBorder="1" applyAlignment="1">
      <alignment horizontal="center" vertical="center"/>
    </xf>
    <xf numFmtId="0" fontId="22" fillId="21" borderId="59" xfId="0" applyFont="1" applyFill="1" applyBorder="1" applyAlignment="1">
      <alignment horizontal="center" vertical="center"/>
    </xf>
    <xf numFmtId="0" fontId="22" fillId="21" borderId="2" xfId="0" applyFont="1" applyFill="1" applyBorder="1" applyAlignment="1">
      <alignment horizontal="center" vertical="center"/>
    </xf>
    <xf numFmtId="0" fontId="22" fillId="21" borderId="4" xfId="0" applyFont="1" applyFill="1" applyBorder="1" applyAlignment="1">
      <alignment horizontal="center" vertical="center"/>
    </xf>
    <xf numFmtId="0" fontId="22" fillId="21" borderId="5" xfId="0" applyFont="1" applyFill="1" applyBorder="1" applyAlignment="1">
      <alignment horizontal="center"/>
    </xf>
    <xf numFmtId="0" fontId="22" fillId="21" borderId="6" xfId="0" applyFont="1" applyFill="1" applyBorder="1" applyAlignment="1">
      <alignment horizontal="center"/>
    </xf>
    <xf numFmtId="0" fontId="28" fillId="21" borderId="13" xfId="0" applyFont="1" applyFill="1" applyBorder="1" applyAlignment="1">
      <alignment horizontal="center"/>
    </xf>
    <xf numFmtId="0" fontId="28" fillId="21" borderId="15" xfId="0" applyFont="1" applyFill="1" applyBorder="1" applyAlignment="1">
      <alignment horizontal="center"/>
    </xf>
    <xf numFmtId="0" fontId="22" fillId="25" borderId="44" xfId="0" applyFont="1" applyFill="1" applyBorder="1" applyAlignment="1">
      <alignment horizontal="center" vertical="center"/>
    </xf>
    <xf numFmtId="0" fontId="22" fillId="25" borderId="54" xfId="0" applyFont="1" applyFill="1" applyBorder="1" applyAlignment="1">
      <alignment horizontal="center" vertical="center"/>
    </xf>
    <xf numFmtId="0" fontId="22" fillId="25" borderId="59" xfId="0" applyFont="1" applyFill="1" applyBorder="1" applyAlignment="1">
      <alignment horizontal="center" vertical="center"/>
    </xf>
    <xf numFmtId="0" fontId="22" fillId="25" borderId="2" xfId="0" applyFont="1" applyFill="1" applyBorder="1" applyAlignment="1">
      <alignment horizontal="center" vertical="center"/>
    </xf>
    <xf numFmtId="0" fontId="22" fillId="25" borderId="4" xfId="0" applyFont="1" applyFill="1" applyBorder="1" applyAlignment="1">
      <alignment horizontal="center" vertical="center"/>
    </xf>
    <xf numFmtId="0" fontId="22" fillId="25" borderId="5" xfId="0" applyFont="1" applyFill="1" applyBorder="1" applyAlignment="1">
      <alignment horizontal="center"/>
    </xf>
    <xf numFmtId="0" fontId="22" fillId="25" borderId="6" xfId="0" applyFont="1" applyFill="1" applyBorder="1" applyAlignment="1">
      <alignment horizontal="center"/>
    </xf>
    <xf numFmtId="0" fontId="28" fillId="25" borderId="13" xfId="0" applyFont="1" applyFill="1" applyBorder="1" applyAlignment="1">
      <alignment horizontal="center"/>
    </xf>
    <xf numFmtId="0" fontId="28" fillId="25" borderId="15" xfId="0" applyFont="1" applyFill="1" applyBorder="1" applyAlignment="1">
      <alignment horizontal="center"/>
    </xf>
    <xf numFmtId="0" fontId="28" fillId="24" borderId="21" xfId="0" applyFont="1" applyFill="1" applyBorder="1" applyAlignment="1">
      <alignment horizontal="center" vertical="center"/>
    </xf>
    <xf numFmtId="0" fontId="28" fillId="24" borderId="24" xfId="0" applyFont="1" applyFill="1" applyBorder="1" applyAlignment="1">
      <alignment horizontal="center" vertical="center"/>
    </xf>
    <xf numFmtId="0" fontId="28" fillId="24" borderId="1" xfId="0" applyFont="1" applyFill="1" applyBorder="1" applyAlignment="1">
      <alignment horizontal="center" vertical="center"/>
    </xf>
    <xf numFmtId="0" fontId="28" fillId="24" borderId="18" xfId="0" applyFont="1" applyFill="1" applyBorder="1" applyAlignment="1">
      <alignment horizontal="center" vertical="center"/>
    </xf>
    <xf numFmtId="0" fontId="28" fillId="24" borderId="14" xfId="0" applyFont="1" applyFill="1" applyBorder="1" applyAlignment="1">
      <alignment horizontal="center" vertical="center"/>
    </xf>
    <xf numFmtId="0" fontId="28" fillId="24" borderId="63" xfId="0" applyFont="1" applyFill="1" applyBorder="1" applyAlignment="1">
      <alignment horizontal="center" vertical="center"/>
    </xf>
    <xf numFmtId="0" fontId="22" fillId="19" borderId="44" xfId="0" applyFont="1" applyFill="1" applyBorder="1" applyAlignment="1">
      <alignment horizontal="center" vertical="center"/>
    </xf>
    <xf numFmtId="0" fontId="22" fillId="19" borderId="54" xfId="0" applyFont="1" applyFill="1" applyBorder="1" applyAlignment="1">
      <alignment horizontal="center" vertical="center"/>
    </xf>
    <xf numFmtId="0" fontId="22" fillId="19" borderId="59" xfId="0" applyFont="1" applyFill="1" applyBorder="1" applyAlignment="1">
      <alignment horizontal="center" vertical="center"/>
    </xf>
    <xf numFmtId="0" fontId="22" fillId="19" borderId="2" xfId="0" applyFont="1" applyFill="1" applyBorder="1" applyAlignment="1">
      <alignment horizontal="center" vertical="center"/>
    </xf>
    <xf numFmtId="0" fontId="22" fillId="19" borderId="4" xfId="0" applyFont="1" applyFill="1" applyBorder="1" applyAlignment="1">
      <alignment horizontal="center" vertical="center"/>
    </xf>
    <xf numFmtId="0" fontId="22" fillId="19" borderId="5" xfId="0" applyFont="1" applyFill="1" applyBorder="1" applyAlignment="1">
      <alignment horizontal="center"/>
    </xf>
    <xf numFmtId="0" fontId="22" fillId="19" borderId="6" xfId="0" applyFont="1" applyFill="1" applyBorder="1" applyAlignment="1">
      <alignment horizontal="center"/>
    </xf>
    <xf numFmtId="0" fontId="28" fillId="19" borderId="13" xfId="0" applyFont="1" applyFill="1" applyBorder="1" applyAlignment="1">
      <alignment horizontal="center"/>
    </xf>
    <xf numFmtId="0" fontId="28" fillId="19" borderId="15" xfId="0" applyFont="1" applyFill="1" applyBorder="1" applyAlignment="1">
      <alignment horizontal="center"/>
    </xf>
    <xf numFmtId="0" fontId="28" fillId="28" borderId="68" xfId="0" applyFont="1" applyFill="1" applyBorder="1" applyAlignment="1">
      <alignment horizontal="center"/>
    </xf>
    <xf numFmtId="0" fontId="28" fillId="28" borderId="69" xfId="0" applyFont="1" applyFill="1" applyBorder="1" applyAlignment="1">
      <alignment horizontal="center"/>
    </xf>
    <xf numFmtId="0" fontId="28" fillId="28" borderId="69" xfId="0" applyFont="1" applyFill="1" applyBorder="1" applyAlignment="1">
      <alignment horizontal="center" vertical="center"/>
    </xf>
    <xf numFmtId="0" fontId="28" fillId="28" borderId="38" xfId="0" applyFont="1" applyFill="1" applyBorder="1" applyAlignment="1">
      <alignment horizontal="left" vertical="center" wrapText="1"/>
    </xf>
    <xf numFmtId="0" fontId="28" fillId="28" borderId="33" xfId="0" applyFont="1" applyFill="1" applyBorder="1" applyAlignment="1">
      <alignment horizontal="left" vertical="center" wrapText="1"/>
    </xf>
    <xf numFmtId="0" fontId="28" fillId="26" borderId="68" xfId="0" applyFont="1" applyFill="1" applyBorder="1" applyAlignment="1">
      <alignment horizontal="center" vertical="justify"/>
    </xf>
    <xf numFmtId="0" fontId="28" fillId="26" borderId="69" xfId="0" applyFont="1" applyFill="1" applyBorder="1" applyAlignment="1">
      <alignment horizontal="center" vertical="justify"/>
    </xf>
    <xf numFmtId="0" fontId="28" fillId="26" borderId="70" xfId="0" applyFont="1" applyFill="1" applyBorder="1" applyAlignment="1">
      <alignment horizontal="center" vertical="center"/>
    </xf>
    <xf numFmtId="0" fontId="28" fillId="26" borderId="39" xfId="0" applyFont="1" applyFill="1" applyBorder="1" applyAlignment="1">
      <alignment horizontal="center" vertical="center"/>
    </xf>
    <xf numFmtId="0" fontId="28" fillId="26" borderId="71" xfId="0" applyFont="1" applyFill="1" applyBorder="1" applyAlignment="1">
      <alignment horizontal="center" vertical="center"/>
    </xf>
    <xf numFmtId="0" fontId="28" fillId="26" borderId="38" xfId="0" applyFont="1" applyFill="1" applyBorder="1" applyAlignment="1">
      <alignment horizontal="left" vertical="center" wrapText="1"/>
    </xf>
    <xf numFmtId="0" fontId="28" fillId="26" borderId="33" xfId="0" applyFont="1" applyFill="1" applyBorder="1" applyAlignment="1">
      <alignment horizontal="left" vertical="center" wrapText="1"/>
    </xf>
    <xf numFmtId="0" fontId="28" fillId="27" borderId="68" xfId="0" applyFont="1" applyFill="1" applyBorder="1" applyAlignment="1">
      <alignment horizontal="center" vertical="justify"/>
    </xf>
    <xf numFmtId="0" fontId="28" fillId="27" borderId="69" xfId="0" applyFont="1" applyFill="1" applyBorder="1" applyAlignment="1">
      <alignment horizontal="center" vertical="justify"/>
    </xf>
    <xf numFmtId="0" fontId="28" fillId="27" borderId="70" xfId="0" applyFont="1" applyFill="1" applyBorder="1" applyAlignment="1">
      <alignment horizontal="center" vertical="center"/>
    </xf>
    <xf numFmtId="0" fontId="28" fillId="27" borderId="39" xfId="0" applyFont="1" applyFill="1" applyBorder="1" applyAlignment="1">
      <alignment horizontal="center" vertical="center"/>
    </xf>
    <xf numFmtId="0" fontId="28" fillId="27" borderId="71" xfId="0" applyFont="1" applyFill="1" applyBorder="1" applyAlignment="1">
      <alignment horizontal="center" vertical="center"/>
    </xf>
    <xf numFmtId="0" fontId="28" fillId="27" borderId="38" xfId="0" applyFont="1" applyFill="1" applyBorder="1" applyAlignment="1">
      <alignment horizontal="left" vertical="center" wrapText="1"/>
    </xf>
    <xf numFmtId="0" fontId="28" fillId="27" borderId="33" xfId="0" applyFont="1" applyFill="1" applyBorder="1" applyAlignment="1">
      <alignment horizontal="left" vertical="center" wrapText="1"/>
    </xf>
    <xf numFmtId="0" fontId="22" fillId="0" borderId="35" xfId="0" applyFont="1" applyBorder="1" applyAlignment="1">
      <alignment horizontal="center" vertical="center" textRotation="90" wrapText="1"/>
    </xf>
    <xf numFmtId="0" fontId="22" fillId="0" borderId="43" xfId="0" applyFont="1" applyBorder="1" applyAlignment="1">
      <alignment horizontal="center" vertical="center" textRotation="90" wrapText="1"/>
    </xf>
    <xf numFmtId="0" fontId="55" fillId="17" borderId="2" xfId="0" applyFont="1" applyFill="1" applyBorder="1" applyAlignment="1">
      <alignment horizontal="center" vertical="center" wrapText="1"/>
    </xf>
    <xf numFmtId="0" fontId="55" fillId="17" borderId="5" xfId="0" applyFont="1" applyFill="1" applyBorder="1" applyAlignment="1">
      <alignment horizontal="center" vertical="center" wrapText="1"/>
    </xf>
    <xf numFmtId="0" fontId="55" fillId="17" borderId="31" xfId="0" applyFont="1" applyFill="1" applyBorder="1" applyAlignment="1">
      <alignment horizontal="center" vertical="center" wrapText="1"/>
    </xf>
    <xf numFmtId="0" fontId="55" fillId="17" borderId="3" xfId="0" applyFont="1" applyFill="1" applyBorder="1" applyAlignment="1">
      <alignment horizontal="center" vertical="center" wrapText="1"/>
    </xf>
    <xf numFmtId="0" fontId="55" fillId="17" borderId="1" xfId="0" applyFont="1" applyFill="1" applyBorder="1" applyAlignment="1">
      <alignment horizontal="center" vertical="center" wrapText="1"/>
    </xf>
    <xf numFmtId="0" fontId="55" fillId="17" borderId="20" xfId="0" applyFont="1" applyFill="1" applyBorder="1" applyAlignment="1">
      <alignment horizontal="center" vertical="center" wrapText="1"/>
    </xf>
    <xf numFmtId="0" fontId="55" fillId="17" borderId="37" xfId="0" applyFont="1" applyFill="1" applyBorder="1" applyAlignment="1">
      <alignment horizontal="center" vertical="center" wrapText="1"/>
    </xf>
    <xf numFmtId="0" fontId="55" fillId="17" borderId="18" xfId="0" applyFont="1" applyFill="1" applyBorder="1" applyAlignment="1">
      <alignment horizontal="center" vertical="center" wrapText="1"/>
    </xf>
    <xf numFmtId="0" fontId="55" fillId="17" borderId="4" xfId="0" applyFont="1" applyFill="1" applyBorder="1" applyAlignment="1">
      <alignment horizontal="center" vertical="center" wrapText="1"/>
    </xf>
    <xf numFmtId="0" fontId="55" fillId="17" borderId="6" xfId="0" applyFont="1" applyFill="1" applyBorder="1" applyAlignment="1">
      <alignment horizontal="center" vertical="center" wrapText="1"/>
    </xf>
    <xf numFmtId="0" fontId="55" fillId="17" borderId="38" xfId="0" applyFont="1" applyFill="1" applyBorder="1" applyAlignment="1">
      <alignment horizontal="center" vertical="center" wrapText="1"/>
    </xf>
    <xf numFmtId="0" fontId="55" fillId="17" borderId="39" xfId="0" applyFont="1" applyFill="1" applyBorder="1" applyAlignment="1">
      <alignment horizontal="center" vertical="center" wrapText="1"/>
    </xf>
    <xf numFmtId="0" fontId="55" fillId="17" borderId="33" xfId="0" applyFont="1" applyFill="1" applyBorder="1" applyAlignment="1">
      <alignment horizontal="center" vertical="center" wrapText="1"/>
    </xf>
    <xf numFmtId="0" fontId="55" fillId="17" borderId="43" xfId="0" applyFont="1" applyFill="1" applyBorder="1" applyAlignment="1">
      <alignment horizontal="center" vertical="center" wrapText="1"/>
    </xf>
    <xf numFmtId="3" fontId="56" fillId="0" borderId="1" xfId="0" applyNumberFormat="1" applyFont="1" applyBorder="1" applyAlignment="1">
      <alignment vertical="center" wrapText="1"/>
    </xf>
    <xf numFmtId="0" fontId="55" fillId="17" borderId="47" xfId="0" applyFont="1" applyFill="1" applyBorder="1" applyAlignment="1">
      <alignment horizontal="center" vertical="center" wrapText="1"/>
    </xf>
    <xf numFmtId="1" fontId="55" fillId="17" borderId="48" xfId="0" applyNumberFormat="1" applyFont="1" applyFill="1" applyBorder="1" applyAlignment="1">
      <alignment horizontal="center" vertical="center" wrapText="1"/>
    </xf>
    <xf numFmtId="1" fontId="55" fillId="17" borderId="43" xfId="0" applyNumberFormat="1" applyFont="1" applyFill="1" applyBorder="1" applyAlignment="1">
      <alignment horizontal="center" vertical="center" wrapText="1"/>
    </xf>
    <xf numFmtId="0" fontId="55" fillId="17" borderId="23" xfId="0" applyFont="1" applyFill="1" applyBorder="1" applyAlignment="1">
      <alignment horizontal="center" vertical="center" wrapText="1"/>
    </xf>
    <xf numFmtId="0" fontId="55" fillId="17" borderId="49" xfId="0" applyFont="1" applyFill="1" applyBorder="1" applyAlignment="1">
      <alignment horizontal="center" vertical="center" wrapText="1"/>
    </xf>
    <xf numFmtId="3" fontId="56" fillId="19" borderId="1" xfId="0" applyNumberFormat="1" applyFont="1" applyFill="1" applyBorder="1" applyAlignment="1">
      <alignment vertical="center" wrapText="1"/>
    </xf>
    <xf numFmtId="3" fontId="56" fillId="19" borderId="1" xfId="0" applyNumberFormat="1" applyFont="1" applyFill="1" applyBorder="1" applyAlignment="1">
      <alignment horizontal="center" vertical="center" wrapText="1"/>
    </xf>
    <xf numFmtId="0" fontId="56" fillId="19" borderId="5" xfId="0" applyFont="1" applyFill="1" applyBorder="1" applyAlignment="1">
      <alignment horizontal="center" vertical="center" wrapText="1"/>
    </xf>
    <xf numFmtId="0" fontId="56" fillId="19" borderId="1" xfId="0" applyFont="1" applyFill="1" applyBorder="1" applyAlignment="1">
      <alignment vertical="center" wrapText="1"/>
    </xf>
    <xf numFmtId="171" fontId="56" fillId="19" borderId="1" xfId="0" applyNumberFormat="1" applyFont="1" applyFill="1" applyBorder="1" applyAlignment="1">
      <alignment horizontal="center" vertical="center" wrapText="1"/>
    </xf>
    <xf numFmtId="3" fontId="56" fillId="4" borderId="1" xfId="0" applyNumberFormat="1" applyFont="1" applyFill="1" applyBorder="1" applyAlignment="1">
      <alignment vertical="center" wrapText="1"/>
    </xf>
    <xf numFmtId="0" fontId="56" fillId="4" borderId="5" xfId="0" applyFont="1" applyFill="1" applyBorder="1" applyAlignment="1">
      <alignment horizontal="center" vertical="center" wrapText="1"/>
    </xf>
    <xf numFmtId="0" fontId="56" fillId="4" borderId="1" xfId="0" applyFont="1" applyFill="1" applyBorder="1" applyAlignment="1">
      <alignment vertical="center" wrapText="1"/>
    </xf>
    <xf numFmtId="0" fontId="58" fillId="19" borderId="53" xfId="0" applyFont="1" applyFill="1" applyBorder="1" applyAlignment="1">
      <alignment horizontal="left" vertical="center" wrapText="1"/>
    </xf>
    <xf numFmtId="0" fontId="58" fillId="19" borderId="55" xfId="0" applyFont="1" applyFill="1" applyBorder="1" applyAlignment="1">
      <alignment horizontal="left" vertical="center" wrapText="1"/>
    </xf>
    <xf numFmtId="3" fontId="56" fillId="19" borderId="1" xfId="0" applyNumberFormat="1" applyFont="1" applyFill="1" applyBorder="1" applyAlignment="1">
      <alignment horizontal="right" vertical="center" wrapText="1"/>
    </xf>
    <xf numFmtId="0" fontId="56" fillId="19" borderId="1" xfId="0" applyFont="1" applyFill="1" applyBorder="1" applyAlignment="1">
      <alignment horizontal="right" vertical="center" wrapText="1"/>
    </xf>
    <xf numFmtId="0" fontId="56" fillId="20" borderId="1" xfId="0" applyFont="1" applyFill="1" applyBorder="1" applyAlignment="1">
      <alignment horizontal="center" vertical="center" wrapText="1"/>
    </xf>
    <xf numFmtId="0" fontId="22" fillId="0" borderId="41" xfId="0" applyFont="1" applyBorder="1" applyAlignment="1">
      <alignment horizontal="center" vertical="center" textRotation="90" wrapText="1"/>
    </xf>
    <xf numFmtId="0" fontId="22" fillId="0" borderId="45" xfId="0" applyFont="1" applyBorder="1" applyAlignment="1">
      <alignment horizontal="center" vertical="center" textRotation="90" wrapText="1"/>
    </xf>
    <xf numFmtId="0" fontId="56" fillId="0" borderId="2" xfId="0" applyFont="1" applyBorder="1" applyAlignment="1">
      <alignment horizontal="center" vertical="center" wrapText="1"/>
    </xf>
    <xf numFmtId="0" fontId="56" fillId="0" borderId="5" xfId="0" applyFont="1" applyBorder="1" applyAlignment="1">
      <alignment horizontal="center" vertical="center" wrapText="1"/>
    </xf>
    <xf numFmtId="3" fontId="56" fillId="0" borderId="3" xfId="0" applyNumberFormat="1" applyFont="1" applyBorder="1" applyAlignment="1">
      <alignment horizontal="center" vertical="center" wrapText="1"/>
    </xf>
    <xf numFmtId="3" fontId="56" fillId="0" borderId="1" xfId="0" applyNumberFormat="1" applyFont="1" applyBorder="1" applyAlignment="1">
      <alignment horizontal="center" vertical="center" wrapText="1"/>
    </xf>
    <xf numFmtId="0" fontId="56" fillId="0" borderId="3"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1" xfId="0" applyFont="1" applyBorder="1" applyAlignment="1">
      <alignment vertical="center" wrapText="1"/>
    </xf>
    <xf numFmtId="0" fontId="56" fillId="21" borderId="5" xfId="0" applyFont="1" applyFill="1" applyBorder="1" applyAlignment="1">
      <alignment horizontal="center" vertical="center" wrapText="1"/>
    </xf>
    <xf numFmtId="0" fontId="56" fillId="21" borderId="1" xfId="0" applyFont="1" applyFill="1" applyBorder="1" applyAlignment="1">
      <alignment horizontal="center" vertical="center" wrapText="1"/>
    </xf>
    <xf numFmtId="171" fontId="56" fillId="4" borderId="3" xfId="0" applyNumberFormat="1" applyFont="1" applyFill="1" applyBorder="1" applyAlignment="1">
      <alignment horizontal="center" vertical="center" wrapText="1"/>
    </xf>
    <xf numFmtId="171" fontId="56" fillId="4" borderId="1" xfId="0" applyNumberFormat="1" applyFont="1" applyFill="1" applyBorder="1" applyAlignment="1">
      <alignment horizontal="center" vertical="center" wrapText="1"/>
    </xf>
    <xf numFmtId="3" fontId="56" fillId="21" borderId="1" xfId="0" applyNumberFormat="1" applyFont="1" applyFill="1" applyBorder="1" applyAlignment="1">
      <alignment horizontal="center" vertical="center" wrapText="1"/>
    </xf>
    <xf numFmtId="171" fontId="56" fillId="21" borderId="1" xfId="0" applyNumberFormat="1" applyFont="1" applyFill="1" applyBorder="1" applyAlignment="1">
      <alignment horizontal="center" vertical="center" wrapText="1"/>
    </xf>
    <xf numFmtId="0" fontId="22" fillId="19" borderId="44" xfId="0" applyFont="1" applyFill="1" applyBorder="1" applyAlignment="1">
      <alignment horizontal="center" vertical="center" wrapText="1"/>
    </xf>
    <xf numFmtId="0" fontId="22" fillId="19" borderId="54" xfId="0" applyFont="1" applyFill="1" applyBorder="1" applyAlignment="1">
      <alignment horizontal="center" vertical="center" wrapText="1"/>
    </xf>
    <xf numFmtId="0" fontId="22" fillId="19" borderId="59" xfId="0" applyFont="1" applyFill="1" applyBorder="1" applyAlignment="1">
      <alignment horizontal="center" vertical="center" wrapText="1"/>
    </xf>
    <xf numFmtId="0" fontId="22" fillId="19" borderId="2" xfId="0" applyFont="1" applyFill="1" applyBorder="1" applyAlignment="1">
      <alignment horizontal="center" vertical="center" wrapText="1"/>
    </xf>
    <xf numFmtId="0" fontId="22" fillId="19" borderId="4" xfId="0" applyFont="1" applyFill="1" applyBorder="1" applyAlignment="1">
      <alignment horizontal="center" vertical="center" wrapText="1"/>
    </xf>
    <xf numFmtId="0" fontId="22" fillId="19" borderId="5" xfId="0" applyFont="1" applyFill="1" applyBorder="1" applyAlignment="1">
      <alignment horizontal="center" wrapText="1"/>
    </xf>
    <xf numFmtId="0" fontId="22" fillId="19" borderId="6" xfId="0" applyFont="1" applyFill="1" applyBorder="1" applyAlignment="1">
      <alignment horizontal="center" wrapText="1"/>
    </xf>
    <xf numFmtId="0" fontId="28" fillId="19" borderId="13" xfId="0" applyFont="1" applyFill="1" applyBorder="1" applyAlignment="1">
      <alignment horizontal="center" wrapText="1"/>
    </xf>
    <xf numFmtId="0" fontId="28" fillId="19" borderId="15" xfId="0" applyFont="1" applyFill="1" applyBorder="1" applyAlignment="1">
      <alignment horizontal="center" wrapText="1"/>
    </xf>
    <xf numFmtId="0" fontId="22" fillId="0" borderId="73" xfId="0" applyFont="1" applyBorder="1" applyAlignment="1">
      <alignment horizontal="center" vertical="center" textRotation="90" wrapText="1"/>
    </xf>
    <xf numFmtId="0" fontId="22" fillId="21" borderId="44" xfId="0" applyFont="1" applyFill="1" applyBorder="1" applyAlignment="1">
      <alignment horizontal="center" vertical="center" wrapText="1"/>
    </xf>
    <xf numFmtId="0" fontId="22" fillId="21" borderId="54" xfId="0" applyFont="1" applyFill="1" applyBorder="1" applyAlignment="1">
      <alignment horizontal="center" vertical="center" wrapText="1"/>
    </xf>
    <xf numFmtId="0" fontId="22" fillId="21" borderId="59" xfId="0" applyFont="1" applyFill="1" applyBorder="1" applyAlignment="1">
      <alignment horizontal="center" vertical="center" wrapText="1"/>
    </xf>
    <xf numFmtId="0" fontId="22" fillId="21" borderId="2" xfId="0" applyFont="1" applyFill="1" applyBorder="1" applyAlignment="1">
      <alignment horizontal="center" vertical="center" wrapText="1"/>
    </xf>
    <xf numFmtId="0" fontId="22" fillId="21" borderId="4" xfId="0" applyFont="1" applyFill="1" applyBorder="1" applyAlignment="1">
      <alignment horizontal="center" vertical="center" wrapText="1"/>
    </xf>
    <xf numFmtId="0" fontId="22" fillId="21" borderId="5" xfId="0" applyFont="1" applyFill="1" applyBorder="1" applyAlignment="1">
      <alignment horizontal="center" wrapText="1"/>
    </xf>
    <xf numFmtId="0" fontId="22" fillId="21" borderId="6" xfId="0" applyFont="1" applyFill="1" applyBorder="1" applyAlignment="1">
      <alignment horizontal="center" wrapText="1"/>
    </xf>
    <xf numFmtId="0" fontId="28" fillId="21" borderId="13" xfId="0" applyFont="1" applyFill="1" applyBorder="1" applyAlignment="1">
      <alignment horizontal="center" wrapText="1"/>
    </xf>
    <xf numFmtId="0" fontId="28" fillId="21" borderId="15" xfId="0" applyFont="1" applyFill="1" applyBorder="1" applyAlignment="1">
      <alignment horizontal="center" wrapText="1"/>
    </xf>
    <xf numFmtId="0" fontId="22" fillId="25" borderId="44" xfId="0" applyFont="1" applyFill="1" applyBorder="1" applyAlignment="1">
      <alignment horizontal="center" vertical="center" wrapText="1"/>
    </xf>
    <xf numFmtId="0" fontId="22" fillId="25" borderId="54" xfId="0" applyFont="1" applyFill="1" applyBorder="1" applyAlignment="1">
      <alignment horizontal="center" vertical="center" wrapText="1"/>
    </xf>
    <xf numFmtId="0" fontId="22" fillId="25" borderId="59" xfId="0" applyFont="1" applyFill="1" applyBorder="1" applyAlignment="1">
      <alignment horizontal="center" vertical="center" wrapText="1"/>
    </xf>
    <xf numFmtId="0" fontId="22" fillId="25" borderId="2" xfId="0" applyFont="1" applyFill="1" applyBorder="1" applyAlignment="1">
      <alignment horizontal="center" vertical="center" wrapText="1"/>
    </xf>
    <xf numFmtId="0" fontId="22" fillId="25" borderId="4" xfId="0" applyFont="1" applyFill="1" applyBorder="1" applyAlignment="1">
      <alignment horizontal="center" vertical="center" wrapText="1"/>
    </xf>
    <xf numFmtId="0" fontId="22" fillId="25" borderId="5" xfId="0" applyFont="1" applyFill="1" applyBorder="1" applyAlignment="1">
      <alignment horizontal="center" wrapText="1"/>
    </xf>
    <xf numFmtId="0" fontId="22" fillId="25" borderId="6" xfId="0" applyFont="1" applyFill="1" applyBorder="1" applyAlignment="1">
      <alignment horizontal="center" wrapText="1"/>
    </xf>
    <xf numFmtId="0" fontId="28" fillId="25" borderId="13" xfId="0" applyFont="1" applyFill="1" applyBorder="1" applyAlignment="1">
      <alignment horizontal="center" wrapText="1"/>
    </xf>
    <xf numFmtId="0" fontId="28" fillId="25" borderId="15" xfId="0" applyFont="1" applyFill="1" applyBorder="1" applyAlignment="1">
      <alignment horizontal="center" wrapText="1"/>
    </xf>
    <xf numFmtId="0" fontId="28" fillId="24" borderId="21" xfId="0" applyFont="1" applyFill="1" applyBorder="1" applyAlignment="1">
      <alignment horizontal="center" vertical="center" wrapText="1"/>
    </xf>
    <xf numFmtId="0" fontId="28" fillId="24" borderId="24" xfId="0" applyFont="1" applyFill="1" applyBorder="1" applyAlignment="1">
      <alignment horizontal="center" vertical="center" wrapText="1"/>
    </xf>
    <xf numFmtId="0" fontId="28" fillId="24" borderId="1" xfId="0" applyFont="1" applyFill="1" applyBorder="1" applyAlignment="1">
      <alignment horizontal="center" vertical="center" wrapText="1"/>
    </xf>
    <xf numFmtId="0" fontId="28" fillId="24" borderId="18"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8" fillId="24" borderId="63" xfId="0" applyFont="1" applyFill="1" applyBorder="1" applyAlignment="1">
      <alignment horizontal="center" vertical="center" wrapText="1"/>
    </xf>
    <xf numFmtId="0" fontId="28" fillId="28" borderId="68" xfId="0" applyFont="1" applyFill="1" applyBorder="1" applyAlignment="1">
      <alignment horizontal="center" wrapText="1"/>
    </xf>
    <xf numFmtId="0" fontId="28" fillId="28" borderId="69" xfId="0" applyFont="1" applyFill="1" applyBorder="1" applyAlignment="1">
      <alignment horizontal="center" wrapText="1"/>
    </xf>
    <xf numFmtId="0" fontId="28" fillId="28" borderId="69" xfId="0" applyFont="1" applyFill="1" applyBorder="1" applyAlignment="1">
      <alignment horizontal="center" vertical="center" wrapText="1"/>
    </xf>
    <xf numFmtId="0" fontId="28" fillId="26" borderId="68" xfId="0" applyFont="1" applyFill="1" applyBorder="1" applyAlignment="1">
      <alignment horizontal="center" vertical="justify" wrapText="1"/>
    </xf>
    <xf numFmtId="0" fontId="28" fillId="26" borderId="69" xfId="0" applyFont="1" applyFill="1" applyBorder="1" applyAlignment="1">
      <alignment horizontal="center" vertical="justify" wrapText="1"/>
    </xf>
    <xf numFmtId="0" fontId="28" fillId="26" borderId="70" xfId="0" applyFont="1" applyFill="1" applyBorder="1" applyAlignment="1">
      <alignment horizontal="center" vertical="center" wrapText="1"/>
    </xf>
    <xf numFmtId="0" fontId="28" fillId="26" borderId="39" xfId="0" applyFont="1" applyFill="1" applyBorder="1" applyAlignment="1">
      <alignment horizontal="center" vertical="center" wrapText="1"/>
    </xf>
    <xf numFmtId="0" fontId="28" fillId="26" borderId="71" xfId="0" applyFont="1" applyFill="1" applyBorder="1" applyAlignment="1">
      <alignment horizontal="center" vertical="center" wrapText="1"/>
    </xf>
    <xf numFmtId="0" fontId="28" fillId="27" borderId="68" xfId="0" applyFont="1" applyFill="1" applyBorder="1" applyAlignment="1">
      <alignment horizontal="center" vertical="justify" wrapText="1"/>
    </xf>
    <xf numFmtId="0" fontId="28" fillId="27" borderId="69" xfId="0" applyFont="1" applyFill="1" applyBorder="1" applyAlignment="1">
      <alignment horizontal="center" vertical="justify" wrapText="1"/>
    </xf>
    <xf numFmtId="0" fontId="28" fillId="27" borderId="70" xfId="0" applyFont="1" applyFill="1" applyBorder="1" applyAlignment="1">
      <alignment horizontal="center" vertical="center" wrapText="1"/>
    </xf>
    <xf numFmtId="0" fontId="28" fillId="27" borderId="39" xfId="0" applyFont="1" applyFill="1" applyBorder="1" applyAlignment="1">
      <alignment horizontal="center" vertical="center" wrapText="1"/>
    </xf>
    <xf numFmtId="0" fontId="28" fillId="27" borderId="71" xfId="0" applyFont="1" applyFill="1" applyBorder="1" applyAlignment="1">
      <alignment horizontal="center" vertical="center" wrapText="1"/>
    </xf>
  </cellXfs>
  <cellStyles count="4">
    <cellStyle name="&amp;Tümünü Değiştir" xfId="1"/>
    <cellStyle name="&amp;Tümünü Değiştir_HvKK EK-B SÖZLEŞMELİ PROJELERİN2015 YILI ÖDEMELERİ" xfId="2"/>
    <cellStyle name="Normal" xfId="0" builtinId="0"/>
    <cellStyle name="Normal 2" xfId="3"/>
  </cellStyles>
  <dxfs count="37">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
      <fill>
        <patternFill>
          <bgColor theme="5" tint="0.79998168889431442"/>
        </patternFill>
      </fill>
      <border>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G/LG%20A/01.%20Ammunition/02.%20Ammo%20Business/01%20Ammunition%20Contracts/Project%20tracking%20files/ammo%20tracking%20files/00-Mastertabl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sh&#305;ba/Downloads/BMH_04%20A&#287;ustos%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tatus"/>
      <sheetName val="Tips and tricks"/>
      <sheetName val="master valu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062017 Mühimmat MALİYE"/>
      <sheetName val="13062017 Mühimmat MALİYE (2)"/>
      <sheetName val="İCMAL"/>
      <sheetName val="HARCAMA"/>
    </sheetNames>
    <sheetDataSet>
      <sheetData sheetId="0"/>
      <sheetData sheetId="1">
        <row r="14">
          <cell r="S14">
            <v>5848320</v>
          </cell>
        </row>
        <row r="28">
          <cell r="S28">
            <v>1730000</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zar" refreshedDate="43018.52073275463" createdVersion="4" refreshedVersion="4" minRefreshableVersion="3" recordCount="103">
  <cacheSource type="worksheet">
    <worksheetSource ref="A1:BR101" sheet="ÇALIŞMA TAKİP"/>
  </cacheSource>
  <cacheFields count="74">
    <cacheField name="SIRA NO" numFmtId="1">
      <sharedItems containsString="0" containsBlank="1" containsNumber="1" containsInteger="1" minValue="1" maxValue="100" count="101">
        <n v="1"/>
        <m/>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PROJE ADI" numFmtId="0">
      <sharedItems containsBlank="1" count="31">
        <s v="105 MM TANK TOPU DERS ATIŞ MÜHİMMATI (DM 148A1) (2.000 ADET) (TANK TOPU MÜHİMMATI)"/>
        <m/>
        <s v="5 KALEM MÜSABAKA FİŞEĞİ"/>
        <s v="105MM TANK TOPU DERS ATIŞ MÜHİMMATI 1500 ADET"/>
        <s v="150.000 ADET_x000a_MK-19 H/E PFF DM11 MOD._x000a_"/>
        <s v="6.000 ADET_x000a_105 MM TANK TOPU HEP-T/HESH"/>
        <s v="20.000 ADET MER.40 MM MUH. MK-19 HE PFF-T DM11 MOD._x000a_"/>
        <s v="6.000 ADET MER.40 MM M-79/T-40 B/A AYDINLATMA MÜHİMMATI_x000a_"/>
        <s v="4.000 ADET ROKET RPG-7 MUH. GTB-7VM TERMOBARİK"/>
        <s v="10.000 ADET ROKET RPG-7 MUH. A/T TAH. PG-7VL MOD._x000a_"/>
        <s v="30.000 ADET ROK. RPG-7 MUH. A/P TAH. OG 7V_x000a_"/>
        <s v="24.000 ADET COMET EL AYDINLATMA ROKETİ_x000a_"/>
        <s v="45.000 ADET FLARE SPEKTRAL (FİŞEĞİ İLE BİRLİKTE)_x000a_"/>
        <s v="30.000 ADET CHAFFS RR 170 WITH BBU-35 (FİŞEĞİ İLE BİRLİKTE)_x000a_"/>
        <s v="90.000 ADET FŞ.20X102 MM ZIRH DELİCİ YANGIN İZLİ_x000a_"/>
        <s v="4.000 ADET MER.105 MM TANK TOPU HEP-T/HESH_x000a_"/>
        <s v="500 M. PATLAYICI MADDE YAPRAK 2MM_x000a_"/>
        <s v="500 M. PATLAYICI MADDE YAPRAK 4MM_x000a_"/>
        <s v="35.000 METRE FİTİL SANİYELİ_x000a_"/>
        <s v="1.000 METRE PATLAYICI MADDE ŞERİT_x000a_"/>
        <s v="50.000 METRE FİTİL İNFİLAKLI_x000a_"/>
        <s v="5.000 ADET MER.120 MM TANK TOPU TAHRİP HE-OR-T_x000a_"/>
        <s v="6.000 ADET MER.81 MM UT-1 HAVAN AYDINLATMA MÜHİMMATI_x000a_"/>
        <s v="10.000 ADET 8,59 MM ACCURACY MUH.ZH.DEL.FİŞEK_x000a_"/>
        <s v="50.000 ADET 8,59 MM ACCURACY MUH.NOR.FİŞEK_x000a_"/>
        <s v="300.000 ADET FŞ.7,62X54 MM MUH.İZLİ BİXİ (MAYONSUZ)_x000a_"/>
        <s v="300.000 ADET FŞ.7,62X54 MM BÜZMELİ BİXİ (MAYONSUZ)_x000a_"/>
        <s v="1.000 ADET YANGIN EL BOMBASI TAM ATIM_x000a_"/>
        <s v="10.000 ADET 76 MM. MULTİ SPEKTRAL SİS DM65"/>
        <s v="100.000 ADET FÜNYE MÜSADEMELİ M82"/>
        <s v="50.000 ADET MERMİ 40 MM MK-19 HE DP M430A1"/>
      </sharedItems>
    </cacheField>
    <cacheField name="İNGİLİZCE ADI" numFmtId="0">
      <sharedItems containsBlank="1"/>
    </cacheField>
    <cacheField name="NSPA PO NUMARASI)" numFmtId="0">
      <sharedItems containsBlank="1" containsMixedTypes="1" containsNumber="1" containsInteger="1" minValue="4500326042" maxValue="45000355553"/>
    </cacheField>
    <cacheField name="TESLİMAT ZAMANI" numFmtId="0">
      <sharedItems containsDate="1" containsBlank="1" containsMixedTypes="1" minDate="2017-10-01T00:00:00" maxDate="1900-01-10T11:49:04"/>
    </cacheField>
    <cacheField name="NSPA DAĞITIM YERİ/YERLERİ" numFmtId="0">
      <sharedItems containsBlank="1" count="11">
        <s v="FOB LA SPAZIA PORT ITALY"/>
        <m/>
        <s v="İTALYA"/>
        <s v="NONNWEİLER/ALMANYA"/>
        <s v="ALMANYA"/>
        <s v="SLOVENYA"/>
        <s v="BULGARİSTAN"/>
        <s v="İNGİLTERE"/>
        <s v=" WİLMİNGTON PORT-USA"/>
        <s v="WİLMİNGTON PORT-USA"/>
        <s v="FİNLANDİYA"/>
      </sharedItems>
    </cacheField>
    <cacheField name="TAŞIMA YÖNTEMİ" numFmtId="0">
      <sharedItems containsBlank="1"/>
    </cacheField>
    <cacheField name="SON DURUM" numFmtId="0">
      <sharedItems containsBlank="1" count="13">
        <s v="MALZEME TESLİM AŞAMASINDA .94.000 AVRO TAŞIMA FİYAT TEKLİFİ KABULU İSM.DEN GELİNCE MAL TESLİMİNE BAŞLANACAK."/>
        <m/>
        <s v="ELEY TENEX 2.NCİ PARTNİN(30.000) 13 EKİM 2017 TARİHİNDE TAŞINMASI BEKLENMEKTEDİR."/>
        <s v="NSPA FİRMA İLE GÖRÜŞÜP DOSYAYI İPTAL ETMEYE ÇALIŞIYOR."/>
        <s v="1500 GELDİ.4500 ADET MAL TESLİM AŞAMASINDA. 06 EKİMDE LOT TESTİ YAPILACAK. MÜTEAKİBEN DAĞITIM İŞLEMİNE BAŞLANACAK."/>
        <s v="MALZEME TESLİM"/>
        <s v="MALZEME TESLİM AŞAMASINDA_x000a_(ONAYLI SKB 05 NİSAN 2017 TARİHİNDE NSPAYA GÖNDERİLMİŞTİR.)"/>
        <s v="MALZEME TESLİM AŞAMASINDA_x000a_"/>
        <s v="11 MAYIS 2017 TARİHİNDE EUC ONAYLANARAK NSPA'YA GÖNDERİLMİŞTİR.MAL TESLİİMİ EUC VE EL.YE BAĞLI OLARAK 6 AY(04 ARALIK 2017.DİR, TAŞIMA ŞEKLİ DDP WALDOFF LUXEMBURG)"/>
        <s v="25.000 GELDİ. 20.000 GELMEDİ."/>
        <s v="10.000 ADETİN GELEMESİ BEKLENİYOR. 23 EKİM' KADAR MALZEME HAZIR OLACAK. 26 EKİM'E KADAR DAĞITIMI GERÇEKLEŞTİRİLECEK."/>
        <s v="TEKNİK İSTERLER DOLDURULUP NSPA.YA GÖNDERİLDİKTEN SONRA FİYAT TEKLİFİNİN GELMESİ BEKLENECEK."/>
        <s v="REVİZE TAŞIMA FİYAT TEKLİFİ ONAYI BEKLENİYOR"/>
      </sharedItems>
    </cacheField>
    <cacheField name="AÇIKLAMALAR" numFmtId="0">
      <sharedItems containsBlank="1" count="31" longText="1">
        <s v="*30 EYLÜL 2014 TARİHİNDE İSM TARAFINDAN İBF HAZIRLANMIŞTIR._x000a_*12 MART 2015 TAİHİNDE ALIM ONAYI HAZIRLANMIŞTIR._x000a_*06 NİSAN 2015 TARİHİNDE FİYAT ONAYI NSPA.YA BİLDİRİLMİŞTİR._x000a_*24 NİSAN 2015 TARİHİNDE İSM.YE MÜHİMMATIN HANGİ SİLAHTA KULLANILACAĞI VE ATIŞ TABLOSUNA İHTİYAÇ DUYULUP DUYULMADIĞI SORULMUŞTUR._x000a_*05 MAYIS 2015 TARİHİNDE NSPA.NIN SORUSUNA İSTİNADEN KKK.LIĞI TARAFINDAN HANGİ SİLAHTA KULLANILACAĞI VE ATIŞ TABLOSUNA İHTİYAÇ DUYULDUĞU BİLDİRİLMİŞTİR._x000a_*NSPA'NIN 27 AĞUSTOS 2015 TARİHİNDE MÜHİMMAT İÇİN HİÇBİR TEKLİF ALINAMADIĞI E-MAİL İLE BİLDİRİLMİŞTİR. BU DURUM 03 EYLÜL 2015 TARİHİNDE K.K.K.LIĞINA BİLDİRİLMİŞTİR._x000a_*02 EKİM 2015 TARİHİNDE KKK.LIĞI TARAFINDAN STANAG 4458'E UYGUN OLARAK TEDARİK EDİLMEYE DEVAM EDİLMESİ BİLDİRİLMİŞTİR._x000a_*11 KASIM 2015 TARİHİNDE İSM.YE FİYAT TEKLİFİ SORULMUŞTUR.(toplam bedelin %30 'u avaans olarak gönderilmeli)_x000a_*21 ARALIK TARİHİNDE İSM TARAFINDAN FİYAT TEKLİFİ KABUL EDİLMİŞTİR._x000a_*23 ARALIK 2015 TARİHİNDE REVİZE FİYAT TEKLİFİ İSM.YE SORULMUŞTUR._x000a_*25 ARALIK 2015 TARİHİNDE MTİY TARAFINDAN 6.285 TL.NİN KKK.LIĞINA İADE EDİLMESİ İÇİN KONTENJAN DEĞİŞİKLİĞİ TEKLİFİ YAPTIĞI BİLDİRİLMİŞTİR._x000a_*29 ARALIK 2015 TARİHİNDE İSM TARAFINDAN FİYAT TEKLİFİ KABUL EDİLMİŞTİR._x000a_*08 OOCAK 2016 TARİHİNDE FİYAT TEKLİF ONAYI HAZIRLANMIŞTIR._x000a_* 17 OCAK 2016 REVİZE PA NSPA’YA GÖNDERİLDİ.(3.777.000,00 AVRO)_x000a_*18 ŞUBAT 2016 TARİHİNDE 3.709.000 AVRO FİYAT BEDELLİ REVİZE FİYAT ONAYI NSPA.YA GÖNDERİLMİŞTİR._x000a_* 29 ŞUBAT 2016 NSPA KONTRAT İMZALADI. PO 4500326924._x000a_* 07 MART 2016 NSPA EUC Yİ TÜRKİYE ADINA YÜKLENİCİYE VERDİ._x000a_* 08 MART 2016 NSPA TARAFINDAN İTALYAN HÜKÜMETİNDEN HÜKÜMET KALİTE GÜVENCESİ İSTENDİ. KALİTE TESTLERİNİN SONUÇLANMASI BEKLENMEKTEDİR.TESLİM TARİHİ SÖZLEŞME İMZALANMASINDAN İTİBAREN (29-02-2016) 12 AYDIR. _x000a_*18 HAZİRAN 2016 TARİHİNDE NSPA.YA, 07 ARALIK 2015 TARİHLİ FİYAT TEKLİFİNE İSTİNADEN 3.772.000 AVRO BEDELLİ FİYAT ONAYI GÖNDERİLMİŞTİR._x000a_*26 TEMMUZ 2016 TARİHİNDE KKK.LIĞI TARAFINDAN 3.709.000 AVRO KAYNAĞIN %100'ÜNÜN NSPA'YA ÖDENMESİ KONUSUNDA MSB.YE YAZI YAZILMIŞTIR._x000a_*10 EKİM 2016 TARİHİNDE 3.709.000 AVRONUN NSPA.YA AVANS OLARAK TRASFER EDİLMESİYLE İLGİLİ  AVANS TRANSFER ONAYI YAZILMIŞTIR._x000a_*10 EKİM 2016 TARİHİNDE BÜTÇE Ş.MD.LÜĞÜNE AVANS TRANSFERİ İLE İLGİLİ YAZI GÖNDERİLMİŞTİR.(EKLERİ YOK)_x000a_*ATIŞ TESTİNDEN DOLAYI TESLİMAT YAPILMADI, 2017 EKİM'DE GELMESİ PLANLANIYOR._x000a_* NSPA.DAN 1.583,57 AVRO BEDELLİ FATURA GÖNDERİLDİ."/>
        <m/>
        <s v="* MALZEMELER : _x000a_  1. 22 CAL. TÜFEK ELEY TENEX MÜSABAKA (2015 İÇİN) 30.000 ADET,_x000a_                                                                          (2016 İÇİN) 30.000 ADET,_x000a_  2. 22 CAL. TABANCA MÜSABAKA LAPUA OSP (2015 İÇİN) 90.000 ADET, _x000a_                                                                                (2016 İÇİN) 90.000 ADET, _x000a_  3. 22 CAL. TÜFEK LAPUA X-ACT MÜSABAKA (2015 İÇİN) 30.000 ADET,_x000a_                                                                             (2016 İÇİN) 30.000 ADET,_x000a_  4. 22 CAL. TÜFEK RWS-R100 MÜSABAKA (2015 İÇİN) 30.000 ADET,_x000a_                                                                        (2016 İÇİN) 30.000 ADET,_x000a_  5. 32 CAL. TABANCA MÜSABAKA  (2015 İÇİN) 90.000 ADET, _x000a_                                                            (2016 İÇİN) 90.000 ADET, _x000a_ _x000a_* 18 KASIM 2014 TARİHİNDE NSPA İLE SÖZLEŞME İMZALANMIŞTIR. (5 YIL GEÇERLİ) (AMMO VE RBS İÇİN GENEL SÖZLEŞME)_x000a_* 20 TEMMUZ 2015 TARİHİNDE ALIM ONAYI HAZIRLANMIŞTIR._x000a_* 31 TEMMUZ 2015 TARİHİNDE FİYAT TEKLİFİ ONAYLANARAK NSPA YE GÖNDERİLMİŞTİ_x000a_* 11 OCAK 2016 TARİHİNDE NSPA DEN FİYAT TEKLİFİ GELMİŞTİR.  _x000a_* 13 OCAK 2016 TARİHİNDE İSM YE FİYAT TEKLİFİ SORULMUŞTUR._x000a_*  22 OCAK 2016 TARİHİNDE İSM TARAFINDAN FİYAT TEKLİFİNİN UYGUN OLDUĞU BİLDİRİLMİŞTİR._x000a_*  05 ŞUBAT 2016 TARİHİNDE 4 KALEM İÇİN 63.180,00 AVRO FİYAT BEDELLİ FİYAT TEKLİFİ ONAYLANARAK NSPA.YA GÖNDERİLMİŞTİR. (2015 YILI MALZEME TALEPLERİ İÇİN)_x000a_* 15 ŞUBAT 2016 TARİHİNDE  MSB LIĞINCA FİYAT TEKLİFİ ONAYLANMIŞTIR._x000a_                FİYAT TEKLİFLERİ :  _x000a_     1. 22 CAL. TÜFEK ELEY TENEX MÜSABAKA 11.640,00 AVRO ,_x000a_     2. 22 CAL. TABANCA MÜSABAKA LAPUA OSP 21.960,00 AVRO, _x000a_     3. 22 CAL. TÜFEK LAPUA X-ACT MÜSABAKA 16.140,00 AVRO,_x000a_     4. 22 CAL. TÜFEK RWS-R100 MÜSABAKA 11.580,00 AVRO,_x000a_     5. 32 CAL. TABANCA MÜSABAKA  77.040,00 AVRO, _x000a_             TOPLAM 4 KALEM (ELEY TENEX HARİÇ) İÇİN  126.720,00 AVRO. _x000a_   İKİ SEFERDE YÜKLENİCİ TARAFINDAN YAPILACAK DAP-NSPA WALDHOF TESLİMAT MASRAFI İÇİN  2.480,00 (1.200,00+1.280,00) AVRO VE İKİ SEFERDE YAPILACAK NSPA-FİNDEL HAVALİMANI ARASI ULAŞTIRMA MASARAFI İÇİN 1.500 (750,00+750,00) AVRO OLMAK ÜZERE TOPLAM 130.700,00 AVRO_x000a__x000a_*  29 MART 2016 TARİHİNDE &quot;22 CAL. TÜFEK LAPUA X-ACT MÜSABAKA &quot; İÇİN NSPA YE İTHALAT LİSANSININ İSTENMEDİĞİNE DAİR  YAZI YAZILMIŞTIR._x000a_*  29 MART 2016 TARİHİNDE İSM YE SKB NİN ONAYLANARAK GÖNDERİLMESİ İÇİN YAZI YAZILMIŞTIR._x000a_* 07 NİSAN 2016 TARİHİNDE NSPA YE SKB GÖNDERİLMİŞTİR.   _x000a_* 26 TEMMUZ 2016 TARİHİNDE KKK.LIĞI TARAFINDAN TÜM MALZEMELER İÇİN (TOPLAM 540.000 ADET) 130.700,00 AVRO KAYNAĞIN 2016 YILI BÜTÇESİNDEN %100 OLARAK ÖDENMESİ İÇİN MSB.YE YAZI YAZILMIŞTIR._x000a_* 22 AĞUSTOS 2016 TARİHİNDE KKK.LIĞI TARAFINDAN 578.760,00 TL NİN MOD. MAL VE HİZ.TED.D.BŞK.LIĞI HESABINA AKTARILMESI İÇİN MSB MALİYE BŞK.LIĞINA YAZI YAZILMIŞTIR._x000a_* 07 EYLÜL 2016 TARİHİNDE NSPA DEN  22 CAL. TÜFEK ELEY TENEX MÜSABAKA FİŞEĞİ İÇİN FİYAT TEKLİFİ GELMİŞTİR._x000a_* 21 EYLÜL 2016 TARİHİNDE İSM YE 22 CAL. TÜFEK ELEY TENEX MÜSABAKA FİŞEĞİ İÇİN FİYAT TEKLİFİNİN UYGUNLUĞU SORULMUŞTUR._x000a_* 30 EYLÜL 2016 TARİHİNDE İSM TARAFINDAN FİYAT TEKLİFİ ONAYLANARAK MSB YE GÖNDERİLMİŞTİR. ( 22 CAL. TÜFEK ELEY TENEX MÜSABAKA İÇİN 5.700,00-5.940,00 AVRO  BEDELİ İLE İLAVE 1.000 AVRO TAŞIMA BEDELİ)_x000a_* 10 EKİM 2016 TARİHİNDE 130.700,00 AVRO KAYNAĞIN NSPA.YA TRANSFER ONAYI HAZIRLANMIŞTIR._x000a_* 10 EKİM 2016 TARİHİNDE MÜSTEŞAR TED.VE İNŞ.YRDC.LIĞI BÜT.Ş.MD.LÜĞÜNE KAYNAĞIN NSPA E TRANFER EDİLMESİ İÇİN YAZI YAZILMIŞTIR.  (130.700,00 AVRO)_x000a_* 10 EKİM 2016 TARİHİNDE PL.VE MALİ YNT.Ş.MD.LÜĞÜ TARAFINDAN BÜT.VE MALİ  HİZ.GN.MD.LÜĞÜ İLE MTİY BÜT.Ş.MD.LÜĞÜNE ÖDENEK GÖNDERME BELGESİNİN TANZİM EDİLMESİ İÇİN YAZI YAZILMIŞTIR._x000a_* 11 EKİM 2016 TARİHİNDE 22 CAL. TÜFEK ELEY TENEX MÜSABAKA  FİŞEĞİ İÇİN  FİYAT TEKLİFİ ONAYLANMIŞTIR.  (11.640,00 AVRO İLAVE 1.000,00 AVRO TAŞIMA VE KARGO BEDELİ) _x000a_* 12 EKİM 2016 TARİHİNDE  22 CAL. TÜFEK ELEY TENEX MÜSABAKA  FİŞEĞİ İÇİN ONAYLI FİYAT TEKLİFİ NSPA E GÖNDERİLMİŞTİR. _x000a_* 07 KASIM 2016 TARİHİNDE MTİY BÜT.Ş.MD.LÜĞÜ TARAFINDAN KAYNAK TRANSFERİ İLE İLGİLİ 631.671,87 TL LİK KUR FARKI OLUŞTUĞU BİLDİRİLMİŞTİR._x000a_* 10 KASIM 2016 TARİHİNDE NAKLİYAT SİGORTASI HİZMETİ POLİÇE TALEP FORMU 4 KALEM MALZEMENİN 1'İNCİ PARTİ Sİ İÇİN DÜZENLENMİŞTİR._x000a_* 18 KASIM 2016 TARİHİNDE GÜNEŞ SİGORTADAN NAKLİYAT SİGORTASI POLİÇELERİ / ZEHİLNAMELERİ GÖNDERİLMİŞTİR._x000a_* 09 ARALIK 2016 TARİHİNDE SİGORTA BEDELİ ÖDEME ONAYI HAZIRLANMIŞTIR. (213,21 TL)_x000a_* 09 ARALIK 2016 TARİHİNDE HARCAMA YÖNETİM D.BŞK.LIĞINA SİGORTA BEDELİNİN ÖDENMESİ İÇİN YAZI YAZILMIŞTIR. _x000a_* 05 ARALIK 2016 TARİHİNDE NSPA DEN 4 KALEM (2015 YILI İBF Sİ İÇİN) İÇİN FATURA GELMİŞTİR. (63.366,45 AVRO) _x000a_* 28 ARALIK 2016 TARİHİNDE 4 KALEM MALZEMENİN 1'İNCİ PARTİ Sİ İÇİN İSM YE TMİB GÖNDERİLMESİ İÇİN YAZI YAZILMIŞTIR. _x000a_* 24 OCAK 2017 TARİHİNDE İSM TARAFINDAN 4 KALEM MALZEMENİN 1'İNCİ PARTİ Sİ İÇİN FİZİKİ SAYIM VE FİZİKİ KONTROL TESPİT RAPORU İLE SANDIK/AMBALAJ AÇMA TUTANAĞI GÖNDERİLMİŞTİR. _x000a_* 27 OCAK 2017 TARİHİNDE İSM TARAFINDAN 4 KALEM MALZEMENİN 1'İNCİ PARTİ Sİ İÇİN TMİB GÖNDERİLMİŞTİR. _x000a_* 10 ŞUBAT 2017 TARİHİNDE 4 KALEM MALZEMENİN 2'NCİ PARTİ NİN 14 ŞUBAT 2017 TARİHİNDE YÜKLENECEĞİ  İSM YE BİLDİRİLMİŞTİR._x000a_* 10 ŞUBAT 2017 TARİHİNDE NAKLİYAT SİGORTASI HİZMETİ POLİÇE TALEP FORMU 4 KALEM MALZEMENİN 2'NCİ PARTİSİ İÇİN   GÜNEŞ SİGORTAYA GÖNDERİLMİŞTİR._x000a_* 22 ŞUBAT 2017 TARİHİNDE İSM TARAFINDAN  4 KALEM MALZEMENİN 2'NCİ PARTİ NİN FİZİKİ SAYIM VE FİZİKİ KONTROL TESPİT RAPORU İLE SANDIK/AMBALAJ AÇMA TUTANAĞI GÖNDERİLMİŞTİR. _x000a_* 24 ŞUBAT 2017 TARİHİNDE GÜNEŞ SİGORTADAN NAKLİYAT SİGORTASI POLİÇELERİ / ZEHİLNAMELERİ GÖNDERİLMİŞTİR._x000a_* 09 MART 2017 TARİHİNDE SİGORTA BEDELİ ÖDEME ONAYI HAZIRLANMIŞTIR. (247,29 TL)_x000a_* 09 MART 2017 TARİHİNDE HARCAMA YÖNETİM D.BŞK.LIĞINA SİGORTA BEDELİNİN ÖDENMESİ İÇİN YAZI YAZILMIŞTIR._x000a_* 04 MAYIS 2017 TARİHİNDE  4 KALEM MALZEMENİN 2'NCİ PARTİSİ İÇİN 64.290,00  AVRO MAL BEDELİ İLE  2.480,00 AVRO TAŞIMA BEDELİ FATURALARI NSPA TARAFINDAN GÖNDERİLMİŞTİR._x000a_* 17 TEMMUZ  2017 TARİHİNDE İSM YE 4 KALEM MALZEMENİN 2'NCİ PARTİSİ İÇİN TMİB GÖNDERİLMESİ MAKSADIYLA YAZI YAZILMIŞTIR. (64.290,00 AVRO)_x000a_* 25 TEMMUZ 2017 TARİHİNDE İSM.DEN FİZİKİ SAYIM VE FİZİKİ TESPİT KONTROL RAPORU İLE SANDIK AÇMA TUTANAĞI DÜZENLENMESİ İÇİN YAZI YAZILDI._x000a_*....AĞUSTOS 2017 TARİHİNDE İSM TARAFINDAN FŞ.22 CAL ELEY RAPİT FİRE MATCH(MÜSABAKA)(30.000 ADET) İÇİN FİZİKİ SAYIM VE FİZİKİ KONTROL TESPİT RAPORU İLE SANDIK AMBALAJ AÇMA TUTNAĞI GÖNDERİLMİŞTİR.(21 EYLÜL 2017 TARİHİNDE TESLİM ALINMIŞTIR._x000a_*06 EYLÜL 2017 TARİHİNDE İSM TARAFINDAN 22 CAL. TABANCA MÜSABAKA LAPUA OSP 90.000 ADET,  22 CAL. TÜFEK LAPUA X-ACT MÜSABAKA  30.000 ADET,  22 CAL. TÜFEK RWS-R100 MÜSABAKA (2015 İÇİN) 30.000 ADET VE  32 CAL. TABANCA MÜSABAKA  90.000 ADET  İÇİN TMİB,FİZİKİ SAYIM VE FİZİKİ KONTROL TESPİT RAPORU GÖNDERİLMİŞTİR._x000a_*11 EYLÜL 2017 TARİHİNDE NSPA.DAN 5700+5700 AVRO OLARAK 2 ADET FATURA GÖNDERİLDİ.(26 EYLÜL 2017 TARİHİNDE TESLİM ALINDI.)_x000a_NOT: ELEY TENEX;1.PARTY=EUC+6 AY; 2.NCİ PARTİ=EUC+12 AY;DAP NSPA WALDOFF-CAPELLEN +KARGO İLE TÜRKİYE; 1.nci parti 26 TEMMUZ'DA geldi.2'NCİ PARTİNİN OCAK 2018 TARİHİNDE GELMESİ BEKLENMEKTEDİR._x000a_YAPILACAK İŞLEM   :    ELEY TENEX 2.NCİ PARTİ NE ZAMAN GELECEK DİYE ARAŞTIR."/>
        <s v="* 13 TEMMUZ 2016 NSPA'DAN ALINAN TEKLİF İSM TARAFINDAN İNCELENEREK UYGUN BULUNMUŞTUR._x000a_* 14 TEMMUZ 2016 NSPA'YA TEKLİFİN UYGUN BULUNDUĞU BİLDİRİLDİ. 2.778.000,00  AVRO_x000a_*ATIŞ TESTİNDEN DOLAYI TESLİMAT YAPILMADI, 2017 EKİM'DE GELMESİ PLANLANIYOR."/>
        <s v="* 25 MART 2016 İBF ALINDI._x000a_* 28 MART 2016 İHTİYAÇ NSPA'YA BİLDİRİLDİ._x000a_* 01 NİSAN 2016 ALIM ONAYI ALINDI._x000a_* 18 MAYIS 2016 NSPA'DAN ALINAN PA ONAY İÇİN İSM'YE GÖNDERİLDİ._x000a_* 07 HAZİRAN 2016 NSPA'DAN İLAVE ALTERNATİF TAŞIMA TEKLİFLERİ İSTENDİ._x000a_* 20 HAZİRAN 2016 NSAP TEKLİF GÖNDERDİ. (FOB HAMBURG / DAP NSPA)_x000a_* 20 HAZİRAN 2016 TEKLİFLER DEĞERLENDİRİLMEK ÜZERE İSM'YE GÖNDERİLDİ._x000a_* 30 HAZİRAN 2016 İSM TARAFINDAN ALINAN ONAY KAPSAMINDA NSPA'YA FİYAT ONAYI GÖNDERİLDİ. (21.084.300,00 EURO)_x000a_TESLİMAT PLANI ŞU ŞEKİLDEDİR:_x000a_1'İNCİ SEVKİYAT 7.520 ADET + 6 AY SONRA_x000a_2'NCİ SEVKİYAT 29.152 ADET + 11 SONRA_x000a_3'ÜNCÜ SEVKİYAT 29.984 ADET + 12 SONRA_x000a_4'ÜNCÜ SEVKİYAT 83.344 ADET + 15 SONRA_x000a_NSPA - YÜKLENİCİ SÖZLEŞMESİNİN TEMMUZ 2016 AYI İÇİNDE İMZALANMASI BEKLENMEKTEDİR. SÖZLEŞMENİN İMZALANMASININ ARDINDAN TARİHLER NETLEŞECEKTİR._x000a_* 20 EYLÜL 2016 İSM DEN SKB İSTENDİ._x000a_*14 ARALIK 2016 6.450.000 AVRO AVANS GÖNDERİLDİ._x000a_*10 AĞUSTOS 2017 TARİHİNDE K.K.K.LIĞINCA ALMAN HÜKUMETİ İLE İHRAÇ MÜSAADESİ PROBLEM SAHASINDAN DOLAYI K.K.K.LIĞINCA SÖZLEŞMENİN İPTAL EDİLEREK TEKRAR İHALEYE ÇIKILMASI İÇİN YAZI YAZILMIŞTIR._x000a_*24 AĞUSTOS 2017 TARİHİNDE NSPA.YA İPTAL TALEBİ İLETİLMİŞ VE YENİDEN BAŞKA BİR ÜLKEDEN ALIMA DEVAM EDİLMESİ KONUSUNDA TALEP İLETİLMİŞTİR."/>
        <s v="* 30 HAZİRAN 2016 TARİHİNDE NSPA’DAN ALINAN TEKLİF AYNI TARİHTE İSM’YE SORULMUŞTUR. TEKLİF KABUL ONAYI 11 TEMMUZ 2016 TARİHİNDE İSM’DEN ALINMIŞ VE AYNI TARİHTE NSPA’YA İLETİLMİŞTİR. _x000a_* 17 AĞUSTOS 2016 NSPA SÖZLEŞME İMZALAMIŞTIR. (6.304.000 AVRO) TANESİ 1.050 AVRO’YA ALINMAKTADIR. TESLİMAT 2 PARTİ HALİNDE 04.05.2017 (1.500 ADET) VE 31.08.2017 (4.500 ADET) TARİHLERİNDE YAPILACAKTIR.LOT TESTİ VE FİRİNG TEST DEVAM EDİYOR. TESTLERİN OLUMLU ÇIKMASI DURUMUNDA 10-15 GÜN İÇİNDE GÖNDERİME HAZIR OLACAK._x000a_*11 EYLÜL 2017 TARİHİNDE NSPA.DAN 6.000 ADEDİN 1.500 ADEDİ İÇİN GELEN 1.575.000 AVRO BEDELLİ FATURA GÖNDERİLMİŞTİR.(26 EYLÜL 2017 TARİHİNDE TESLİM ALINMIŞTIR.)"/>
        <s v="* 18 KASIM 2016 TARİHİNDE ALIM ONAYI ALINMIŞTIR._x000a_ İSTEK NSPA YA 02.12.2016 TARİHİNDE İLETİLMİŞTİR._x000a_* 26 OCAK 2017 TARİHİNDE, NSPA DAN GELEN FİYAT VE TEKLİF DEĞERLENDİRİLMEK ÜZERE İSM GÖNDERİLMİŞTİR._x000a_* İSMNİN FİYAT UYGUN YAZISI 09 ŞUBAT 2017 TARİHİNDE GELMİŞTİR._x000a_* 3.003.840,00 AVRO BEDELLİ FİYAT ONAYI NSPAYA 09 ŞUBAT 2017 TARİHİNDE GÖNDERİLMİŞTİR. _x000a_* İSM SKB.Yİ 28.02.2017 TARİHİNDE MSB.TEK.HİZ.D.BŞK.LIĞINA ONAY İÇİN GÖNDERMİŞTİR._x000a_* MSB.TEK.HİZ.D.BŞK.LIĞINDAN ONAYLI SKB 07 MART 2017 TARİHİNDE GÖNDERİLMİŞTİR._x000a_*15 MART 2017 TARİHİNDE ONAYLI EUC NSPA.YA GÖNDERİLMİŞTİR._x000a__x000a__x000a_*TESLİM TARİHİ 22 ŞUBAT 2018'DİR.MALZEME 22 ŞUBAT 2018 TARİHİNDE GELECEĞİNDEN 2017 YILINDA MAHSUP İŞLEMİ YAPILMAYACAKTIR.MALZEME FOB HAMBURG/ALMANYA'DAN SEVK EDİLECEKTİR."/>
        <s v="18 KASIM 2016 TARİHİNDE ALIM ONAYI ALINMIŞTIR. _x000a_İSTEK NSPA YA 02.12.2016 TARİHİNDE İLETİLMİŞTİR._x000a_NSPADAN ALINAN 280.930,30 AVRO BEDELLİ FİYAT VE TEKLİFİ DEĞERLENDİRİLMESİ İÇİN 27 ŞUBAT 2017 TARİHİNDE İSMYE GÖNDERİLMİŞTİR. _x000a_280.930,30 AVRO BEDELLİ FİYAT ONAYI 07 MART 2017 TARİHİNDE NSPAYA GÖNDERİLMİŞTİR. SON KULLANICI BELGESİ ONAYLANMAK ÜZERE 21 MART 2017 TARİHİNDE İSMYE GÖNDERİLMİŞTİR.ONAYLI SKB 05 NİSAN 2017 TARİHİNDE NSPAYA GÖNDERİLMİŞTİR._x000a_*MAL TESLİMİ ECU.NİN TESLİMİNE BAĞLI OLARAK 6 AY.FİRMASI RHEINMETHALL(ALMANYA)'DIR._x000a_*"/>
        <s v="18 KASIM 2016 TARİHİNDE ALIM ONAYI ALINMIŞTIR. _x000a_İSTEK NSPA YA 02.12.2016 TARİHİNDE İLETİLMİŞTİR._x000a_23 MART 2017 TARİHİNDE NSAPA'DAN FİYAT TEKLİFİ GLMİŞTİR.FİYAT TEKLİFİ DEĞERLENDİRİLMESİ İÇİN 27 MART 2017 TARİHİNDE İSMYE GÖNDERİLMİŞTİR.İSM.DEN 04 NİSAN 2017 TARİHİNDE FİYAT ONAYI GELMİŞTİR.11 NİSAN 2017 TARİHİNDE FİYAT ONAYI HAZIRLANMIŞTIR._x000a_1.760.000,00 AVRO BEDELLİ FİYAT ONAYI 11 NİSAN 2017 TARİHİNDE NSPAYA GÖNDERİLMİŞTİR._x000a_*TESLİM TARİHİ SKB VE İHRACAT LİSANSINA BAĞLI OLARAK 6 AY_x000a_*20 EYLÜL 2017 TARİHİNDE ONAYLI SKB NSPA.YA GÖNDERİLMİŞTİR._x000a_*11 EYLÜL 2017 TARİHİNDE NSPA.DAN 401,70AVRO OLARAK FATURA GÖNDERİLDİ.(26 EYLÜL 2017 TARİHİNDE TESLİM ALINDI.)_x000a_TESLİM TARİHİNİN SKB VE İHRACAT LİSANSINA BAĞLI OLARAK 6 AY _x000a_OLMASI VE 20 EYLÜL 2017 TARİHİNDE ONAYLI SKB'NİN NSPA.YA GÖNDERİLMESNDEN DOLAYI 2017 YILINA YETİŞMEYECEĞİ VE 2018 YILINA DEVREDECEĞİ DEĞERLENDİRİLMEKTEDİR.MALZEM SLOVENYA'DAN FOB SEAPORT GÖNDERİLECEKTİR.1.760.000 AVRO"/>
        <s v="18 KASIM 2016 TARİHİNDE ALIM ONAYI ALINMIŞTIR. _x000a_İSTEK NSPA YA 02.12.2016 TARİHİNDE İLETİLMİŞTİR._x000a_FİYAT TEKLİFİ DEĞERLENDİRİLMESİ İÇİN 27 MART 2017 TARİHİNDE İSMYE GÖNDERİLMİŞTİR.04 NİSAN 2017 TARİHİNDE İSM.DEN FİYAT ONAYI GELMİŞTİR.11 NİSAN 2017 TARİHİNDE FİYAT ONAYI ALINMIŞTIR._x000a_3.920.000,00 AVRO BEDELLİ FİYAT ONAYI 11 NİSAN 2017 TARİHİNDE NSPAYA GÖNDERİLMİŞTİR._x000a_*4 EYLÜL 2017 TARİHİNDE NSPA.DAN EUC.NİN ONAYLANMASI KONUSUNDA ELEKTRONİK POSTA GÖNDERLMİŞTİR._x000a_*MALZEME TESLİMİ SKB VE İHRACAT LİSANSINA BAĞLI OLARAK 6 AYDIR.SON TESLİM TARİHİ 28 ŞUBAT 2018_x000a_* 21 EYLÜL 2017 TARİHİNDE ONAYLI SKB NSPA.YA GÖNDERİLMİŞTİR._x000a_*11 EYLÜL 2017 TARİHİNDE NSPA.DAN 5700+5700 AVRO OLARAK 2 ADET FATURA GÖNDERİLDİ.(26 EYLÜL 2017 TARİHİNDE TESLİM ALINDI.)_x000a_*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
        <s v="18 KASIM 2016 TARİHİNDE ALIM ONAYI ALINMIŞTIR._x000a_İSTEK NSPA YA 02.12.2016 TARİHİNDE İLETİLMİŞTİR._x000a_FİYAT TEKLİFİ DEĞERLENDİRİLMESİ İÇİN 27 MART 2017 TARİHİNDE İSMYE GÖNDERİLMİŞTİR.04 NİSAN 2017 TARİHİNDE İSM TEKLİFİ ONAYLAMIŞTIR.11 NİSAN 2017 TARİHİNDE FİYAT TEKLİFİ ONAYLANMIŞTIR._x000a_2.730.000,00 AVRO BEDELLİ FİYAT ONAYI 11 NİSAN 2017 TARİHİNDE NSPAYA GÖNDERİLMİŞTİR._x000a_*4 EYLÜL 2017 TARİHİNDE NSPA.DAN EUC.NİN ONAYLANMASI KONUSUNDA ELEKTRONİK POSTA GÖNDERLMİŞTİR._x000a_TESLİM TARİHİ EUC VE EL.YE BAĞLI OLARAK 6 AY.SON TESLİM TARİHİ 28 ŞUBAT 2018_x000a_*19 EYLÜL 2017 TARİHİNDE ONAYLI EUC TESLİM ALINMIŞTIR. NSPA.YA GÖNDERİLECEKTİR._x000a_* 21 EYLÜL 2017 TARİHİNDE ONAYLI SKB NSPA.YA GÖNDERİLMİŞTİR._x000a_*11 EYLÜL 2017 TARİHİNDE NSPA.DAN 5700+5700 AVRO OLARAK 2 ADET FATURA GÖNDERİLDİ.(26 EYLÜL 2017 TARİHİNDE TESLİM ALINDI.)_x000a_*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_x000a_"/>
        <s v="* EK-1 KAPSAMINDA 10.000 ADET İLE BERABER 34.000 OLARAK YÜRÜTÜLMEKTEDİR._x000a_* 16 MART TARİHİNDE GELEN TEKLİF DEĞERLENDİRİLMEK ÜZERE 17 MART TARİHİNDE İSM E GÖNDERİLMİŞTİR. İSM.DEN 20 MART 2017 TARİHİNDE ONAYLANARAK GÖNDERİLMİŞTİR.13 NİSAN 2017 TARİHİNDE FİYAT TEKLİFİ ONAYLANMIŞTIR._x000a_897.900,00 AVRO BEDELLİ FİYAT ONAYI 13 NİSAN 2017 TARİHİNDE NSPAYA GÖNDERİLMİŞTİR.03 MAYIS 2017 TARİHİNDE İSM.YE SKB.NİN ONAYLANARAK GÖNDERİLMESİ İÇİN YAZI YAZILMIŞTIR.İSM TARAFINDAN 08 MAYIS 2017 TARİHİNDE ONAYLANARAK GÖNDERİLMİŞTİR.11 MAYIS 2017 TARİHİNDE EUC ONAYLANARAK NSPA'YA GÖNDERİLMİŞTİR.MAL TESLİİMİ EUC VE EL.YE BAĞLI OLARAK 6 AY(04 ARALIK 2017.DİR, TAŞIMA ŞEKLİ DDP WALDOFF LUXEMBURG)"/>
        <s v="* 17 MART 2017 TARİHİNDE 25.000 ADET İÇİN ONAYLI PA NSPA YA GÖNDERİLMİŞTİR._x000a_* 25.000 ADET İÇİN SKB ONAYLANMASI İÇİN 23 MART 2017 TARİHİNDE İSMYE GÖNDERİLMİŞTİR._x000a_*25.000 ADET FLARE İÇİN ONAYLI SKB 05 NİSAN 2017 TARİHİNDE NSPAYA GÖNDERİLMİŞTİR._x000a_*25.000 ADET İÇİN BİRİM FİYATI 59,13 GBPDEN, 59,12 GBP İNDİRİM YAPILDIĞI 21 MART 2017 TARİHİNDE NSPADAN BİLDİRİLMİŞTİR.  * 20.000 ADET İÇİN NSPADAN FİYAT VE TEKLİF 24 NİSAN 2017 TARİHİNDE İSMYE GÖNDERİLDİ._x000a_* 45.000 ADET İÇİN FİYAT ONAYI NSPAYA GÖNDERİLMİŞTİR._x000a_*SÖZLEŞME BEDELİ 20.000 ADET İÇİN 2.178.348,00 AVRO_x000a_*SÖZLEŞME BEDELİ 25.000 ADET İÇİN 1.478.250,00 İNGİLİZ STERLİNİDİR._x000a_20.040 ADET İÇİN ONAYLI EUC 13 HAZİRAN 2017 TARİHİNDE NSPYA GÖNDERİLDİ_x000a_*21 TEMMUZ 2017 TARİHİNDE 25.000 ADET İÇİN K.K.K.LIĞINA TAŞIMA MALİYETİ (8.740,50 GBP )FİYAT ONAYI İÇİN YAZI YAZILDI._x000a_*24 TEMMUZ 2017 TARİHİNDE İSM. ONAYLADI._x000a_*26 TEMMUZ 2017 FİYAT TEKLİFİ ONAYLANDI._x000a_*26 TEMMUZ 2017 ONAYLI FİYAT TEKLİFİ NSPA.YA NAMSA ÜZERİNDEN GÖNDERİLDİ._x000a_*27 TEMMUZ 2017 TARİHİNDE İSM.YE FİZİKİ SAYIM RAPORU/SANDIK AMBALAJ AÇMA TUTANAĞININ GÖNDERİLMESİ İÇİN YAZI GÖNDERİLDİ._x000a_*03 AĞUSTOS 2017 TARİHİNDE GÜNEŞ SİGORTAYA SİGORTA POLİÇESİ TALEP FORMU GÖNDERİLDİ._x000a_*03 AĞUSTOS 2017 TARİHİNDE GÜNEŞ SİGORTADAN NAKLİYAT SİGORTASI POLİÇELERİ KESME ZEYİLNAMELERİ GELMİŞTİR._x000a_*9 AĞUSTOS 2017 TARİHİNDE 25.000 ADET MALZEME GELDİ.Sözleşme Bedeli: 1.478.250£ (KALAN 20000 OCAK 2018'DE GELECEK.)_x000a_*14 AĞUSTOS 2017 TARİHİNDE 1'İNCİ ULŞ.TER.BRL.K.LIĞI TARAFINDAN GÜMRÜK BELGELREİ GÖNDERİLMİŞTİR._x000a_* ..AĞUSTOS 2017 TARİHİNDE İSM TARAFINDAN TESLİM ALINAN 25.000 ADET İÇİN FİZİKİ SAYIM VE FİZİKİ KONTROL TESPİT RAPORU VE SANDIK AMBALAJ AÇMA TUTANAĞI GÖNDERİLMİŞTİR.(21 EYLÜL 2017 TARİHİNDE TESLİM ALINMIŞTIR.)_x000a_* 11 EYLÜL 2017 TARİHİNDE NSPA.DAN 1.651.027,70 AVROLUK FATURA GÖNDERİLDİ.(26 EYLÜL 2017 TARİHİNDE TESLİM ALINDI.)"/>
        <s v="1.588,94 POUND BEDELLİ FİYAT ONAYI 25.11.2016 TARİHİNDE NSPAYA GÖNDERİLMİŞTİR._x000a_* 15 MART 2017 TARİHİNDE KURYE UÇAĞIYLA (5.000 + 5.000) 10.000 ADEDİ TESLİM ALINMIŞTIR._x000a_SİGORTA ÖDEMESİ 11 NİSAN 2017 TARİHİNDE HARC.YNT.D.BŞK.LIĞINA GÖNDERİLMİŞTİR._x000a_*1'İNCİ TESLİMAT OLARAK 16 MART 2017'DE 10.000 ADEDİ  TESLİM ALINDI._x000a_*2'NCİ TESLİMAT OLARAK, 10.000 ADEDİ 23.05.2017 TARİHİNDE SEVK EDİLMİŞTİR._x000a__x000a_*3'ÜNCÜ TESLİMATI OLARAK 10.000 ADEDİ 31 TEMMUZ 2017 TESLİMİ BEKLENİYOR.  TESLİMİ BEKLENİYOR._x000a_*17 TEMMUZ 2017 TARİHİNDE GELEN 20.000 ADET İÇİN KKK.DAN TMİB.NİN GÖNDERİLMESİ İÇİN YAZI YAZILMIŞTIR.(MİAT 28 TEMMUZ) _x000a_*11 EYLÜL 2017 TARİHİNDE NSPA.DAN 59.438,51 AVROLUK FATURA GÖNDERİLDİ.(26 EYLÜL 2017 TARİHİNDE TESLİM ALINDI.)_x000a_*19 EYLÜL 2017 TARİHİNDE İSM TARAFINDAN 10.000 ADET İÇİN TMİB GÖNDERİLDİ._x000a__x000a_"/>
        <s v="18 KASIM 2016 TARİHİNDE ALIM ONAYI ALINMIŞTIR. _x000a_İSTEK NSPA YA 02.12.2016 TARİHİNDE İLETİLMİŞTİR._x000a_*27 EYLÜL 2017 TARİHİNDE İSM.YE İHALEYE ÇIKILABİLMESİ İÇİN TEKNİK İSTERLERİN DOLDURULARAK GÖNDERİLMESİ İÇİN YAZI YAZILMIŞTIR. "/>
        <s v="18 KASIM 2016 TARİHİNDE ALIM ONAYI ALINMIŞTIR. _x000a_*15 KASIM 2016 TARİHİNDE NSPA.DAN FİYAT TEKLİFİ GELMİŞTİR._x000a_*İSM.YE 25 KASIM'DA FİYAT TEKLİF İSORULMUŞTUR._x000a_*İSM.DEN 30 KASIM 2016 TARİHİNDE FİYAT ONAYI ALINMIŞTIR._x000a_*05 ARALIK 2016 TARİHİNDE FİYAT TEKLİFİ ONAYI HAZIRLANMIŞTIR.(ONAY BELGESİ YANLIŞ GİBİ)_x000a_* 05 ARALIK 2017 TARİHİNDE FİYAT ONAYI NSPA.YA BİLDİRİLMİŞTİR._x000a_(MES KAPSAMINDA 500 + 2.000 İSTEK YAPILMIŞTIR._x000a_* 1.500 EA İÇİN İSTEK NSPA YA 02.12.2016 İLETİLMİŞTİR._x000a_MES KAPSAMINDA 500 + 2.000 İÇİN FİYAT ONAYI 05.12.2016 NSPA YA GÖNDERİLMİŞTİR._x000a_500 EA HEP-T/HESH (MES) İÇİN 330.000,00 AVRO BEDELLİ FİYAT ONAYI NSPAYA GÖNDERİLMİŞTİR.)_x000a_*12 ARALIK 2017 TARİHİNDE TESLİM YERİ DEĞİŞİKLİK TEKLİFİ İSM.YE BİLDİRİLMİŞTİR._x000a_*31 ARALIK 2016 TARİHİNDE TESLİM YERİ DEĞİŞİKLİK TEKLİFİ İSM TARAFINDAN ONAYLANMIŞ VE TESLİM YERİ İTALYA OLARAK DEĞİŞTİRİLMİŞTİR._x000a_*03 OCAK 2017 TARİHİNDE TESLİM YERİ DEĞİŞİKLİK TEKLİFİ ONAYI HAZIRLANMIŞTIR._x000a_*10 ŞUBAT 2017 TARİHİNDE NSPA.DAN 120 MM HEAT-MP-T MÜHİMMATI İÇİN  FİYAT TEKLİFİ GELMİŞTİR. _x000a_*17 MART 2017 TARİHİNDE 120 MM HEAT-MP-T MÜHİMMATI FİYAT TEKLİFİ ONAYI NSPA.YA BİLDİRİLMİŞTİR._x000a_*03 HAZİRAN 2017 TARİHİNDE TESLİM YERİ DEĞİŞİKLİK TEKLİFİ ONAYI NSPA.YA BİLDİRİLMİŞTİR._x000a_* 10 TEMMUZ 20017 TARİHİNDE 3 ADET TDY VE LOT ACCEPTANCE TEST FATURASI GELDİ._x000a_*09 AĞUSTOS 2017 TARİHİNDE 1030 ADEDİN TEDARİK MALİYETİ(679.800 AVRO) VE ÖNCEDEN DEVAM EDEN 2000 ADET+YENİ TEKLİF 1030 TOPLAM 3030 ADET İÇİN TAŞIMA MALİYETİ İÇİN TOPLAM 150.000 AVROLUK FİYAT TEKLİFİ ONAYI İÇİN İSM.YE YAZI YAZILMIŞTIR._x000a_* 15 AĞUSTOS 2017 TARİHİNDE İSM TARAFINDAN 1030 ADEDİN TEDARİK MALİYETİ(679.800 AVRO) VE TOLAM 3030 ADEDİN TAŞIMA MALİYETİ (150.000 AVRO) FİYAT TEKLİFİNİN UYGUN OLDUĞU BİLDİRİLMİŞTİR._x000a_*19 EYLÜL 2017 TARİHİNDE FİYAT ONAYI NSPS.YA BİLDİRİLMİŞTİR._x000a_*20 EYLÜL 2017 TARİHİNDE FİYAT TEKLİFİ ONAYI HAZIRLANMIŞTIR._x000a_*.... TARİHİNDE 118.000 AVROLUK  REVİZE TAŞIMA FİYAT TEKLİFİ İSM.YE GÖNDERİLMİŞTİR."/>
        <s v="18 KASIM 2016 TARİHİNDE ALIM ONAYI ALINMIŞTIR. _x000a_İSTEK NSPA YA 02.12.2016 TARİHİNDE İLETİLMİŞTİR._x000a_FİYAT TEKLİFİ DEĞERLENDİRİLMESİ İÇİN 27 MART 2017 TARİHİNDE İSMYE GÖNDERİLMİŞTİR._x000a_106.322,48 ABD DOLARI BEDELLİ FİYAT ONAYI 11 NİSAN 2017 TARİHİNDE NSPAYA GÖNDERİLMİŞTİR._x000a_*13 TEMMUZ 2017 TARİHİNDE PN, HESAPLAMA YÖNTEMİ VE PAKETLEME KONFİGÜRASYON DEĞİŞİKLİĞİ ONAYI İÇİN İSM.YE YAZI YAZILMIŞTIR._x000a_*24 TEMMUZ 2017 TARİHİNDE İSM.DEN ONAY GELMİŞTİR.  *31 TEMMUZ 2017 TARİHİNDE FİYAT TEKLİFİ ONAYLANMIŞTIR._x000a_*31 TEMMUZ 2017 TARİHİNDE FİYAT ONAYI NSPA.YA GÖNDERİLMİŞTİR._x000a_*24 AĞUSTOS 2017 TARİHİNDE NSPA.DAN EUC VE DSP-83'ÜN ONAYLANARAK GÖNDERİLMESİ İÇİN E-MAİL GELDİ._x000a_19 EYLÜL 2017 TARİHİNDE İSM.DEN SKB VE DSP-83 ONAYI GÖNDERİLDİ.(25 EYLÜL 2017 TARİHİNDE TESLİM ALINDI)_x000a_*25 EYLÜL 20147 TARİHİNDE SKB VE DSP-83 NSPA.YA GÖNDERİLDİ."/>
        <s v="18 KASIM 2016 TARİHİNDE ALIM ONAYI ALINMIŞTIR. _x000a_İSTEK NSPA YA 02.12.2016 TARİHİNDE İLETİLMİŞTİR._x000a_FİYAT TEKLİFİ DEĞERLENDİRİLMESİ İÇİN 27 MART 2017 TARİHİNDE İSMYE GÖNDERİLMİŞTİR._x000a_113.660,28 ABD DOLARI BEDELLİ FİYAT ONAYI 11 NİSAN 2017 TARİHİNDE NSPAYA GÖNDERİLMİŞTİR._x000a_*13 TEMMUZ 2017 TARİHİNDE PN, HESAPLAMA YÖNTEMİ VE PAKETLEME KONFİGÜRASYON DEĞİŞİKLİĞİ ONAYI İÇİN İSM.YE YAZI YAZILMIŞTIR._x000a_*24 TEMMUZ 2017 TARİHİNDE İSM.DEN ONAY GELMİŞTİR. _x000a_*31 TEMMUZ 2017 TARİHİNDE FİYAT TEKLİFİ ONAYLANMIŞTIR._x000a_*31 TEMMUZ 2017 TARİHİNDE FİYAT ONAYI NSPA.YA GÖNDERİLMİŞTİR._x000a_*24 AĞUSTOS 2017 TARİHİNDE NSPA.DAN EUC VE DSP-83'ÜN ONAYLANARAK GÖNDERİLMESİ İÇİN E-MAİL GELDİ._x000a_19 EYLÜL 2017 TARİHİNDE İSM.DEN SKB VE DSP-83 ONAYI GÖNDERİLDİ.(25 EYLÜL 2017 TARİHİNDE TESLİM ALINDI)_x000a_*25 EYLÜL 2017 TARİHİNDE SKB VE DSP-83 NSPA.YA GÖNDERİLDİ."/>
        <s v="18 KASIM 2016 TARİHİNDE ALIM ONAYI ALINMIŞTIR. _x000a_ İSTEK NSPA YA 02.12.2016 TARİHİNDE İLETİLMİŞTİR._x000a_*28 NİSAN 2017 TARİHİNDE NSPA.DDAN FİYAT TEKLİFİ GELDİ._x000a_*02 MAYIS 2017 TARİHİNDE İSM.YE FİYAT TEKLİFİ SORULDU._x000a_*08 MAYIS 2017 TARİHİNDE KKK, LOJ.K.LIĞINA FİYAT TEKLİFİNİNİ UYGUNLUĞUNU SORDU._x000a_*12 MAYIS 2017 İSM TEKLİFİN UYGUN OLDUĞUNU BİLDİRDİ._x000a_*17 MAYIS 2017 TARİHİNDE FİYAT TEKLİFİ ONAYLANDI._x000a_17 MAYIS 2017 TARİHİNDE NSPA.YA FİYAT ONAYI GÖNDERİLDİ._x000a_*04 TEMMUZ 2017 TARİHİNDE NSPA FİRMA İLE SÖZLEŞME İMZALADI._x000a_*13 TEMMUZ 2017 TARİHİNDE İSM.YE SKB ONAYI İÇİN YAZI YAZILDI.(MİAT 28 TEMMUZ 2017)_x000a_*1 AGUŞTOS 2017 TARİHİNDE TEK.HİZ.D.BŞK.LIĞINCA ONAYLI SKB GÖNDERİLMİŞTİR._x000a_*17 AĞUSTOS 2017 TARİHİNDE ONAYLI SKB NSPA'YA GÖNDERİLMİŞTİR._x000a_*20 EYLÜL 2017 TARİHİNDE EUC APOSTİLLE BİRLİKTE İSTENDİĞİNDEN TEKRAR APOSTİLLİ EUC NSPA.YA GÖNDERİLMİŞTİR."/>
        <s v="18 KASIM 2016 TARİHİNDE ALIM ONAYI ALINMIŞTIR. _x000a_İSTEK NSPA YA 02.12.2016 TARİHİNDE İLETİLMİŞTİR.24 MART 2017 TARİHİNDE NSPA.DAN FİYAT TEKLİF İGELMİŞTİR._x000a_FİYAT TEKLİFİ DEĞERLENDİRİLMESİ İÇİN 27 MART 2017 TARİHİNDE İSMYE GÖNDERİLMİŞTİR._x000a_332.629,15 ABD DOLARI BEDELLİ FİYAT ONAYI 11 NİSAN 2017 TARİHİNDE NSPAYA GÖNDERİLMİŞTİR._x000a_*MAL TESLİMİ 11 ARALIK 2017.DİR_x000a_*24 AĞUSTOS 2017 TARİHİNDE NSPA.DAN EUC VE DSP-83'ÜN ONAYLANARAK GÖNDERİLMESİ İÇİN E-MAİL GELDİ._x000a_19 EYLÜL 2017 TARİHİNDE İSM.DEN SKB VE DSP-83 ONAYI GÖNDERİLDİ.(25 EYLÜL 2017 TARİHİNDE TESLİM ALINDI)_x000a_*25 EYLÜL 20147 TARİHİNDE SKB VE DSP-83 NSPA.YA GÖNDERİLDİ."/>
        <s v="18 KASIM 2016 TARİHİNDE ALIM ONAYI ALINMIŞTIR. _x000a_İSTEK NSPA YA 02.12.2016 TARİHİNDE İLETİLMİŞTİR._x000a_*24 MART 2017 TARİHİNDE NSPS.DAN FİYAT TEKLİFİ GELMİŞTİR._x000a_*FİYAT TEKLİFİ DEĞERLENDİRİLMESİ İÇİN 27 MART 2017 TARİHİNDE İSMYE GÖNDERİLMİŞTİR._x000a_*04 NİSAN 2017 TARİHİNDE İSM TARAFINDAN FİYAT TEKLİFİ ONAYLANMIŞTIR._x000a_*11 NİSAN 2017 TARİHİNDE FİYAT TEKLİF ONAYI HAZIRLANMIŞTIR._x000a_*11 NİSAN 2017 TARİHİNDE 94.050,00 ABD DOLARI BEDELLİ FİYAT ONAYI NSPAYA GÖNDERİLMİŞTİR._x000a_*TESLİM TARİHİ 11 ARALIK 2017.DİR._x000a_ *24 AĞUSTOS 2017 TARİHİNDE NSPA.DAN EUC VE DSP-83'ÜN ONAYLANARAK GÖNDERİLMESİ İÇİN E-MAİL GELDİ._x000a_19 EYLÜL 2017 TARİHİNDE İSM.DEN SKB VE DSP-83 ONAYI GÖNDERİLDİ.(25 EYLÜL 2017 TARİHİNDE TESLİM ALINDI)_x000a_*25 EYLÜL 20147 TARİHİNDE SKB VE DSP-83 NSPA.YA GÖNDERİLDİ._x000a__x000a_*   NOT: AYRICA 27 ŞUBAT 2015 TARİHLİ İBF DE 40.000 METRE  FİTİL İNFİLAKLI VARDIR . PROJE KİMİN ??*"/>
        <s v="18 KASIM 2016 TARİHİNDE ALIM ONAYI ALINMIŞTIR. _x000a_İSTEK NSPA YA 02.12.2016 TARİHİNDE İLETİLMİŞTİR._x000a_*29 AĞUSTOS 2017 TARİHİNDE NSPA.DAN FİYAT TEKLİFİ GELDİ.(SON GEÇERLİLİK TARİHİ 25 EYLÜL 2017)_x000a_*07 EYLÜL 2017 TARİHİNDE İSM.YE FİYAT TEKLİFİ YAZISI GÖNDERİLDİ._x000a_*20 EYLÜL 2017 TARİHİNDE İSM TARAFINDAN TEKLİF DEĞERLENDİRME FORMU 5.000 ADET YERİNE EK-1 KAPSAMINDAKİ 8.690 ADET İÇİN UYGUN OLARAK GÖNDERİLMİŞTİR.KKK.LIĞI BİR ABD FİRMASI İLE GÖRÜŞTÜ, KKK.LIĞINDAN PROJENİN İPTAL OLUP OLMAYACAĞI KONUSUNDA YAZI BEKLENMEKTEDİR. "/>
        <s v="18 KASIM 2016 TARİHİNDE ALIM ONAYI ALINMIŞTIR. _x000a_ İSTEK NSPA YA 02.12.2016 TARİHİNDE İLETİLMİŞTİR._x000a_FİYAT TEKLİFİ BEKLENMEKTEDİR._x000a_*01 ŞUBAT 2017 TARİHİNDE NSPA.DAN TALEP EDİLEN STOK NUMARASININ ABD İMALİ OLUP ÜRETİMDE OLMADIĞINA DAİR MESAJ GELDİ.KKK.DAN YAZI BEKLENİYOR VE BAKAN ONAYI  ALINACAK._x000a_* 07 ĞUSTOS 2017 TARİHİNDE K.K.K.LIĞINCA NSPA ÜZERİNDEN TEDARİKİNİN DURDURULMASI VE MKE'DEN TEDARİK EDİLMESİ İÇİN YAZI YAZILMIŞTIR.._x000a_*16 AĞUSTOS 2017 TARİHİNDE MALZEMENİN MKE TARAFINDAN TEDARİK EDİLMESİ İÇİN SLH.ARÇ.VE SİS.TED.D.BŞK.LIĞINA YAZI YAZILMIŞTIR. PROJENİN NSPA.DAN TEDARİĞİ İPTAL EDİLMİŞTİR._x000a_"/>
        <s v="18 KASIM 2016 TARİHİNDE ALIM ONAYI ALINMIŞTIR. _x000a_İSTEK NSPA YA 02.12.2016 TARİHİNDE İLETİLMİŞTİR.05 MAYIS 2017 TARİHİNDE NSPA'DAN FİYAT TEKLİFİ GELMİŞTİR._x000a_FİYAT VE TEKLİFİ 09 MAYIS 2017 TARİHİNDE İSMYE GÖNDERİLMİŞTİR._x000a_*23 MAYIS 2017 TARİHİNDE İSM.DEN FİYAT TELİFİ ONAYI GELMİŞTİR._x000a_*25 MAYIS 2017 TARİHİNDE FİYAT ONAYI ALINMIŞTIR._x000a_*50.000 ADET İÇİN:155.000,00 AVRO, 10.000 ADET İÇİN:94.500,00 AVRO İLAVE 3350 AVRO TAŞIMA OLMAK ÜZERE TOPLAM 252.850,00 AVRO BEDELLİ FİYAT ONAYI 25 MAYIS 2017 TARİHİNDE NSPAYA GÖNDERİLMİŞTİR. (MAL TESLİMİ EUC.NİN ALINMASINI MÜTEAKİP 12 AYDIR. DAĞITIM YERİ DAP WALDOF-LUXEMBURG)_x000a_*12 EYLÜL 2017 TARİHİNDE NSPA'DAN SKB ONAYLANMASI İÇİN GÖNDERİLMİŞTİR._x000a_*22 EYLÜL 2017 TARİHİNDE İSM.YE SKB.NİN ONAYLANMASI İÇİN YAZI YAZILMIŞTIR._x000a_"/>
        <s v="18 KASIM 2016 TARİHİNDE ALIM ONAYI ALINMIŞTIR. _x000a_İSTEK NSPA YA 02.12.2016_x0009__x0009_._x000a_*05 MAYIS 2017 TARİHİNDE NSPA'DAN FİYAT TEKLİFİ GELMİŞTİR._x000a_09 MAYIS 2017 TARİHİNDE FİYAT TEKLİFİ İSMYE GÖNDERİLMİŞTİR._x000a_*23 MAYIS 2017 TARİHİNDE İSM.DEN FİYAT TELİFİ ONAYI GELMİŞTİR._x000a_*25 MYIS 2017 TARİHİNDE FİYAT ONAYI ALINMIŞTIR._x000a_*50.000 ADET İÇİN:155.000,00 AVRO, 10.000 ADET İÇİN:94.500,00 AVRO İLAVE 3350 AVROTAŞIMA OLMAK ÜZERE TOPLAM 25.850,00 AVRO BEDELLİ FİYAT ONAYI 25 MAYIS 2017 TARİHİNDE NSPAYA GÖNDERİLMİŞTİR.(MAL TESLİMİ EUC.NİN ALINMASINI MÜTEAKİP 12 AYDIR. DAĞITIM YERİ DAP WALDOF-LUXEMBURG)_x000a_*12 EYLÜL 2017 TARİHİNDE NSPA'DAN SKB ONAYLANMASI İÇİN GÖNDERİLMİŞTİR._x000a_*22 EYLÜL 2017 TARİHİNDE İSM.YE SKB.NİN ONAYLANMASI İÇİN YAZI YAZILMIŞTIR._x000a_"/>
        <s v="* 11 EKİM 2016 TARİHİNDE İBF DÜZENLENMİŞTİR._x000a_* 18 KASIM 2016 TARİHİNDE ALIM ONAYI ALINMIŞTIR. _x000a_* 02  ARALIK 2016 TARİHİNDE İSTEK NSPA YA  İLETİLMİŞTİR._x000a_* 05 MAYIS 2017 TARİHİNDE FİYAT VE TEKLİFİ  İSM YE GÖNDERİLMİŞTİR._x000a_* 12 MAYIS 2017 TARİHİNDE İSB TARAFINDAN TEKLİFİN UYGUN OLDUĞU BİLDİRİLMİŞTİR._x000a_* 17 MAYIS 2017 TARİHİNDE 179.700,00 AVRO FİYAT BEDELİ (İLAVE 3000 AVRO NSPA PERSONELİNİN LOT TESTİ VE MUAYENE KATILIM BEDELİ) İLE MSB TARAFINDAN FİYAT TEKLİFİ ONAYLANMIŞIR._x000a_* 17 MAYIS 2017 TARİHİNDE FİYAT TEKLİFİ NSPA YE BİLDİRİLMİŞTİR._x000a_* 13 TEMMUZ 2017 TARİHİNDE İSM YE, SKB NİN ONAYLANARAK GÖNDERİLMESİ  İÇİN YAZI YAZILMIŞTIR. _x000a_* 17 AĞUSTOS 2017 TARİHİNDE ONAYLI SKB NSPA'YA GÖNDERİLMİŞTİR. _x000a__x000a_SONUÇ:MALZEME ÇEK CUMHURİYETİ TARAINDAN GÖNDERİLECEKTİR. MALZEME TESLİMİ SKB.NİN FİRMA TARFINDAN ALINMASINI MÜTEAKİP 6 AY VE SKB DE 17 AĞUSTOS 2017 TARİHİNDE GÖNDERİLDİĞİ İÇİN  MAHSUP İŞLEMİNİNİ 2018 YILINA SARKACAĞI DEĞERLENDİRİLMEKTEDİR."/>
        <s v="* 11 EKİM 2016 TARİHİNDE İBF DÜZENLENMİŞTİR._x000a_* 18 KASIM 2016 TARİHİNDE ALIM ONAYI ALINMIŞTIR. _x000a_İSTEK NSPA YA 02.12.2016 TARİHİNDE İLETİLMİŞTİR._x000a_FİYAT VE TEKLİFİ 05 MAYIS 2017 TARİHİNDE İSMYE GÖNDERİLMİŞTİR._x000a_* 22 ŞUBAT 2017 TARİHİNDE KKK.LIĞINCA GENKUR VE MSB YE NSPA TARAFINDAN GÖNDERİLEN TASLAK DOKÜMANIN UYGUN OLDUĞUNA DAİR YAZI YAZILMIŞTIR. _x000a_* 27 MART 2017 TARİHİNDE GENKUR TARAFINDAN 3 FARKLI BİXİ MAKİNELİ TÜFEKTEN 1'ER ADET, MANEVRA APARATINDAN 5 ADEDİNİN NSPA E TAHSİS EDİLMESİNİN BAKAN ONAYI ALINARAK VERİLMESİNİN UYGUN OLACAĞI YAZILMIŞTIR._x000a_* 28 NİSAN 2017 TARİHİNDE MSB TARAFINDAN BAKAN ONAYI ALINMIŞTIR._x000a_* 03 MAYIS 2017 TARİHİNDE MSB TARAFINDAN KKK LIĞINA SİLAHLARIN BEDELSİZ OLARAK NSPA YA TESLİM EDİLMESİ İÇİN KKK.LIĞINA BAKAN ONAYI İLE  YETKİ VERİLDİĞİ BİLDİRİLMİŞTİR._x000a_* 10 MAYIS 2017 TARİHİNDE KKK.LIĞI TARAFINDAN KK LOJ.K.LIĞINA NSPA İLE PROTOKOL YAPILARAK TESLİM EDİLMESİ BİLDİRİLMİŞİR._x000a_* MSB TARAFINDAN DURUM NSPA YE BİLDİRİLMİŞ OLUP CEVAP BEKLENMEKTEDİR. "/>
        <s v="* 11 EKİM 2016 TARİHİNDE İBF HAZIRLANMIŞTIR._x000a_* 18 KASIM 2016 TARİHİNDE ALIM ONAYI ALINMIŞTIR._x000a_* 02 ARALIK 2016 TARİHİNDE İSTEK NSPA YA  İLETİLMİŞTİR._x000a_* 12 ARALIK 2016 TARİHİNDE NSPA DEN FİYAT TEKLİFİ GELMİŞTİR._x000a_* 13 ARALIK 2016 TARİHİNDE  NSPA FİYAT VE TEKLİFİ İHTİYAÇ SAHİBİ MAKAM (İSM) YE GÖNDERİLMİŞTİR._x000a_* 15 ARALIK 2016 TARİHİNDE NSPA TARAFINDAN SÖZLEŞME İMZALANMIŞTIR._x000a_* 13 OCAK 2017 TARİHİNDE İSM TARAFINDAN FİYAT ONAYI UYGUN OLARAK GÖNDERİLMİŞTİR._x000a_* 16 OCAK 2017 TARİHİNDE 38.500 ABD DOLARI BEDELLİ REVİZE FİYAT ONAYI  HAZIRLANMIŞTIR.  _x000a_* 16 OCAK 2017 TARİHİNDE 38.500 ABD DOLARI BEDELLİ REVİZE FİYAT ONAYI  NSPAYA GÖNDERİLMİŞTİR.  _x000a_* 23 OCAK 2017 TARİHİNDE İSM YE SKB İLE İTHALAT BELGESİNİN ONAYLANARAK GÖNDERİLMESİ İÇİN YAZI YAZILMIŞTIR._x000a_* 25 OCAK 2017 TARİHİNDE İSM TARAFINDAN SKB ONAYANARAK GÖNDERİLMİŞTİR._x000a_* 30 OCAK 2017 TARİHİNDE MSB TARAFINDAN NSPA E,  SKB VE İTHALAT LİSANSININ ONAYLANDIĞI YAZI GÖNDERİLMİŞTİR. _x000a_* 30 OCAK 2017 TARİHİNDE ONAYLI SKB İLE IMPORT LETTER  NSPAYA GÖNDERİLMİŞTİR._x000a_* 25 NİSAN  2017 TARİHİNDE GÜNEŞ SİGORTA A.Ş. NE 295,50 TL. SİGORTA BEDELİ OLARAK MSB TARAFINDAN ÖDEME ONAYI ALINMIŞTIR._x000a_* 14 HAZİRAN 2017 TARİHİNDE ALYANS GEMİ KİRALAMA VE DENZCİLİK A.Ş. NE MALZEMENİN TAŞINMASI İÇİN NAKLİYAT ONAYI YAZISI MSB TARAFINDAN  YAZILMIŞTIR._x000a_* 14 HAZİRAN 2017 TARİHİNDE İSM YE FİZİKİ SAYIM VE FİZİKİ KONTROL TESPİT RAPORU İLE SANIK/AMBALAJ AÇMA TUTANAĞININ GÖNDERİLMESİ İÇİN YAZI YAZILMIŞTIR. _x000a_* 23 HAZİRAN 2017 TARİHİNDE İSM TARAFINDAN AST BİRLİKLERİNE MALZEMENİN TESLİM ALINMASI İÇİN YAZI YAZILMIŞTIR._x000a_* 17 TEMMUZ 2017 TARİHİNDE ALYANS GEMİ KİRALAMA VE DENZCİLİK A.Ş. NE MALZEMENİN TAŞINMASI İÇİN REVİZE NAKLİYAT ONAYI YAZISI MSB TARAFINDAN  YAZILMIŞTIR.  (20-30 TEMMUZ 2017 WİLMİNGTON LİMANI ÇIKIŞLI --25 AĞUSTOS 2017 DERİNCE LİMAN VARIŞI.)_x000a_*06 EYLÜL 2017 DE MALZEME TESLİM ALINDI._x000a_*08 EYLÜL 2017 TARİHİNDE 46'NCI MÜHT.BL.K.LIĞI TARAFINDAN FSKP VE SAT GÖNDERİLMİŞTİR._x000a_"/>
        <s v="* 31 EKİM 2016 TARİHİNDE İBF HAZIRLANMIŞTIR._x000a_* 18 OCAK 2017 TARİHİNDE İSTEK NSPA YA  GÖNDERİLMİŞTİR._x000a_* 19 OCAK 2017 TARİHİNDE  ALIM ONAYI HAZIRLANMIŞTIR._x000a_* 04 MAYIS 2017 TARİHİNDE NSPA DEN FİYAT TEKLİFİ GELMİŞTİR._x000a_* 09 MAYIS 2017 TARİHİNDE İSM YE ALINAN FİYAT TEKLİF SORULMUŞTUR. _x000a_* 18 MAYIS 2017 TARİHİNDE İSM DEN FİYAT TEKLİFİNİN UYGUN OLDUĞUNA DAİR YAZI GELMİŞTİR._x000a_* 23 MAYIS 2017 TARİHİNDE 1.850.000,00 AVRO BEDELLİ  FİYAT ONAYI  HAZIRLANMIŞTIR._x000a_* 23 MAYIS 2017 TARİHİNDE 1.850.000,00 AVRO BEDELLİ BAKAN ONAYLI FİYAT ONAYI  NSPAYA GÖNDERİLMİŞTİR. (İLAVE 3000 AVRO TDY FATURASI) (DAĞITIM YERİ FOB/ALMANYA - GEMİ/UÇAK) _x000a__x000a_* TESLİMAT, SKB VE İHRACAT LİSANSINA BAĞLI OLARAK, SÖZLEŞME İMZALANMASIN MÜTAKİP  9 AYDIR. MALZEME FOB ALMANYA'DAN DENİZ VEYA HAVA YOLU İLE TAŞINACAKTIR."/>
        <s v="* 17 KASIM 2016 TARİHİNDE IİBF HAZIRLANMIŞTIR. (29 KASIM 2016 TARİHİNDE İBF GELMİŞTİR.) _x000a_* İSTEK 18.01.2017 TARİHİNDE NSPA YA İLETİLDİ._x000a_* 27 OCAK 2017 TARİHİNDE ALIM ONAYI HAZIRLANMIŞTIR. ((* 15 MART 2017 TARİHİNDE EK-1 KAPSAMINDA 100.000 ADET İÇİN  ALIM ONAYI HAZIRLANMIŞTIR.  (BERNA HANIM TAKİP EDİYOR.))_x000a_*26 NİSAN 2017 TARİHİNDE NSPA.DAN FİYAT TEKLİFİ GELMİŞTİR._x000a_*02 MAYIS 2017 TARİHİNDE İSM.YE 100.000 ADET İÇİN FİYAT TEKLİF YAZISI GÖNDERİLMİŞTİR._x000a_*12 MAYIS 2017 TARİHİNDE İSM.DEN 100.000 ADET İÇİN 800.000 AVRO FİYAT BEDELLİ FİYAT ONAYI UYGUN OLARAK GÖNDERİLMİŞTİR._x000a_*17 MAYIS 2017 TARİHİNDE 100.000 ADET İÇİN 800.000 AVRO BEDELLİ FİYAT TEKLİF ONAYI HAZIRLANMIŞTIR._x000a_* 25 MAYIS 2017 TARİHİNDE İNTİYAÇ MİKTARLARI BİRLEŞTİRİLEREK TOLAM 200.000 ADET(ÖDENEKLİ 100.000 ADET İLE EK-1 100.000 ADET FÜNYE MÜSADEMELİ M82) İÇİN,  İSM YE FİYAT TEKLİFİ SORULMUŞTUR._x000a_* 15 HAZİRAN 2017 TARİHİNDE İSM TARAFINDAN 200.000 ADET İÇİN FİYAT TEKLİFİ ONAYLANARAK GÖNDERİLMİŞTİR._x000a_* 20 HAZİRAN 2017 TARİHİNDE 200.000 ADET İÇİN 1.520.000,00 AVRO FİYAT TEKLİF ONAYI HAZIRLANMIŞTIR._x000a_* 20 HAZİRAN 2017 TARİHİNDE NSPA YE 760.000,00 AVRO BEDELLİ ( 200.000 ADET İÇİN 1.520.000,00 ) FİYAT ONAYI GÖNDERİLMİŞTİR. (MALZEME TESLİMİ : SKB YE BAĞLI OLARAK SÖZLEŞMEYİ MÜTEAKİP 210 GÜN )_x000a_*EUC ONAYLANMASI İÇİN 08 EYLÜL 2017 TARİHİNDE İSMYE GÖNDERİLMİŞTİR._x000a_*11 EYLÜL 2017 TARİHİNDE İSM TARAFINDAN SKB ONAYLANARAK GÖNDERİLMİŞTİR.(19 EYLÜL 2017 TARİHİNDE TESLİM ALINMIŞTIR.)_x000a_*19 YLÜL 2017 TARİHİNDE  NSPA.YA APOSTİLLİ EUC GÖNDERİLMİŞTİR._x000a__x000a__x000a__x000a__x000a__x000a__x000a_"/>
        <s v="* 18 OCAK 2017 TARİHİNDE İBF GELMİŞTİR.._x000a_* 18 OCAK 2017 TARİHİNDE DAHA ÖNCE MES OLARAK YAPILAN İSTEK, TEKRAR NSPA YA İLETİLMİŞTİR.._x000a_* 23 OCAK 2017 TARİHİNDE NSPA DEN FİYAT TEKLİFİ GELMİŞTİR._x000a_* 24 OCAK 2017 TARİHİNDE İSM YE FİYAT TEKLİFİ GÖNDERİLMİŞTİR. _x000a_* 26 OCAK 2017 TARİHİNDE NSPA DEN REVİZE FİYAT TEKLİFİ GELMİŞTİR._x000a_* 27 OCAK 2017 TARİHİNDE ALIM ONAYI  ALINMIŞTIR._x000a_* 08 ŞUBAT 2017 TARİHİNDE İSM NİN FİYAT UYGUN YAZISI  GELMİŞTİR._x000a_* 09 ŞUBAT 2017 TARİHİNDE 5.060.000,00 AVRO BEDELLİ + 24.600,00 AVRO TAŞIMA BEDELİ + 3.000,00 LOT TESTİ VE MUAYENE İÇİN FİYAT ONAYI HAZIRLANMIŞTIR._x000a_* 09 ŞUBAT 2017 TARİHİNDE 5.060.000,00 AVRO BEDELLİ FİYAT ONAYI NSPA YA  GÖNDERİLMİŞTİR._x000a_* 24 MART 2017 TARİHİNDE SÖZLEŞME İMZALANMIŞTIR. _x000a_(10.000 ADEDİ İÇİN 1.012.000,00 AVRO-SON TESLİM TARİHİ 28 EYLÜL 2017 ; 20.000 ADEDİ İÇİN 2.024.000,00 AVRO- SON TESLİM TARİHİ 30 EKİM 2017 ; 20.000 ADEDİ İÇİN 2.024.000,00 AVRO- SON TESLİM TARİHİ 30 KASIM 2017  )(HERBİRİ İÇİN İLAVETEN 7.200 AVRO TAŞIMA MALİYETİ) (İSPANYA DAN GÖNDERİLECEKTİR.)(PO NO: 4500353361)_x000a_* 11 MAYIS 2017 TARİHİNDE İSM YE SKB VE APOSTİLLE BELGESİNİN ONAYLANARAK GÖNDERİLMESİ İÇİN YAZI YAZILMIŞTIR._x000a_* 18 MAYIS 2017 TARİHİNDE İSM DEN SKB ONAYLANARAK GELMİŞTİR._x000a_* 25 MAYIS 2017 TARİHİNDE NSPA YE SKB VE APOSTİLLE BELGESİ GÖNDERİLMİŞTİR. _x000a__x000a_*FİRMA TAPA KONUSUNDA ALMANYA'DAN İHRACAT LİSANSI KONUSUNDA SIKINTI YAŞIYOR.TEDARİK EDİLEMEZSE BAŞKA BİR FİYAT TEKLİFİ GÖNDERİLECEK._x000a_"/>
      </sharedItems>
    </cacheField>
    <cacheField name="STOK NO/PARÇA NO" numFmtId="0">
      <sharedItems containsString="0" containsBlank="1" containsNumber="1" containsInteger="1" minValue="1310123483581" maxValue="1310123524217"/>
    </cacheField>
    <cacheField name="ORJİNAL MALZEME ADI" numFmtId="0">
      <sharedItems containsBlank="1"/>
    </cacheField>
    <cacheField name="PROJE ADI2" numFmtId="0">
      <sharedItems containsBlank="1"/>
    </cacheField>
    <cacheField name="İHTİYAÇ SAHİBİ MAKAM(İSM)" numFmtId="0">
      <sharedItems containsBlank="1"/>
    </cacheField>
    <cacheField name="İSM NO" numFmtId="0">
      <sharedItems containsBlank="1"/>
    </cacheField>
    <cacheField name="PROJE YILI" numFmtId="0">
      <sharedItems containsString="0" containsBlank="1" containsNumber="1" containsInteger="1" minValue="2017" maxValue="2017" count="2">
        <m/>
        <n v="2017"/>
      </sharedItems>
    </cacheField>
    <cacheField name="SHP NO" numFmtId="0">
      <sharedItems containsBlank="1"/>
    </cacheField>
    <cacheField name="PROJE NO" numFmtId="0">
      <sharedItems containsBlank="1"/>
    </cacheField>
    <cacheField name="FON KODU" numFmtId="0">
      <sharedItems containsBlank="1"/>
    </cacheField>
    <cacheField name="STANAG NO" numFmtId="0">
      <sharedItems containsString="0" containsBlank="1" containsNumber="1" containsInteger="1" minValue="2352" maxValue="4403"/>
    </cacheField>
    <cacheField name="TEDARİK USULÜ" numFmtId="0">
      <sharedItems containsBlank="1"/>
    </cacheField>
    <cacheField name="TEDARİK YÖNTEMİ" numFmtId="0">
      <sharedItems containsBlank="1"/>
    </cacheField>
    <cacheField name="DOSYA SIRA NO" numFmtId="0">
      <sharedItems containsString="0" containsBlank="1" containsNumber="1" containsInteger="1" minValue="1" maxValue="1"/>
    </cacheField>
    <cacheField name="İBF MİKTARI" numFmtId="0">
      <sharedItems containsString="0" containsBlank="1" containsNumber="1" containsInteger="1" minValue="6000" maxValue="20000"/>
    </cacheField>
    <cacheField name="GERÇEK MİKTAR" numFmtId="0">
      <sharedItems containsString="0" containsBlank="1" containsNumber="1" containsInteger="1" minValue="5994" maxValue="20160"/>
    </cacheField>
    <cacheField name="İBF GELİŞ TARİHİ" numFmtId="0">
      <sharedItems containsBlank="1"/>
    </cacheField>
    <cacheField name="ALIM EMRİ KONUSU " numFmtId="0">
      <sharedItems containsBlank="1"/>
    </cacheField>
    <cacheField name="ALIM EMRİ TARİHİ" numFmtId="0">
      <sharedItems containsNonDate="0" containsDate="1" containsString="0" containsBlank="1" minDate="2016-11-18T00:00:00" maxDate="2016-11-19T00:00:00"/>
    </cacheField>
    <cacheField name="ALIM EMRİ KALEM SAYISI" numFmtId="0">
      <sharedItems containsString="0" containsBlank="1" containsNumber="1" containsInteger="1" minValue="1" maxValue="24"/>
    </cacheField>
    <cacheField name="NSPA.YA İHTİYACIN BİLDİRİLDİĞİ TARİH" numFmtId="0">
      <sharedItems containsNonDate="0" containsDate="1" containsString="0" containsBlank="1" minDate="2016-12-02T00:00:00" maxDate="2017-01-27T00:00:00"/>
    </cacheField>
    <cacheField name="NSPA.NIN TEKLİF GÖNDERDİĞİ TARİH" numFmtId="0">
      <sharedItems containsNonDate="0" containsDate="1" containsString="0" containsBlank="1" minDate="2017-01-26T00:00:00" maxDate="2017-02-25T00:00:00"/>
    </cacheField>
    <cacheField name="NSPA'NIN EN SON TEKLİF GEÇERLİLİK TARİHİ" numFmtId="0">
      <sharedItems containsNonDate="0" containsDate="1" containsString="0" containsBlank="1" minDate="2017-02-23T00:00:00" maxDate="2017-03-23T00:00:00"/>
    </cacheField>
    <cacheField name="İSM.YE FİYAT TEKLİFİ SORMA TARİHİ" numFmtId="0">
      <sharedItems containsNonDate="0" containsDate="1" containsString="0" containsBlank="1" minDate="2017-01-26T00:00:00" maxDate="2017-02-28T00:00:00"/>
    </cacheField>
    <cacheField name="İSM.NİN FİYAT TEKLİF ONAY TARİHİ" numFmtId="0">
      <sharedItems containsNonDate="0" containsDate="1" containsString="0" containsBlank="1" minDate="2017-02-08T00:00:00" maxDate="2017-03-02T00:00:00"/>
    </cacheField>
    <cacheField name="İHTİYAÇ MAKAMI KARARI" numFmtId="0">
      <sharedItems containsBlank="1"/>
    </cacheField>
    <cacheField name="MSB.NİN FİYAT TEKLİF ONAY TARİHİ" numFmtId="0">
      <sharedItems containsNonDate="0" containsDate="1" containsString="0" containsBlank="1" minDate="2017-02-09T00:00:00" maxDate="2017-03-07T00:00:00"/>
    </cacheField>
    <cacheField name="NSPA.YA FİYAT ONAY BİLDİRİM TARİHİ" numFmtId="0">
      <sharedItems containsNonDate="0" containsDate="1" containsString="0" containsBlank="1" minDate="2017-02-09T00:00:00" maxDate="2017-03-08T00:00:00"/>
    </cacheField>
    <cacheField name="SÖZLEŞME TARİHİ" numFmtId="0">
      <sharedItems containsNonDate="0" containsDate="1" containsString="0" containsBlank="1" minDate="2017-02-24T00:00:00" maxDate="2017-03-17T00:00:00"/>
    </cacheField>
    <cacheField name="NSPA PO NUMARASI)2" numFmtId="0">
      <sharedItems containsString="0" containsBlank="1" containsNumber="1" containsInteger="1" minValue="4500326924" maxValue="4500345375"/>
    </cacheField>
    <cacheField name="İBF BEDELİ(DÖVİZ/TL)" numFmtId="0">
      <sharedItems containsBlank="1" containsMixedTypes="1" containsNumber="1" containsInteger="1" minValue="7965000" maxValue="7965000"/>
    </cacheField>
    <cacheField name="SÖZLEŞME  TARİHİ" numFmtId="0">
      <sharedItems containsDate="1" containsBlank="1" containsMixedTypes="1" minDate="2016-02-29T00:00:00" maxDate="2017-07-05T00:00:00"/>
    </cacheField>
    <cacheField name="SÖZLEŞME BEDELİ" numFmtId="0">
      <sharedItems containsString="0" containsBlank="1" containsNumber="1" minValue="38500" maxValue="97500000"/>
    </cacheField>
    <cacheField name="SÖZLEŞME BEDEL BİRİMİ" numFmtId="0">
      <sharedItems containsBlank="1"/>
    </cacheField>
    <cacheField name="DAĞITIM MALİYETİ" numFmtId="0">
      <sharedItems containsString="0" containsBlank="1" containsNumber="1" minValue="8740.5" maxValue="12000"/>
    </cacheField>
    <cacheField name="DAĞITIM MALİYETİ BİRİMİ" numFmtId="0">
      <sharedItems containsBlank="1"/>
    </cacheField>
    <cacheField name="İHTİYAÇ MAKAMINA SON KULLANICI BELGESİ GÖNDERME TARİHİ" numFmtId="0">
      <sharedItems containsNonDate="0" containsDate="1" containsString="0" containsBlank="1" minDate="2017-02-28T00:00:00" maxDate="2017-03-23T00:00:00"/>
    </cacheField>
    <cacheField name="İHTİYAÇ MAKAMININ SON KULLANICI BELGESİNİ MSB.YE GÖNDERME TARİHİ" numFmtId="0">
      <sharedItems containsNonDate="0" containsDate="1" containsString="0" containsBlank="1" minDate="2017-02-28T00:00:00" maxDate="2017-03-28T00:00:00"/>
    </cacheField>
    <cacheField name="MSB.DEN NSPA.YA SON KULLANICI BELGESİ GÖNDERME TARİHİ" numFmtId="0">
      <sharedItems containsNonDate="0" containsDate="1" containsString="0" containsBlank="1" minDate="2017-04-04T00:00:00" maxDate="2017-04-05T00:00:00"/>
    </cacheField>
    <cacheField name="TESLİMAT ZAMANI2" numFmtId="0">
      <sharedItems containsBlank="1"/>
    </cacheField>
    <cacheField name="NSPA DAĞITIM YERİ/YERLERİ2" numFmtId="0">
      <sharedItems containsBlank="1"/>
    </cacheField>
    <cacheField name="TAŞIMA YÖNTEMİ2" numFmtId="0">
      <sharedItems containsBlank="1"/>
    </cacheField>
    <cacheField name="TÜRKİYE'DEKİ TESLİM LİMANI" numFmtId="0">
      <sharedItems containsBlank="1"/>
    </cacheField>
    <cacheField name="MALZEMENİN GİDECEĞİ YER" numFmtId="0">
      <sharedItems containsBlank="1"/>
    </cacheField>
    <cacheField name="MALZEMENİN TAŞINMA TARİHİ" numFmtId="0">
      <sharedItems containsNonDate="0" containsString="0" containsBlank="1"/>
    </cacheField>
    <cacheField name="YURTİÇİNE GELİŞ TARİHİ" numFmtId="0">
      <sharedItems containsNonDate="0" containsString="0" containsBlank="1"/>
    </cacheField>
    <cacheField name="BİRLİĞİN TESLİM ALMA TARİHİ" numFmtId="0">
      <sharedItems containsNonDate="0" containsString="0" containsBlank="1"/>
    </cacheField>
    <cacheField name="GARANTİ BAŞLANGIÇ TARİHİ" numFmtId="0">
      <sharedItems containsNonDate="0" containsString="0" containsBlank="1"/>
    </cacheField>
    <cacheField name="GARANTİ SÜRESİ(YIL)" numFmtId="0">
      <sharedItems containsString="0" containsBlank="1" containsNumber="1" containsInteger="1" minValue="2" maxValue="2"/>
    </cacheField>
    <cacheField name="GARANTİ BİTİŞ TARİHİ" numFmtId="0">
      <sharedItems containsNonDate="0" containsString="0" containsBlank="1"/>
    </cacheField>
    <cacheField name="UYUŞMAZLIK TESPİT TARİHİ" numFmtId="0">
      <sharedItems containsNonDate="0" containsString="0" containsBlank="1"/>
    </cacheField>
    <cacheField name="TESLİM DURUMU " numFmtId="0">
      <sharedItems containsBlank="1"/>
    </cacheField>
    <cacheField name="ÖDEME DURUMU" numFmtId="0">
      <sharedItems containsBlank="1"/>
    </cacheField>
    <cacheField name=" TESLİM TARİHİ" numFmtId="0">
      <sharedItems containsDate="1" containsBlank="1" containsMixedTypes="1" minDate="2017-02-01T00:00:00" maxDate="2018-02-23T00:00:00"/>
    </cacheField>
    <cacheField name="SON MALZEME TESLİM TARİHİ" numFmtId="0">
      <sharedItems containsDate="1" containsBlank="1" containsMixedTypes="1" minDate="2017-03-01T00:00:00" maxDate="2017-03-31T00:00:00"/>
    </cacheField>
    <cacheField name="YERLİLİK DURUMU" numFmtId="0">
      <sharedItems containsBlank="1"/>
    </cacheField>
    <cacheField name="AÇIKLAMA" numFmtId="0">
      <sharedItems containsBlank="1"/>
    </cacheField>
    <cacheField name="GÜNCELLEME" numFmtId="0">
      <sharedItems containsBlank="1"/>
    </cacheField>
    <cacheField name="PO NUMARASI" numFmtId="0">
      <sharedItems containsBlank="1" containsMixedTypes="1" containsNumber="1" containsInteger="1" minValue="4500326042" maxValue="4500359315"/>
    </cacheField>
    <cacheField name="AÇIKLAMA2" numFmtId="0">
      <sharedItems containsBlank="1"/>
    </cacheField>
    <cacheField name="MEVCUT AŞAMASI" numFmtId="0">
      <sharedItems containsBlank="1"/>
    </cacheField>
    <cacheField name="SIRA NO2" numFmtId="0">
      <sharedItems containsString="0" containsBlank="1" containsNumber="1" containsInteger="1" minValue="1" maxValue="30"/>
    </cacheField>
    <cacheField name="PROJE ADI3" numFmtId="0">
      <sharedItems containsBlank="1"/>
    </cacheField>
    <cacheField name="ORJİNAL MALZEME ADI2" numFmtId="0">
      <sharedItems containsBlank="1" longText="1"/>
    </cacheField>
    <cacheField name="PROJE ADI4" numFmtId="0">
      <sharedItems containsBlank="1" longText="1"/>
    </cacheField>
    <cacheField name="2017 YILI MAHSUP DURUMU"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3">
  <r>
    <x v="0"/>
    <x v="0"/>
    <s v="CARTRIDGES 105 MM TPCSDS-T"/>
    <n v="4500326924"/>
    <s v="EKİM 2017"/>
    <x v="0"/>
    <s v="DENİZYOLU"/>
    <x v="0"/>
    <x v="0"/>
    <m/>
    <m/>
    <s v="105 MM TANK TOPU DERS ATIŞ MÜHİMMATI (DM 148A1) (2.000 ADET) (TANK TOPU MÜHİMMATI)"/>
    <s v="K.K.K."/>
    <m/>
    <x v="0"/>
    <m/>
    <m/>
    <m/>
    <m/>
    <m/>
    <m/>
    <m/>
    <m/>
    <m/>
    <m/>
    <m/>
    <m/>
    <m/>
    <m/>
    <m/>
    <m/>
    <m/>
    <m/>
    <m/>
    <m/>
    <m/>
    <m/>
    <n v="4500326924"/>
    <m/>
    <d v="2016-02-29T00:00:00"/>
    <n v="3772000"/>
    <s v="AVRO"/>
    <m/>
    <m/>
    <m/>
    <m/>
    <m/>
    <m/>
    <m/>
    <m/>
    <m/>
    <m/>
    <m/>
    <m/>
    <m/>
    <m/>
    <m/>
    <m/>
    <m/>
    <s v="TESLİM EDİLMEDİ"/>
    <s v="ÖDENDİ"/>
    <s v="SÖZLEŞMEYİ MÜTEAKİP 12 AY"/>
    <d v="2017-03-30T00:00:00"/>
    <s v="TESPİT EDİLEMEMİŞTİR."/>
    <m/>
    <s v="3709000(5000 AVROSU TAŞIMA İÇİN)"/>
    <m/>
    <m/>
    <m/>
    <n v="1"/>
    <s v="105 MM TANK TOPU DERS ATIŞ MÜHİMMATI (DM 148A1) (2.000 ADET) (TANK TOPU MÜHİMMATI)"/>
    <s v="*ATIŞ TESTİNDEN DOLAYI TESLİMAT YAPILMADI, 2017 EKİM'DE GELMESİ PLANLANIYOR.2000+1500 OLARAK SİPARİŞ VERİLMİŞ.BU DURUM 3'ÜNCÜ SIRADAKİ MALZEMEDİR._x000a_TPFSDS-T/M420"/>
    <s v="*30 EYLÜL 2014 TARİHİNDE İSM TARAFINDAN İBF HAZIRLANMIŞTIR._x000a_*12 MART 2015 TAİHİNDE ALIM ONAYI HAZIRLANMIŞTIR._x000a_*06 NİSAN 2015 TARİHİNDE FİYAT ONAYI NSPA.YA BİLDİRİLMİŞTİR._x000a_*24 NİSAN 2015 TARİHİNDE İSM.YE MÜHİMMATIN HANGİ SİLAHTA KULLANILACAĞI VE ATIŞ TABLOSUNA İHTİYAÇ DUYULUP DUYULMADIĞI SORULMUŞTUR._x000a_*05 MAYIS 2015 TARİHİNDE NSPA.NIN SORUSUNA İSTİNADEN KKK.LIĞI TARAFINDAN HANGİ SİLAHTA KULLANILACAĞI VE ATIŞ TABLOSUNA İHTİYAÇ DUYULDUĞU BİLDİRİLMİŞTİR._x000a_*NSPA'NIN 27 AĞUSTOS 2015 TARİHİNDE MÜHİMMAT İÇİN HİÇBİR TEKLİF ALINAMADIĞI E-MAİL İLE BİLDİRİLMİŞTİR. BU DURUM 03 EYLÜL 2015 TARİHİNDE K.K.K.LIĞINA BİLDİRİLMİŞTİR._x000a_*02 EKİM 2015 TARİHİNDE KKK.LIĞI TARAFINDAN STANAG 4458'E UYGUN OLARAK TEDARİK EDİLMEYE DEVAM EDİLMESİ BİLDİRİLMİŞTİR._x000a_*11 KASIM 2015 TARİHİNDE İSM.YE FİYAT TEKLİFİ SORULMUŞTUR.(toplam bedelin %30 'u avaans olarak gönderilmeli)_x000a_*21 ARALIK TARİHİNDE İSM TARAFINDAN FİYAT TEKLİFİ KABUL EDİLMİŞTİR._x000a_*23 ARALIK 2015 TARİHİNDE REVİZE FİYAT TEKLİFİ İSM.YE SORULMUŞTUR._x000a_*25 ARALIK 2015 TARİHİNDE MTİY TARAFINDAN 6.285 TL.NİN KKK.LIĞINA İADE EDİLMESİ İÇİN KONTENJAN DEĞİŞİKLİĞİ TEKLİFİ YAPTIĞI BİLDİRİLMİŞTİR._x000a_*29 ARALIK 2015 TARİHİNDE İSM TARAFINDAN FİYAT TEKLİFİ KABUL EDİLMİŞTİR._x000a_*08 OOCAK 2016 TARİHİNDE FİYAT TEKLİF ONAYI HAZIRLANMIŞTIR._x000a_* 17 OCAK 2016 REVİZE PA NSPA’YA GÖNDERİLDİ.(3.777.000,00 AVRO)_x000a_*18 ŞUBAT 2016 TARİHİNDE 3.709.000 AVRO FİYAT BEDELLİ REVİZE FİYAT ONAYI NSPA.YA GÖNDERİLMİŞTİR._x000a_* 29 ŞUBAT 2016 NSPA KONTRAT İMZALADI. PO 4500326924._x000a_* 07 MART 2016 NSPA EUC Yİ TÜRKİYE ADINA YÜKLENİCİYE VERDİ._x000a_* 08 MART 2016 NSPA TARAFINDAN İTALYAN HÜKÜMETİNDEN HÜKÜMET KALİTE GÜVENCESİ İSTENDİ. KALİTE TESTLERİNİN SONUÇLANMASI BEKLENMEKTEDİR.TESLİM TARİHİ SÖZLEŞME İMZALANMASINDAN İTİBAREN (29-02-2016) 12 AYDIR. _x000a_*18 HAZİRAN 2016 TARİHİNDE NSPA.YA, 07 ARALIK 2015 TARİHLİ FİYAT TEKLİFİNE İSTİNADEN 3.772.000 AVRO BEDELLİ FİYAT ONAYI GÖNDERİLMİŞTİR._x000a_*26 TEMMUZ 2016 TARİHİNDE KKK.LIĞI TARAFINDAN 3.709.000 AVRO KAYNAĞIN %100'ÜNÜN NSPA'YA ÖDENMESİ KONUSUNDA MSB.YE YAZI YAZILMIŞTIR._x000a_*10 EKİM 2016 TARİHİNDE 3.709.000 AVRONUN NSPA.YA AVANS OLARAK TRASFER EDİLMESİYLE İLGİLİ  AVANS TRANSFER ONAYI YAZILMIŞTIR._x000a_*10 EKİM 2016 TARİHİNDE BÜTÇE Ş.MD.LÜĞÜNE AVANS TRANSFERİ İLE İLGİLİ YAZI GÖNDERİLMİŞTİR.(EKLERİ YOK)_x000a_*ATIŞ TESTİNDEN DOLAYI TESLİMAT YAPILMADI, 2017 EKİM'DE GELMESİ PLANLANIYOR._x000a_"/>
    <m/>
  </r>
  <r>
    <x v="1"/>
    <x v="1"/>
    <m/>
    <m/>
    <m/>
    <x v="1"/>
    <m/>
    <x v="1"/>
    <x v="1"/>
    <m/>
    <m/>
    <m/>
    <s v="K.K.K."/>
    <m/>
    <x v="0"/>
    <m/>
    <m/>
    <m/>
    <m/>
    <m/>
    <m/>
    <m/>
    <m/>
    <m/>
    <m/>
    <m/>
    <m/>
    <m/>
    <m/>
    <m/>
    <m/>
    <m/>
    <m/>
    <m/>
    <m/>
    <m/>
    <m/>
    <m/>
    <m/>
    <m/>
    <m/>
    <m/>
    <m/>
    <m/>
    <m/>
    <m/>
    <m/>
    <m/>
    <m/>
    <m/>
    <m/>
    <m/>
    <m/>
    <m/>
    <m/>
    <m/>
    <m/>
    <m/>
    <m/>
    <m/>
    <m/>
    <m/>
    <m/>
    <m/>
    <m/>
    <m/>
    <m/>
    <m/>
    <m/>
    <m/>
    <m/>
    <m/>
    <m/>
    <m/>
  </r>
  <r>
    <x v="2"/>
    <x v="2"/>
    <s v="CARTRIDGES .22 COMPETITION"/>
    <n v="4500342691"/>
    <m/>
    <x v="1"/>
    <m/>
    <x v="2"/>
    <x v="2"/>
    <m/>
    <m/>
    <m/>
    <m/>
    <m/>
    <x v="0"/>
    <m/>
    <m/>
    <m/>
    <m/>
    <m/>
    <m/>
    <m/>
    <m/>
    <m/>
    <m/>
    <m/>
    <m/>
    <m/>
    <m/>
    <m/>
    <m/>
    <m/>
    <m/>
    <m/>
    <m/>
    <m/>
    <m/>
    <n v="4500342691"/>
    <m/>
    <m/>
    <m/>
    <m/>
    <m/>
    <m/>
    <m/>
    <m/>
    <m/>
    <m/>
    <m/>
    <m/>
    <m/>
    <m/>
    <m/>
    <m/>
    <m/>
    <m/>
    <m/>
    <m/>
    <m/>
    <m/>
    <m/>
    <m/>
    <m/>
    <m/>
    <m/>
    <m/>
    <m/>
    <m/>
    <m/>
    <m/>
    <m/>
    <m/>
    <m/>
    <m/>
  </r>
  <r>
    <x v="1"/>
    <x v="1"/>
    <m/>
    <m/>
    <m/>
    <x v="1"/>
    <m/>
    <x v="1"/>
    <x v="1"/>
    <m/>
    <m/>
    <s v="5 KALEM MÜSABAKA FİŞEĞİ"/>
    <s v="K.K.K."/>
    <m/>
    <x v="0"/>
    <m/>
    <m/>
    <m/>
    <m/>
    <m/>
    <m/>
    <m/>
    <m/>
    <m/>
    <m/>
    <m/>
    <m/>
    <m/>
    <m/>
    <m/>
    <m/>
    <m/>
    <m/>
    <m/>
    <m/>
    <m/>
    <m/>
    <m/>
    <m/>
    <d v="2016-03-22T00:00:00"/>
    <n v="130700"/>
    <s v="AVRO"/>
    <m/>
    <m/>
    <m/>
    <m/>
    <m/>
    <m/>
    <m/>
    <m/>
    <m/>
    <m/>
    <m/>
    <m/>
    <m/>
    <m/>
    <m/>
    <m/>
    <m/>
    <s v="TESLİM EDİLDİ"/>
    <s v="ÖDENDİ"/>
    <d v="2017-02-01T00:00:00"/>
    <d v="2017-03-01T00:00:00"/>
    <m/>
    <m/>
    <m/>
    <m/>
    <m/>
    <s v="MALZEME GELDİ."/>
    <n v="2"/>
    <s v="5 KALEM MÜSABAKA FİŞEĞİ"/>
    <s v="YAZILAN YAZI SONUCU TAKİP EDİLECEK."/>
    <s v="* MALZEMELER : _x000a_  1. 22 CAL. TÜFEK ELEY TENEX MÜSABAKA (2015 İÇİN) 30.000 ADET,_x000a_                                                                          (2016 İÇİN) 30.000 ADET,_x000a_  2. 22 CAL. TABANCA MÜSABAKA LAPUA OSP (2015 İÇİN) 90.000 ADET, _x000a_                                                                                (2016 İÇİN) 90.000 ADET, _x000a_  3. 22 CAL. TÜFEK LAPUA X-ACT MÜSABAKA (2015 İÇİN) 30.000 ADET,_x000a_                                                                             (2016 İÇİN) 30.000 ADET,_x000a_  4. 22 CAL. TÜFEK RWS-R100 MÜSABAKA (2015 İÇİN) 30.000 ADET,_x000a_                                                                        (2016 İÇİN) 30.000 ADET,_x000a_  5. 32 CAL. TABANCA MÜSABAKA  (2015 İÇİN) 90.000 ADET, _x000a_                                                            (2016 İÇİN) 90.000 ADET, _x000a_ _x000a_* 18 KASIM 2014 TARİHİNDE NSPA İLE SÖZLEŞME İMZALANMIŞTIR. (5 YIL GEÇERLİ) (AMMO VE RBS İÇİN GENEL SÖZLEŞME)_x000a_* 20 TEMMUZ 2015 TARİHİNDE ALIM ONAYI HAZIRLANMIŞTIR._x000a_* 31 TEMMUZ 2015 TARİHİNDE FİYAT TEKLİFİ ONAYLANARAK NSPA YE GÖNDERİLMİŞTİ_x000a_* 11 OCAK 2016 TARİHİNDE NSPA DEN FİYAT TEKLİFİ GELMİŞTİR.  _x000a_* 13 OCAK 2016 TARİHİNDE İSM YE FİYAT TEKLİFİ SORULMUŞTUR._x000a_*  22 OCAK 2016 TARİHİNDE İSM TARAFINDAN FİYAT TEKLİFİNİN UYGUN OLDUĞU BİLDİRİLMİŞTİR._x000a_*  05 ŞUBAT 2016 TARİHİNDE 4 KALEM İÇİN 63.180,00 AVRO FİYAT BEDELLİ FİYAT TEKLİFİ ONAYLANARAK NSPA.YA GÖNDERİLMİŞTİR. (2015 YILI MALZEME TALEPLERİ İÇİN)_x000a_* 15 ŞUBAT 2016 TARİHİNDE  MSB LIĞINCA FİYAT TEKLİFİ ONAYLANMIŞTIR._x000a_                FİYAT TEKLİFLERİ :  _x000a_     1. 22 CAL. TÜFEK ELEY TENEX MÜSABAKA 11.640,00 AVRO ,_x000a_     2. 22 CAL. TABANCA MÜSABAKA LAPUA OSP 21.960,00 AVRO, _x000a_     3. 22 CAL. TÜFEK LAPUA X-ACT MÜSABAKA 16.140,00 AVRO,_x000a_     4. 22 CAL. TÜFEK RWS-R100 MÜSABAKA 11.580,00 AVRO,_x000a_     5. 32 CAL. TABANCA MÜSABAKA  77.040,00 AVRO, _x000a_             TOPLAM 4 KALEM (ELEY TENEX HARİÇ) İÇİN  126.720,00 AVRO. _x000a_   İKİ SEFERDE YÜKLENİCİ TARAFINDAN YAPILACAK DAP-NSPA WALDHOF TESLİMAT MASRAFI İÇİN  2.480,00 (1.200,00+1.280,00) AVRO VE İKİ SEFERDE YAPILACAK NSPA-FİNDEL HAVALİMANI ARASI ULAŞTIRMA MASARAFI İÇİN 1.500 (750,00+750,00) AVRO OLMAK ÜZERE TOPLAM 130.700,00 AVRO_x000a__x000a_*  29 MART 2016 TARİHİNDE &quot;22 CAL. TÜFEK LAPUA X-ACT MÜSABAKA &quot; İÇİN NSPA YE İTHALAT LİSANSININ İSTENMEDİĞİNE DAİR  YAZI YAZILMIŞTIR._x000a_*  29 MART 2016 TARİHİNDE İSM YE SKB NİN ONAYLANARAK GÖNDERİLMESİ İÇİN YAZI YAZILMIŞTIR._x000a_* 07 NİSAN 2016 TARİHİNDE NSPA YE SKB GÖNDERİLMİŞTİR.   _x000a_* 26 TEMMUZ 2016 TARİHİNDE KKK.LIĞI TARAFINDAN TÜM MALZEMELER İÇİN (TOPLAM 540.000 ADET) 130.700,00 AVRO KAYNAĞIN 2016 YILI BÜTÇESİNDEN %100 OLARAK ÖDENMESİ İÇİN MSB.YE YAZI YAZILMIŞTIR._x000a_* 22 AĞUSTOS 2016 TARİHİNDE KKK.LIĞI TARAFINDAN 578.760,00 TL NİN MOD. MAL VE HİZ.TED.D.BŞK.LIĞI HESABINA AKTARILMESI İÇİN MSB MALİYE BŞK.LIĞINA YAZI YAZILMIŞTIR._x000a_* 07 EYLÜL 2016 TARİHİNDE NSPA DEN  22 CAL. TÜFEK ELEY TENEX MÜSABAKA FİŞEĞİ İÇİN FİYAT TEKLİFİ GELMİŞTİR._x000a_* 21 EYLÜL 2016 TARİHİNDE İSM YE 22 CAL. TÜFEK ELEY TENEX MÜSABAKA FİŞEĞİ İÇİN FİYAT TEKLİFİNİN UYGUNLUĞU SORULMUŞTUR._x000a_* 30 EYLÜL 2016 TARİHİNDE İSM TARAFINDAN FİYAT TEKLİFİ ONAYLANARAK MSB YE GÖNDERİLMİŞTİR. ( 22 CAL. TÜFEK ELEY TENEX MÜSABAKA İÇİN 5.700,00-5.940,00 AVRO  BEDELİ İLE İLAVE 1.000 AVRO TAŞIMA BEDELİ)_x000a_* 10 EKİM 2016 TARİHİNDE 130.700,00 AVRO KAYNAĞIN NSPA.YA TRANSFER ONAYI HAZIRLANMIŞTIR._x000a_* 10 EKİM 2016 TARİHİNDE MÜSTEŞAR TED.VE İNŞ.YRDC.LIĞI BÜT.Ş.MD.LÜĞÜNE KAYNAĞIN NSPA E TRANFER EDİLMESİ İÇİN YAZI YAZILMIŞTIR.  (130.700,00 AVRO)_x000a_* 10 EKİM 2016 TARİHİNDE PL.VE MALİ YNT.Ş.MD.LÜĞÜ TARAFINDAN BÜT.VE MALİ  HİZ.GN.MD.LÜĞÜ İLE MTİY BÜT.Ş.MD.LÜĞÜNE ÖDENEK GÖNDERME BELGESİNİN TANZİM EDİLMESİ İÇİN YAZI YAZILMIŞTIR._x000a_* 11 EKİM 2016 TARİHİNDE 22 CAL. TÜFEK ELEY TENEX MÜSABAKA  FİŞEĞİ İÇİN  FİYAT TEKLİFİ ONAYLANMIŞTIR.  (11.640,00 AVRO İLAVE 1.000,00 AVRO TAŞIMA VE KARGO BEDELİ) _x000a_* 12 EKİM 2016 TARİHİNDE  22 CAL. TÜFEK ELEY TENEX MÜSABAKA  FİŞEĞİ İÇİN ONAYLI FİYAT TEKLİFİ NSPA E GÖNDERİLMİŞTİR. _x000a_* 07 KASIM 2016 TARİHİNDE MTİY BÜT.Ş.MD.LÜĞÜ TARAFINDAN KAYNAK TRANSFERİ İLE İLGİLİ 631.671,87 TL LİK KUR FARKI OLUŞTUĞU BİLDİRİLMİŞTİR._x000a_* 10 KASIM 2016 TARİHİNDE NAKLİYAT SİGORTASI HİZMETİ POLİÇE TALEP FORMU 4 KALEM MALZEMENİN 1'İNCİ PARTİ Sİ İÇİN DÜZENLENMİŞTİR._x000a_* 18 KASIM 2016 TARİHİNDE GÜNEŞ SİGORTADAN NAKLİYAT SİGORTASI POLİÇELERİ / ZEHİLNAMELERİ GÖNDERİLMİŞTİR._x000a_* 09 ARALIK 2016 TARİHİNDE SİGORTA BEDELİ ÖDEME ONAYI HAZIRLANMIŞTIR. (213,21 TL)_x000a_* 09 ARALIK 2016 TARİHİNDE HARCAMA YÖNETİM D.BŞK.LIĞINA SİGORTA BEDELİNİN ÖDENMESİ İÇİN YAZI YAZILMIŞTIR. _x000a_* 05 ARALIK 2016 TARİHİNDE NSPA DEN 4 KALEM (2015 YILI İBF Sİ İÇİN) İÇİN FATURA GELMİŞTİR. (63.366,45 AVRO) _x000a_* 28 ARALIK 2016 TARİHİNDE 4 KALEM MALZEMENİN 1'İNCİ PARTİ Sİ İÇİN İSM YE TMİB GÖNDERİLMESİ İÇİN YAZI YAZILMIŞTIR. _x000a_* 24 OCAK 2017 TARİHİNDE İSM TARAFINDAN 4 KALEM MALZEMENİN 1'İNCİ PARTİ Sİ İÇİN FİZİKİ SAYIM VE FİZİKİ KONTROL TESPİT RAPORU İLE SANDIK/AMBALAJ AÇMA TUTANAĞI GÖNDERİLMİŞTİR. _x000a_* 27 OCAK 2017 TARİHİNDE İSM TARAFINDAN 4 KALEM MALZEMENİN 1'İNCİ PARTİ Sİ İÇİN TMİB GÖNDERİLMİŞTİR. _x000a_* 10 ŞUBAT 2017 TARİHİNDE 4 KALEM MALZEMENİN 2'NCİ PARTİ NİN 14 ŞUBAT 2017 TARİHİNDE YÜKLENECEĞİ  İSM YE BİLDİRİLMİŞTİR._x000a_* 10 ŞUBAT 2017 TARİHİNDE NAKLİYAT SİGORTASI HİZMETİ POLİÇE TALEP FORMU 4 KALEM MALZEMENİN 2'NCİ PARTİSİ İÇİN   GÜNEŞ SİGORTAYA GÖNDERİLMİŞTİR._x000a_* 22 ŞUBAT 2017 TARİHİNDE İSM TARAFINDAN  4 KALEM MALZEMENİN 2'NCİ PARTİ NİN FİZİKİ SAYIM VE FİZİKİ KONTROL TESPİT RAPORU İLE SANDIK/AMBALAJ AÇMA TUTANAĞI GÖNDERİLMİŞTİR. _x000a_* 24 ŞUBAT 2017 TARİHİNDE GÜNEŞ SİGORTADAN NAKLİYAT SİGORTASI POLİÇELERİ / ZEHİLNAMELERİ GÖNDERİLMİŞTİR._x000a_* 09 MART 2017 TARİHİNDE SİGORTA BEDELİ ÖDEME ONAYI HAZIRLANMIŞTIR. (247,29 TL)_x000a_* 09 MART 2017 TARİHİNDE HARCAMA YÖNETİM D.BŞK.LIĞINA SİGORTA BEDELİNİN ÖDENMESİ İÇİN YAZI YAZILMIŞTIR._x000a_* 04 MAYIS 2017 TARİHİNDE  4 KALEM MALZEMENİN 2'NCİ PARTİSİ İÇİN 64.290,00  AVRO MAL BEDELİ İLE  2.480,00 AVRO TAŞIMA BEDELİ FATURALARI NSPA TARAFINDAN GÖNDERİLMİŞTİR._x000a_* 17 TEMMUZ  2017 TARİHİNDE İSM YE 4 KALEM MALZEMENİN 2'NCİ PARTİSİ İÇİN TMİB GÖNDERİLMESİ MAKSADIYLA YAZI YAZILMIŞTIR. (64.290,00 AVRO)_x000a_* 25 TEMMUZ 2017 TARİHİNDE İSM.DEN FİZİKİ SAYIM VE FİZİKİ TESPİT KONTROL RAPORU İLE SANDIK AÇMA TUTANAĞI DÜZENLENMESİ İÇİN YAZI YAZILDI._x000a_*....AĞUSTOS 2017 TARİHİNDE İSM TARAFINDAN FŞ.22 CAL ELEY RAPİT FİRE MATCH(MÜSABAKA)(30.000 ADET) İÇİN FİZİKİ SAYIM VE FİZİKİ KONTROL TESPİT RAPORU İLE SANDIK AMBALAJ AÇMA TUTNAĞI GÖNDERİLMİŞTİR.(21 EYLÜL 2017 TARİHİNDE TESLİM ALINMIŞTIR._x000a_*06 EYLÜL 2017 TARİHİNDE İSM TARAFINDAN 22 CAL. TABANCA MÜSABAKA LAPUA OSP 90.000 ADET,  22 CAL. TÜFEK LAPUA X-ACT MÜSABAKA  30.000 ADET,  22 CAL. TÜFEK RWS-R100 MÜSABAKA (2015 İÇİN) 30.000 ADET VE  32 CAL. TABANCA MÜSABAKA  90.000 ADET  İÇİN TMİB,FİZİKİ SAYIM VE FİZİKİ KONTROL TESPİT RAPORU GÖNDERİLMİŞTİR._x000a_YAPILACAK İŞLEM   :     İSM DEN TMİB GELMESİNİ MÜTEAKİP MAHSUP İŞLEMİ YAPILACAK"/>
    <s v="MAHSUP YAPILACAK"/>
  </r>
  <r>
    <x v="1"/>
    <x v="1"/>
    <m/>
    <m/>
    <m/>
    <x v="1"/>
    <m/>
    <x v="1"/>
    <x v="1"/>
    <m/>
    <m/>
    <m/>
    <m/>
    <m/>
    <x v="0"/>
    <m/>
    <m/>
    <m/>
    <m/>
    <m/>
    <m/>
    <m/>
    <m/>
    <m/>
    <m/>
    <m/>
    <m/>
    <m/>
    <m/>
    <m/>
    <m/>
    <m/>
    <m/>
    <m/>
    <m/>
    <m/>
    <m/>
    <m/>
    <m/>
    <m/>
    <m/>
    <m/>
    <m/>
    <m/>
    <m/>
    <m/>
    <m/>
    <m/>
    <m/>
    <m/>
    <m/>
    <m/>
    <m/>
    <m/>
    <m/>
    <m/>
    <m/>
    <m/>
    <m/>
    <m/>
    <m/>
    <m/>
    <m/>
    <m/>
    <m/>
    <m/>
    <m/>
    <m/>
    <m/>
    <m/>
    <m/>
    <m/>
    <m/>
    <m/>
  </r>
  <r>
    <x v="3"/>
    <x v="3"/>
    <s v="CARTRIDGES 105 MM TPCSDS-T"/>
    <n v="4500326924"/>
    <s v="EKİM 2017"/>
    <x v="0"/>
    <s v="DENİZYOLU"/>
    <x v="0"/>
    <x v="3"/>
    <m/>
    <m/>
    <s v="105MM TANK TOPU DERS ATIŞ MÜHİMMATI 1500 ADET"/>
    <s v="K.K.K."/>
    <m/>
    <x v="0"/>
    <m/>
    <m/>
    <m/>
    <m/>
    <m/>
    <m/>
    <m/>
    <m/>
    <m/>
    <m/>
    <m/>
    <m/>
    <m/>
    <m/>
    <m/>
    <m/>
    <m/>
    <m/>
    <m/>
    <m/>
    <m/>
    <m/>
    <n v="4500326924"/>
    <m/>
    <m/>
    <n v="2778000"/>
    <s v="AVRO"/>
    <m/>
    <m/>
    <m/>
    <m/>
    <m/>
    <m/>
    <m/>
    <m/>
    <m/>
    <m/>
    <m/>
    <m/>
    <m/>
    <m/>
    <m/>
    <m/>
    <m/>
    <m/>
    <m/>
    <d v="2017-03-30T00:00:00"/>
    <m/>
    <s v="TESPİT EDİLEMEMİŞTİR."/>
    <m/>
    <m/>
    <m/>
    <m/>
    <m/>
    <n v="3"/>
    <s v="105MM TANK TOPU DERS ATIŞ MÜHİMMATI 1500 ADET"/>
    <s v="MALZEMENİN 30 MART 2017 TARİHİNDE GELMESİ GEREKİYORDU. GELİP GELMEDİĞİ BELLİ DEĞİL. SORULACAK."/>
    <s v="* 13 TEMMUZ 2016 NSPA'DAN ALINAN TEKLİF İSM TARAFINDAN İNCELENEREK UYGUN BULUNMUŞTUR._x000a_* 14 TEMMUZ 2016 NSPA'YA TEKLİFİN UYGUN BULUNDUĞU BİLDİRİLDİ. 2.778.000,00  AVRO_x000a_TESLİM TARİHİ NİSAN 2017… güncelle diğer EUC ???"/>
    <m/>
  </r>
  <r>
    <x v="4"/>
    <x v="4"/>
    <s v="GRENADES 40X53 HE PFF-T"/>
    <n v="4500338951"/>
    <m/>
    <x v="1"/>
    <m/>
    <x v="3"/>
    <x v="4"/>
    <m/>
    <m/>
    <s v="150.000 ADET_x000a_MK-19 H/E PFF DM11 MOD._x000a_"/>
    <s v="K.K.K."/>
    <m/>
    <x v="0"/>
    <m/>
    <m/>
    <m/>
    <m/>
    <m/>
    <m/>
    <m/>
    <m/>
    <m/>
    <m/>
    <m/>
    <m/>
    <m/>
    <m/>
    <m/>
    <m/>
    <m/>
    <m/>
    <m/>
    <m/>
    <m/>
    <m/>
    <n v="4500338951"/>
    <m/>
    <s v="K.K.K.LIĞINCA İHRAÇ MÜSADESİ PROBLEM SAHASINDAN DOLAYI İPTAL EDİLMEK İSTENİYOR."/>
    <m/>
    <m/>
    <m/>
    <m/>
    <m/>
    <m/>
    <m/>
    <m/>
    <m/>
    <m/>
    <m/>
    <m/>
    <m/>
    <m/>
    <m/>
    <m/>
    <m/>
    <m/>
    <m/>
    <m/>
    <m/>
    <m/>
    <m/>
    <m/>
    <m/>
    <m/>
    <m/>
    <s v="TOLANTI MADDELERİNDEN BİRİSİ"/>
    <m/>
    <n v="4"/>
    <s v="150.000 ADET_x000a_MK-19 H/E PFF DM11 MOD._x000a_"/>
    <s v="YENİDEN BAŞKA BİR ÜLKEDEN ALIMA DEVAM EDİLMESİ KONUSUNDA TALEP İLETİLMİŞTİR.TALEBE NE İŞLEM YAPILDIĞINI SOR.NSPA.DAN FİRMAYA KONTRATIIN FESHEDİLMESİ İÇİN 23 EYLÜLE KADAR SÜRE VERİLDİ."/>
    <s v="* 25 MART 2016 İBF ALINDI._x000a_* 28 MART 2016 İHTİYAÇ NSPA'YA BİLDİRİLDİ._x000a_* 01 NİSAN 2016 ALIM ONAYI ALINDI._x000a_* 18 MAYIS 2016 NSPA'DAN ALINAN PA ONAY İÇİN İSM'YE GÖNDERİLDİ._x000a_* 07 HAZİRAN 2016 NSPA'DAN İLAVE ALTERNATİF TAŞIMA TEKLİFLERİ İSTENDİ._x000a_* 20 HAZİRAN 2016 NSAP TEKLİF GÖNDERDİ. (FOB HAMBURG / DAP NSPA)_x000a_* 20 HAZİRAN 2016 TEKLİFLER DEĞERLENDİRİLMEK ÜZERE İSM'YE GÖNDERİLDİ._x000a_* 30 HAZİRAN 2016 İSM TARAFINDAN ALINAN ONAY KAPSAMINDA NSPA'YA FİYAT ONAYI GÖNDERİLDİ. (21.084.300,00 EURO)_x000a_TESLİMAT PLANI ŞU ŞEKİLDEDİR:_x000a_1'İNCİ SEVKİYAT 7.520 ADET + 6 AY SONRA_x000a_2'NCİ SEVKİYAT 29.152 ADET + 11 SONRA_x000a_3'ÜNCÜ SEVKİYAT 29.984 ADET + 12 SONRA_x000a_4'ÜNCÜ SEVKİYAT 83.344 ADET + 15 SONRA_x000a_NSPA - YÜKLENİCİ SÖZLEŞMESİNİN TEMMUZ 2016 AYI İÇİNDE İMZALANMASI BEKLENMEKTEDİR. SÖZLEŞMENİN İMZALANMASININ ARDINDAN TARİHLER NETLEŞECEKTİR._x000a_* 20 EYLÜL 2016 İSM DEN SKB İSTENDİ._x000a_*14 ARALIK 2016 6.450.000 AVRO AVANS GÖNDERİLDİ._x000a_*10 AĞUSTOS 2017 TARİHİNDE K.K.K.LIĞINCA ALMAN HÜKUMETİ İLE İHRAÇ MÜSAADESİ PROBLEM SAHASINDAN DOLAYI K.K.K.LIĞINCA SÖZLEŞMENİN İPTAL EDİLEREK TEKRAR İHALEYE ÇIKILMASI İÇİN YAZI YAZILMIŞTIR._x000a_*24 AĞUSTOS 2017 TARİHİNDE NSPA.YA İPTAL TALEBİ İLETİLMİŞ VE YENİDEN BAŞKA BİR ÜLKEDEN ALIMA DEVAM EDİLMESİ KONUSUNDA TALEP İLETİLMİŞTİR."/>
    <s v="* 25 MART 2016 İBF ALINDI._x000a_* 28 MART 2016 İHTİYAÇ NSPA'YA BİLDİRİLDİ._x000a_* 01 NİSAN 2016 ALIM ONAYI ALINDI._x000a_* 18 MAYIS 2016 NSPA'DAN ALINAN PA ONAY İÇİN İSM'YE GÖNDERİLDİ._x000a_* 07 HAZİRAN 2016 NSPA'DAN İLAVE ALTERNATİF TAŞIMA TEKLİFLERİ İSTENDİ._x000a_* 20 HAZİRAN 2016 NSAP TEKLİF GÖNDERDİ. (FOB HAMBURG / DAP NSPA)_x000a_* 20 HAZİRAN 2016 TEKLİFLER DEĞERLENDİRİLMEK ÜZERE İSM'YE GÖNDERİLDİ._x000a_* 30 HAZİRAN 2016 İSM TARAFINDAN ALINAN ONAY KAPSAMINDA NSPA'YA FİYAT ONAYI GÖNDERİLDİ. (21.084.300,00 EURO)_x000a_TESLİMAT PLANI ŞU ŞEKİLDEDİR:_x000a_1'İNCİ SEVKİYAT 7.520 ADET + 6 AY SONRA_x000a_2'NCİ SEVKİYAT 29.152 ADET + 11 SONRA_x000a_3'ÜNCÜ SEVKİYAT 29.984 ADET + 12 SONRA_x000a_4'ÜNCÜ SEVKİYAT 83.344 ADET + 15 SONRA_x000a_NSPA - YÜKLENİCİ SÖZLEŞMESİNİN TEMMUZ 2016 AYI İÇİNDE İMZALANMASI BEKLENMEKTEDİR. SÖZLEŞMENİN İMZALANMASININ ARDINDAN TARİHLER NETLEŞECEKTİR._x000a_* 20 EYLÜL 2016 İSM DEN SKB İSTENDİ._x000a_*14 ARALIK 2016 6.450.000 AVRO AVANS GÖNDERİLDİ._x000a_*10 AĞUSTOS 2017 TARİHİNDE K.K.K.LIĞINCA ALMAN HÜKUMETİ İLE İHRAÇ MÜSAADESİ PROBLEM SAHASINDAN DOLAYI K.K.K.LIĞINCA SÖZLEŞMENİN İPTAL EDİLEREK TEKRAR İHALEYE ÇIKILMASI İÇİN YAZI YAZILMIŞTIR._x000a_*24 AĞUSTOS 2017 TARİHİNDE NSPA.YA İPTAL TALEBİ İLETİLMİŞ VE YENİDEN BAŞKA BİR ÜLKEDEN ALIMA DEVAM EDİLMESİ KONUSUNDA TALEP İLETİLMİŞTİR."/>
  </r>
  <r>
    <x v="5"/>
    <x v="5"/>
    <s v="CARTRIDGES 105 MM HEP-T"/>
    <n v="4500338058"/>
    <d v="2017-10-01T00:00:00"/>
    <x v="2"/>
    <m/>
    <x v="4"/>
    <x v="5"/>
    <m/>
    <m/>
    <s v="6.000 ADET_x000a_105 MM TANK TOPU HEP-T/HESH"/>
    <s v="K.K.K."/>
    <m/>
    <x v="0"/>
    <m/>
    <m/>
    <m/>
    <m/>
    <m/>
    <m/>
    <m/>
    <m/>
    <m/>
    <m/>
    <m/>
    <m/>
    <m/>
    <m/>
    <m/>
    <m/>
    <m/>
    <m/>
    <m/>
    <m/>
    <m/>
    <m/>
    <n v="4500338058"/>
    <m/>
    <m/>
    <n v="6304000"/>
    <s v="AVRO"/>
    <m/>
    <m/>
    <m/>
    <m/>
    <m/>
    <m/>
    <m/>
    <m/>
    <m/>
    <m/>
    <m/>
    <m/>
    <m/>
    <m/>
    <m/>
    <m/>
    <m/>
    <s v="1500 ADEDİ TESLİM EDİLDİ(18 MAYIS 2017)"/>
    <s v="ÖDENDİ"/>
    <s v="1500 ADEDİ İÇİN ŞÖZLEŞME İMZALANMASINI MÜTEAKİP 8 AY, 4500 ADET İÇİN ŞÖZLEŞMEYİ MÜTEAKİP 12 AY"/>
    <s v="4500 ADEDİ 31.08.2017 TARİHLERİNDE YAPILACAKTIR."/>
    <m/>
    <m/>
    <m/>
    <n v="4500338058"/>
    <s v="TOLANTI MADDELERİNDEN BİRİSİ"/>
    <m/>
    <n v="5"/>
    <s v="6.000 ADET_x000a_105 MM TANK TOPU HEP-T/HESH"/>
    <s v="1500 ADET MALZEME GELDİ, FATURA GELMEDİ. FATURA SORULACAK.4500 ADET GÖNDERİLDİ Mİ DİYE SORULAR.Fiziki Sayım ve Fiziki Kontrol Tespit Raporu ile Sandık/Ambalaj Açma Tutanağı GÖNDERİLMEDİ DİYE GÖZÜKÜYOR.LOT TESTİ VE FİRİNG TEST DEVAM EDİYOR. TESTLERİN OLUMLU ÇIKMASI DURUMUNDA 10-15 GÜN İÇİNDE GÖNDERİME HAZIR OLACAK"/>
    <s v="* 30 HAZİRAN 2016 TARİHİNDE NSPA’DAN ALINAN TEKLİF AYNI TARİHTE İSM’YE SORULMUŞTUR. TEKLİF KABUL ONAYI 11 TEMMUZ 2016 TARİHİNDE İSM’DEN ALINMIŞ VE AYNI TARİHTE NSPA’YA İLETİLMİŞTİR. _x000a_* 17 AĞUSTOS 2016 NSPA SÖZLEŞME İMZALAMIŞTIR. (6.304.000 AVRO) TANESİ 1.050 AVRO’YA ALINMAKTADIR. TESLİMAT 2 PARTİ HALİNDE 04.05.2017 (1.500 ADET) VE 31.08.2017 (4.500 ADET) TARİHLERİNDE YAPILACAKTIR.LOT TESTİ VE FİRİNG TEST DEVAM EDİYOR. TESTLERİN OLUMLU ÇIKMASI DURUMUNDA 10-15 GÜN İÇİNDE GÖNDERİME HAZIR OLACAK"/>
    <s v="2016 YILI ALIM DOSYASI"/>
  </r>
  <r>
    <x v="6"/>
    <x v="6"/>
    <s v="CARTRIDGES 40X53 MM HE-PFF-T"/>
    <n v="4500351348"/>
    <d v="2018-02-22T00:00:00"/>
    <x v="3"/>
    <s v="FCA"/>
    <x v="5"/>
    <x v="6"/>
    <n v="1310123483581"/>
    <m/>
    <s v="20.000 ADET MER.40 MM MUH. MK-19 HE PFF-T DM11 MOD._x000a_"/>
    <s v="K.K.K."/>
    <s v="KD730AD06"/>
    <x v="1"/>
    <s v="KD730AD06"/>
    <s v="MK17D523"/>
    <m/>
    <n v="4403"/>
    <s v="NAMSA"/>
    <s v="11.a"/>
    <n v="1"/>
    <n v="20000"/>
    <n v="20160"/>
    <s v="04.11.2016"/>
    <s v="Mühimmat Tedariki"/>
    <d v="2016-11-18T00:00:00"/>
    <n v="24"/>
    <d v="2017-01-26T00:00:00"/>
    <d v="2017-01-26T00:00:00"/>
    <d v="2017-02-23T00:00:00"/>
    <d v="2017-01-26T00:00:00"/>
    <d v="2017-02-08T00:00:00"/>
    <s v="UYGUN"/>
    <d v="2017-02-09T00:00:00"/>
    <d v="2017-02-09T00:00:00"/>
    <d v="2017-02-24T00:00:00"/>
    <m/>
    <n v="7965000"/>
    <d v="2017-03-13T00:00:00"/>
    <n v="3003840"/>
    <s v="AVRO"/>
    <n v="12000"/>
    <s v="AVRO"/>
    <d v="2017-02-28T00:00:00"/>
    <d v="2017-02-28T00:00:00"/>
    <m/>
    <s v="Teslimatın Son Kullanıcı Belgesinin zamanında teslim edilmesine bağlı olarak sözleşmenin imzalanmasını takip eden 12 ay sonra.En Geç 22 Şubat 2018 fakat SKB onay tarihine bağlı."/>
    <s v="_x000a_FOB HAMBURG PORT-GERMANY"/>
    <s v="DENİZ"/>
    <s v="Deniz Yolu / Derince-Kocaeli/TÜRKİYE_x000a_Hava Yolu / Etimesgut-Ankara/TÜRKİYE_x000a_"/>
    <s v="46'ncı Müht.Bl.K.lığı/Adapazarı_x000a_Mühimmat Ana Dp.K.lığı/Yahşiyan/Kırıkkale"/>
    <m/>
    <m/>
    <m/>
    <m/>
    <m/>
    <m/>
    <m/>
    <m/>
    <m/>
    <d v="2018-02-22T00:00:00"/>
    <m/>
    <s v="TESPİT EDİLEMEMİŞTİR."/>
    <m/>
    <m/>
    <n v="4500351348"/>
    <s v="TOLANTI MADDELERİNDEN BİRİSİ"/>
    <s v="MAL TESLİM AŞAMASINDA"/>
    <n v="6"/>
    <s v="20.000 ADET MER.40 MM MUH. MK-19 HE PFF-T DM11 MOD._x000a_"/>
    <m/>
    <s v="* 18 KASIM 2016 TARİHİNDE ALIM ONAYI ALINMIŞTIR._x000a_ İSTEK NSPA YA 02.12.2016 TARİHİNDE İLETİLMİŞTİR._x000a_* 26 OCAK 2017 TARİHİNDE, NSPA DAN GELEN FİYAT VE TEKLİF DEĞERLENDİRİLMEK ÜZERE İSM GÖNDERİLMİŞTİR._x000a_* İSMNİN FİYAT UYGUN YAZISI 09 ŞUBAT 2017 TARİHİNDE GELMİŞTİR._x000a_* 3.003.840,00 AVRO BEDELLİ FİYAT ONAYI NSPAYA 09 ŞUBAT 2017 TARİHİNDE GÖNDERİLMİŞTİR. _x000a_* İSM SKB.Yİ 28.02.2017 TARİHİNDE MSB.TEK.HİZ.D.BŞK.LIĞINA ONAY İÇİN GÖNDERMİŞTİR._x000a_* MSB.TEK.HİZ.D.BŞK.LIĞINDAN ONAYLI SKB 07 MART 2017 TARİHİNDE GÖNDERİLMİŞTİR._x000a_*15 MART 2017 TARİHİNDE ONAYLI EUC NSPA.YA GÖNDERİLMİŞTİR._x000a__x000a__x000a_*TESLİM TARİHİ 22 ŞUBAT 2018'DİR.MALZEME 22 ŞUBAT 2018 TARİHİNDE GELECEĞİNDEN 2017 YILINDA MAHSUP İŞLEMİ YAPILMAYACAKTIR.MALZEME FOB HAMBURG/ALMANYA'DAN SEVK EDİLECEKTİR."/>
    <m/>
  </r>
  <r>
    <x v="7"/>
    <x v="7"/>
    <s v="CARTRIDGES 40X46 MM ILLUMINATING"/>
    <s v="4500332351_x000a_SA 01"/>
    <m/>
    <x v="4"/>
    <m/>
    <x v="6"/>
    <x v="7"/>
    <n v="1310123524217"/>
    <s v="Cartridges 40x46 mm İlluminating"/>
    <s v="6.000 ADET MER.40 MM M-79/T-40 B/A AYDINLATMA MÜHİMMATI_x000a_"/>
    <s v="K.K.K."/>
    <s v="KD730AD06"/>
    <x v="1"/>
    <s v="KD730AD06"/>
    <m/>
    <s v="K0122"/>
    <n v="2352"/>
    <s v="NAMSA"/>
    <s v="11.a doğrudan temin "/>
    <m/>
    <n v="6000"/>
    <n v="5994"/>
    <s v="04.11.2016"/>
    <s v="Mühimmat Tedariki"/>
    <d v="2016-11-18T00:00:00"/>
    <n v="1"/>
    <d v="2016-12-02T00:00:00"/>
    <d v="2017-02-24T00:00:00"/>
    <d v="2017-03-22T00:00:00"/>
    <d v="2017-02-27T00:00:00"/>
    <d v="2017-03-01T00:00:00"/>
    <s v="UYGUN"/>
    <d v="2017-03-06T00:00:00"/>
    <d v="2017-03-07T00:00:00"/>
    <d v="2017-03-16T00:00:00"/>
    <n v="4500332351"/>
    <s v="310680(Dolar)/916506"/>
    <d v="2017-03-16T00:00:00"/>
    <n v="269430.3"/>
    <s v="AVRO"/>
    <n v="11500"/>
    <s v="AVRO"/>
    <d v="2017-03-22T00:00:00"/>
    <d v="2017-03-27T00:00:00"/>
    <d v="2017-04-04T00:00:00"/>
    <s v="SKB.NİN NSPA.YA ULAŞMASINI MÜTEAKİP 6 AY SONRA."/>
    <m/>
    <m/>
    <s v="Atatürk Havalimanı"/>
    <s v="46’ncı Müht.Bl.K.lığı (Pamukova)_x000a_Müht.Ana Dp.K.lığı (Yahşiyan)_x000a_"/>
    <m/>
    <m/>
    <m/>
    <m/>
    <n v="2"/>
    <m/>
    <m/>
    <m/>
    <m/>
    <s v="SÖZLEŞME İMZALANMSINDAN SONRA 6 AY"/>
    <m/>
    <s v="TESPİT EDİLEMEMİŞTİR."/>
    <m/>
    <m/>
    <n v="4500332351"/>
    <m/>
    <s v="EKİM 2017 İÇİNDE FİRMA TARAFINDAN İHRACAT LİSANSI ALMAYA GEREK KALMAZSA MALZEMENİN TESLİMİ BEKLENİYOR."/>
    <n v="7"/>
    <s v="6.000 ADET MER.40 MM M-79/T-40 B/A AYDINLATMA MÜHİMMATI_x000a_"/>
    <s v="FİRMANIN İHRACAT LİSANSI ALIP ALMAYACAĞI VE MUHTEMEL TESLİM TARİHİ SORULACAK."/>
    <s v="18 KASIM 2016 TARİHİNDE ALIM ONAYI ALINMIŞTIR. _x000a_İSTEK NSPA YA 02.12.2016 TARİHİNDE İLETİLMİŞTİR._x000a_NSPADAN ALINAN 280.930,30 AVRO BEDELLİ FİYAT VE TEKLİFİ DEĞERLENDİRİLMESİ İÇİN 27 ŞUBAT 2017 TARİHİNDE İSMYE GÖNDERİLMİŞTİR. _x000a_280.930,30 AVRO BEDELLİ FİYAT ONAYI 07 MART 2017 TARİHİNDE NSPAYA GÖNDERİLMİŞTİR. SON KULLANICI BELGESİ ONAYLANMAK ÜZERE 21 MART 2017 TARİHİNDE İSMYE GÖNDERİLMİŞTİR.ONAYLI SKB 05 NİSAN 2017 TARİHİNDE NSPAYA GÖNDERİLMİŞTİR._x000a_*MAL TESLİMİ ECU.NİN TESLİMİNE BAĞLI OLARAK 6 AY.FİRMASI RHEINMETHALL(ALMANYA)'DIR._x000a_*"/>
    <m/>
  </r>
  <r>
    <x v="8"/>
    <x v="8"/>
    <s v="GTB-7VM THERMOBARIC ROCKETS"/>
    <n v="45000355553"/>
    <s v="*20 EYLÜL 2017 TARİHİNDE ONAYLI SKB NSPA.YA GÖNDERİLMİŞTİR._x000a_MAL TESLİMİ ECU.NİN TESLİMİNE BAĞLI OLARAK 6 AY.FİRMASI RHEINMETHALL(ALMANYA)'DIR."/>
    <x v="5"/>
    <s v="FOB"/>
    <x v="5"/>
    <x v="8"/>
    <m/>
    <m/>
    <s v="4.000 ADET ROKET RPG-7 MUH. GTB-7VM TERMOBARİK"/>
    <s v="K.K.K."/>
    <m/>
    <x v="0"/>
    <m/>
    <m/>
    <m/>
    <m/>
    <m/>
    <m/>
    <m/>
    <m/>
    <m/>
    <m/>
    <m/>
    <m/>
    <m/>
    <m/>
    <m/>
    <m/>
    <m/>
    <m/>
    <m/>
    <m/>
    <m/>
    <m/>
    <m/>
    <m/>
    <s v="İMZALANMADI"/>
    <n v="1760000"/>
    <s v="AVRO"/>
    <m/>
    <m/>
    <m/>
    <m/>
    <m/>
    <m/>
    <s v="SLOVENYA "/>
    <s v="FOB SEAPORT"/>
    <m/>
    <m/>
    <m/>
    <m/>
    <m/>
    <m/>
    <m/>
    <m/>
    <m/>
    <m/>
    <m/>
    <s v="SKB VE İHRACAT LİSANSINA BAĞLI OLARAK 6 AY"/>
    <m/>
    <s v="TESPİT EDİLEMEMİŞTİR."/>
    <m/>
    <m/>
    <s v="YOK AMA AYNI DOSYA"/>
    <m/>
    <m/>
    <n v="8"/>
    <s v="4.000 ADET ROKET RPG-7 MUH. GTB-7VM TERMOBARİK"/>
    <m/>
    <s v="18 KASIM 2016 TARİHİNDE ALIM ONAYI ALINMIŞTIR. _x000a_İSTEK NSPA YA 02.12.2016 TARİHİNDE İLETİLMİŞTİR._x000a_23 MART 2017 TARİHİNDE NSAPA'DAN FİYAT TEKLİFİ GLMİŞTİR.FİYAT TEKLİFİ DEĞERLENDİRİLMESİ İÇİN 27 MART 2017 TARİHİNDE İSMYE GÖNDERİLMİŞTİR.İSM.DEN 04 NİSAN 2017 TARİHİNDE FİYAT ONAYI GELMİŞTİR.11 NİSAN 2017 TARİHİNDE FİYAT ONAYI HAZIRLANMIŞTIR._x000a_1.760.000,00 AVRO BEDELLİ FİYAT ONAYI 11 NİSAN 2017 TARİHİNDE NSPAYA GÖNDERİLMİŞTİR._x000a_*TESLİM TARİHİ SKB VE İHRACAT LİSANSINA BAĞLI OLARAK 6 AY_x000a_*20 EYLÜL 2017 TARİHİNDE ONAYLI SKB NSPA.YA GÖNDERİLMİŞTİR._x000a__x000a_TESLİM TARİHİNİN SKB VE İHRACAT LİSANSINA BAĞLI OLARAK 6 AY _x000a_OLMASI VE 20 EYLÜL 2017 TARİHİNDE ONAYLI SKB'NİN NSPA.YA GÖNDERİLMESNDEN DOLAYI 2017 YILINA YETİŞMEYECEĞİ VE 2018 YILINA DEVREDECEĞİ DEĞERLENDİRİLMEKTEDİR.MALZEM SLOVENYA'DAN FOB SEAPORT GÖNDERİLECEKTİR.1.760.000 AVRO"/>
    <s v="TESLİM TARİHİNİN SKB VE İHRACAT LİSANSINA BAĞLI OLARAK 6 AY _x000a_OLMASI VE 20 EYLÜL 2017 TARİHİNDE ONAYLI SKB'NİN NSPA.YA GÖNDERİLMESNDEN DOLAYI 2017 YILINA YETİŞMEYECEĞİ VE 2018 YILINA DEVREDECEĞİ DEĞERLENDİRİLMEKTEDİR.MALZEM SLOVENYA'DAN FOB SEAPORT GÖNDERİLECEKTİR.1.760.000 AVRO"/>
  </r>
  <r>
    <x v="9"/>
    <x v="9"/>
    <s v="PG7-VL"/>
    <n v="4500359014"/>
    <s v="MALZEME TESLİM AŞAMASINDA_x000a_(SON TESLİM TARİHİ 28 ŞUBAT 2018'DİR)"/>
    <x v="6"/>
    <s v="FOB"/>
    <x v="7"/>
    <x v="9"/>
    <m/>
    <m/>
    <s v="10.000 ADET ROKET RPG-7 MUH. A/T TAH. PG-7VL MOD._x000a_"/>
    <s v="K.K.K."/>
    <m/>
    <x v="0"/>
    <m/>
    <m/>
    <m/>
    <m/>
    <m/>
    <m/>
    <m/>
    <m/>
    <m/>
    <m/>
    <m/>
    <m/>
    <m/>
    <m/>
    <m/>
    <m/>
    <m/>
    <m/>
    <m/>
    <m/>
    <m/>
    <m/>
    <m/>
    <m/>
    <s v="İMZALANMADI"/>
    <n v="3920000"/>
    <s v="AVRO"/>
    <m/>
    <m/>
    <m/>
    <m/>
    <m/>
    <m/>
    <s v="BULGARİSTAN"/>
    <s v="FOB SEAPORT"/>
    <m/>
    <m/>
    <m/>
    <m/>
    <m/>
    <m/>
    <m/>
    <m/>
    <m/>
    <m/>
    <m/>
    <s v="*MALZEME TESLİMİ SKB VE İHRACAT LİSANSINA BAĞLI OLARAK 6 AYDIR."/>
    <m/>
    <s v="TESPİT EDİLEMEMİŞTİR."/>
    <m/>
    <m/>
    <s v="PO 4500359014 "/>
    <m/>
    <m/>
    <n v="9"/>
    <s v="10.000 ADET ROKET RPG-7 MUH. A/T TAH. PG-7VL MOD._x000a_"/>
    <m/>
    <s v="18 KASIM 2016 TARİHİNDE ALIM ONAYI ALINMIŞTIR. _x000a_İSTEK NSPA YA 02.12.2016 TARİHİNDE İLETİLMİŞTİR._x000a_FİYAT TEKLİFİ DEĞERLENDİRİLMESİ İÇİN 27 MART 2017 TARİHİNDE İSMYE GÖNDERİLMİŞTİR.04 NİSAN 2017 TARİHİNDE İSM.DEN FİYAT ONAYI GELMİŞTİR.11 NİSAN 2017 TARİHİNDE FİYAT ONAYI ALINMIŞTIR._x000a_3.920.000,00 AVRO BEDELLİ FİYAT ONAYI 11 NİSAN 2017 TARİHİNDE NSPAYA GÖNDERİLMİŞTİR._x000a_*4 EYLÜL 2017 TARİHİNDE NSPA.DAN EUC.NİN ONAYLANMASI KONUSUNDA ELEKTRONİK POSTA GÖNDERLMİŞTİR._x000a_*MALZEME TESLİMİ SKB VE İHRACAT LİSANSINA BAĞLI OLARAK 6 AYDIR.SON TESLİM TARİHİ 28 ŞUBAT 2018_x000a_* 21 EYLÜL 2017 TARİHİNDE ONAYLI SKB NSPA.YA GÖNDERİLMİŞTİR._x000a__x000a_*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
    <s v="*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 3.920.000 AVRO"/>
  </r>
  <r>
    <x v="10"/>
    <x v="10"/>
    <s v="OG-7V"/>
    <n v="4500359014"/>
    <s v="SON TESLİM TARİHİ 28 ŞUBAT 2018'DİR.  21 EYLÜL 2017 TARİHİNDE ONAYLI SKB NSPA.YA GÖNDERİLMİŞTİR."/>
    <x v="6"/>
    <s v="FOB"/>
    <x v="7"/>
    <x v="10"/>
    <m/>
    <m/>
    <s v="30.000 ADET ROK. RPG-7 MUH. A/P TAH. OG 7V_x000a_"/>
    <s v="K.K.K."/>
    <m/>
    <x v="0"/>
    <m/>
    <m/>
    <m/>
    <m/>
    <m/>
    <m/>
    <m/>
    <m/>
    <m/>
    <m/>
    <m/>
    <m/>
    <m/>
    <m/>
    <m/>
    <m/>
    <m/>
    <m/>
    <m/>
    <m/>
    <m/>
    <m/>
    <m/>
    <m/>
    <s v="İMZALANMADI"/>
    <n v="2730000"/>
    <s v="AVRO"/>
    <m/>
    <m/>
    <m/>
    <m/>
    <m/>
    <m/>
    <s v="BULGARİSTAN"/>
    <s v="FOB SEAPORT"/>
    <m/>
    <m/>
    <m/>
    <m/>
    <m/>
    <m/>
    <m/>
    <m/>
    <m/>
    <m/>
    <m/>
    <s v="*MALZEME TESLİMİ SKB VE İHRACAT LİSANSINA BAĞLI OLARAK 6 AYDIR."/>
    <m/>
    <s v="TESPİT EDİLEMEMİŞTİR."/>
    <m/>
    <m/>
    <m/>
    <m/>
    <m/>
    <n v="10"/>
    <s v="30.000 ADET ROK. RPG-7 MUH. A/P TAH. OG 7V_x000a_"/>
    <m/>
    <s v="18 KASIM 2016 TARİHİNDE ALIM ONAYI ALINMIŞTIR._x000a_İSTEK NSPA YA 02.12.2016 TARİHİNDE İLETİLMİŞTİR._x000a_FİYAT TEKLİFİ DEĞERLENDİRİLMESİ İÇİN 27 MART 2017 TARİHİNDE İSMYE GÖNDERİLMİŞTİR.04 NİSAN 2017 TARİHİNDE İSM TEKLİFİ ONAYLAMIŞTIR.11 NİSAN 2017 TARİHİNDE FİYAT TEKLİFİ ONAYLANMIŞTIR._x000a_2.730.000,00 AVRO BEDELLİ FİYAT ONAYI 11 NİSAN 2017 TARİHİNDE NSPAYA GÖNDERİLMİŞTİR._x000a_*4 EYLÜL 2017 TARİHİNDE NSPA.DAN EUC.NİN ONAYLANMASI KONUSUNDA ELEKTRONİK POSTA GÖNDERLMİŞTİR._x000a_TESLİM TARİHİ EUC VE EL.YE BAĞLI OLARAK 6 AY.SON TESLİM TARİHİ 28 ŞUBAT 2018_x000a_*19 EYLÜL 2017 TARİHİNDE ONAYLI EUC TESLİM ALINMIŞTIR. NSPA.YA GÖNDERİLECEKTİR._x000a_* 21 EYLÜL 2017 TARİHİNDE ONAYLI SKB NSPA.YA GÖNDERİLMİŞTİR._x000a__x000a_*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_x000a_"/>
    <s v="*MALZEME TESLİMİ SKB VE İHRACAT LİSANSINA BAĞLI OLARAK 6 AY OLUP,.SON TESLİM TARİHİ 28 ŞUBAT 2018'DİR.  21 EYLÜL 2017 TARİHİNDE ONAYLI SKB NSPA.YA GÖNDERİLDİĞİNDEN MALZEME TESLİMİNİN 2017 YILINAYETİŞMEYECEĞİ VE 2018 YILINA DEVREDECEĞİ DEĞERLENDİRİLMEKTEDİR.MALZEME BULGARİSTAN FOB SEAPORT OLARAK GÖNDERİLECEKTİR.2.730.000 AVRO"/>
  </r>
  <r>
    <x v="11"/>
    <x v="11"/>
    <s v="SIGNAL, WHITE ILLUMINATION"/>
    <n v="4500355044"/>
    <d v="2018-03-30T00:00:00"/>
    <x v="4"/>
    <s v="DDP"/>
    <x v="8"/>
    <x v="11"/>
    <m/>
    <m/>
    <s v="24.000 ADET COMET EL AYDINLATMA ROKETİ_x000a_"/>
    <s v="K.K.K."/>
    <m/>
    <x v="0"/>
    <m/>
    <m/>
    <m/>
    <m/>
    <m/>
    <m/>
    <m/>
    <m/>
    <m/>
    <m/>
    <m/>
    <m/>
    <m/>
    <m/>
    <m/>
    <m/>
    <m/>
    <m/>
    <m/>
    <m/>
    <m/>
    <m/>
    <m/>
    <m/>
    <s v="İMZALANMADI"/>
    <n v="897900"/>
    <s v="AVRO"/>
    <m/>
    <m/>
    <m/>
    <m/>
    <m/>
    <m/>
    <m/>
    <m/>
    <m/>
    <m/>
    <m/>
    <m/>
    <m/>
    <m/>
    <m/>
    <m/>
    <m/>
    <m/>
    <m/>
    <s v="MAL TESLİMİ SKB VE İHRACAT LİSANSINA BAĞLI OLARAK 6 AY"/>
    <m/>
    <s v="TESPİT EDİLEMEMİŞTİR."/>
    <m/>
    <m/>
    <n v="4500355044"/>
    <m/>
    <m/>
    <n v="11"/>
    <s v="24.000 ADET COMET EL AYDINLATMA ROKETİ_x000a_"/>
    <m/>
    <s v="* EK-1 KAPSAMINDA 10.000 ADET İLE BERABER 34.000 OLARAK YÜRÜTÜLMEKTEDİR._x000a_* 16 MART TARİHİNDE GELEN TEKLİF DEĞERLENDİRİLMEK ÜZERE 17 MART TARİHİNDE İSM E GÖNDERİLMİŞTİR. İSM.DEN 20 MART 2017 TARİHİNDE ONAYLANARAK GÖNDERİLMİŞTİR.13 NİSAN 2017 TARİHİNDE FİYAT TEKLİFİ ONAYLANMIŞTIR._x000a_897.900,00 AVRO BEDELLİ FİYAT ONAYI 13 NİSAN 2017 TARİHİNDE NSPAYA GÖNDERİLMİŞTİR.03 MAYIS 2017 TARİHİNDE İSM.YE SKB.NİN ONAYLANARAK GÖNDERİLMESİ İÇİN YAZI YAZILMIŞTIR.İSM TARAFINDAN 08 MAYIS 2017 TARİHİNDE ONAYLANARAK GÖNDERİLMİŞTİR.11 MAYIS 2017 TARİHİNDE EUC ONAYLANARAK NSPA'YA GÖNDERİLMİŞTİR.MAL TESLİİMİ EUC VE EL.YE BAĞLI OLARAK 6 AY(04 ARALIK 2017.DİR, TAŞIMA ŞEKLİ DDP WALDOFF LUXEMBURG)"/>
    <m/>
  </r>
  <r>
    <x v="12"/>
    <x v="12"/>
    <s v="FLARE BIRDIE 118"/>
    <n v="4500356123"/>
    <d v="2018-01-01T00:00:00"/>
    <x v="7"/>
    <m/>
    <x v="9"/>
    <x v="12"/>
    <m/>
    <m/>
    <s v="45.000 ADET FLARE SPEKTRAL (FİŞEĞİ İLE BİRLİKTE)_x000a_"/>
    <s v="K.K.K."/>
    <m/>
    <x v="0"/>
    <m/>
    <m/>
    <m/>
    <m/>
    <m/>
    <m/>
    <m/>
    <m/>
    <m/>
    <m/>
    <m/>
    <m/>
    <m/>
    <m/>
    <m/>
    <m/>
    <m/>
    <m/>
    <m/>
    <m/>
    <m/>
    <m/>
    <m/>
    <m/>
    <d v="2017-05-24T00:00:00"/>
    <n v="1478250"/>
    <s v="Sterlin"/>
    <n v="8740.5"/>
    <s v="Sterlin"/>
    <m/>
    <m/>
    <m/>
    <m/>
    <m/>
    <m/>
    <m/>
    <m/>
    <m/>
    <m/>
    <m/>
    <m/>
    <m/>
    <m/>
    <m/>
    <m/>
    <m/>
    <s v="25000 ADEDİ 9 AĞUSTOS 2017 TARİHİNDE, 20000 ADEDİ OCAK 2018 TARİHİNDE"/>
    <m/>
    <s v="TESPİT EDİLEMEMİŞTİR."/>
    <m/>
    <m/>
    <n v="4500356123"/>
    <m/>
    <s v="GELDİ"/>
    <n v="12"/>
    <s v="45.000 ADET FLARE SPEKTRAL (FİŞEĞİ İLE BİRLİKTE)_x000a_"/>
    <m/>
    <s v="* 17 MART 2017 TARİHİNDE 25.000 ADET İÇİN ONAYLI PA NSPA YA GÖNDERİLMİŞTİR._x000a_* 25.000 ADET İÇİN SKB ONAYLANMASI İÇİN 23 MART 2017 TARİHİNDE İSMYE GÖNDERİLMİŞTİR._x000a_*25.000 ADET FLARE İÇİN ONAYLI SKB 05 NİSAN 2017 TARİHİNDE NSPAYA GÖNDERİLMİŞTİR._x000a_*25.000 ADET İÇİN BİRİM FİYATI 59,13 GBPDEN, 59,12 GBP İNDİRİM YAPILDIĞI 21 MART 2017 TARİHİNDE NSPADAN BİLDİRİLMİŞTİR.  * 20.000 ADET İÇİN NSPADAN FİYAT VE TEKLİF 24 NİSAN 2017 TARİHİNDE İSMYE GÖNDERİLDİ._x000a_* 45.000 ADET İÇİN FİYAT ONAYI NSPAYA GÖNDERİLMİŞTİR._x000a_*SÖZLEŞME BEDELİ 20.000 ADET İÇİN 2.178.348,00 AVRO_x000a_*SÖZLEŞME BEDELİ 25.000 ADET İÇİN 1.478.250,00 İNGİLİZ STERLİNİDİR._x000a_20.040 ADET İÇİN ONAYLI EUC 13 HAZİRAN 2017 TARİHİNDE NSPYA GÖNDERİLDİ_x000a_*21 TEMMUZ 2017 TARİHİNDE 25.000 ADET İÇİN K.K.K.LIĞINA TAŞIMA MALİYETİ (8.740,50 GBP )FİYAT ONAYI İÇİN YAZI YAZILDI._x000a_*24 TEMMUZ 2017 TARİHİNDE İSM. ONAYLADI._x000a_*26 TEMMUZ 2017 FİYAT TEKLİFİ ONAYLANDI._x000a_*26 TEMMUZ 2017 ONAYLI FİYAT TEKLİFİ NSPA.YA NAMSA ÜZERİNDEN GÖNDERİLDİ._x000a_*27 TEMMUZ 2017 TARİHİNDE İSM.YE FİZİKİ SAYIM RAPORU/SANDIK AMBALAJ AÇMA TUTANAĞININ GÖNDERİLMESİ İÇİN YAZI GÖNDERİLDİ._x000a_*03 AĞUSTOS 2017 TARİHİNDE GÜNEŞ SİGORTAYA SİGORTA POLİÇESİ TALEP FORMU GÖNDERİLDİ._x000a_*03 AĞUSTOS 2017 TARİHİNDE GÜNEŞ SİGORTADAN NAKLİYAT SİGORTASI POLİÇELRİ KESME ZEYİLNAMELERİ GELMİŞTİR._x000a_*9 AĞUSTOS 2017 TARİHİNDE 25.000 ADET MALZEME GELDİ.Sözleşme Bedeli: 1.478.250£ (KALAN 20000 OCAK 2018'DE GELECEK.)_x000a_*14 AĞUSTOS 2017 TARİHİNDE 1'İNCİ ULŞ.TER.BRL.K.LIĞI TARAFINDAN GÜMRÜK BELGELREİ GÖNDERİLMİŞTİR._x000a_* ..AĞUSTOS 2017 TARİHİNDE İSM TARAFINDAN TESLİM ALINAN 25.000 ADET İÇİN FİZİKİ SAYIM VE FİZİKİ KONTROL TESPİT RAPORU VE SANDIK AMBALAJ AÇMA TUTANAĞI GÖNDERİLMİŞTİR.(21 EYLÜL 2017 TARİHİNDE TESLİM ALINMIŞTIR.)"/>
    <s v="25.000 ADEDİ TESLİM ALINDI. 20.000 ADEDİNİNİ TESLİM TARİHİ  20 OCAK 2018'DİR. SONUÇ OLARAK MAHSUP İŞLEMİNİN 2018 YILINA DEVREDECEĞİ DEĞERLENDİRİLMEKTEDİR."/>
  </r>
  <r>
    <x v="13"/>
    <x v="13"/>
    <s v="CHAFF RR170 MK1 TYPE 1"/>
    <n v="4500345375"/>
    <n v="42947"/>
    <x v="7"/>
    <m/>
    <x v="10"/>
    <x v="13"/>
    <m/>
    <m/>
    <s v="30.000 ADET CHAFFS RR 170 WITH BBU-35 (FİŞEĞİ İLE BİRLİKTE)_x000a_"/>
    <s v="K.K.K."/>
    <m/>
    <x v="0"/>
    <m/>
    <m/>
    <m/>
    <m/>
    <m/>
    <m/>
    <m/>
    <m/>
    <m/>
    <m/>
    <m/>
    <m/>
    <m/>
    <m/>
    <m/>
    <m/>
    <m/>
    <m/>
    <m/>
    <m/>
    <m/>
    <m/>
    <n v="4500345375"/>
    <m/>
    <m/>
    <n v="97500000"/>
    <s v="STERLİN"/>
    <m/>
    <m/>
    <m/>
    <m/>
    <m/>
    <m/>
    <m/>
    <m/>
    <m/>
    <m/>
    <m/>
    <m/>
    <m/>
    <m/>
    <m/>
    <m/>
    <m/>
    <m/>
    <m/>
    <s v="*10.000 ADEDİ 23.05.2017 TARİHİNDE SEVK EDİLMİŞTİR._x000a_10.000 ADEDİ 31 TEMMUZ 2017 "/>
    <m/>
    <s v="TESPİT EDİLEMEMİŞTİR."/>
    <m/>
    <s v="VAR"/>
    <n v="4500345375"/>
    <m/>
    <s v="20.000 ADET İÇİNTMİB BEKLENİYOR."/>
    <n v="13"/>
    <s v="30.000 ADET CHAFFS RR 170 WITH BBU-35 (FİŞEĞİ İLE BİRLİKTE)_x000a_"/>
    <s v="*3'ÜNCÜ TESLİMATI OLARAK 10.000 ADEDİ 31 TEMMUZ 2017 TESLİMİ BEKLENİYOR."/>
    <s v="1.588,94 POUND BEDELLİ FİYAT ONAYI 25.11.2016 TARİHİNDE NSPAYA GÖNDERİLMİŞTİR._x000a_* 15 MART 2017 TARİHİNDE KURYE UÇAĞIYLA (5.000 + 5.000) 10.000 ADEDİ TESLİM ALINMIŞTIR._x000a_SİGORTA ÖDEMESİ 11 NİSAN 2017 TARİHİNDE HARC.YNT.D.BŞK.LIĞINA GÖNDERİLMİŞTİR._x000a_*1'İNCİ TESLİMAT OLARAK 16 MART 2017'DE 10.000 ADEDİ  TESLİM ALINDI._x000a_*2'NCİ TESLİMAT OLARAK, 10.000 ADEDİ 23.05.2017 TARİHİNDE SEVK EDİLMİŞTİR._x000a__x000a_*3'ÜNCÜ TESLİMATI OLARAK 10.000 ADEDİ 31 TEMMUZ 2017 TESLİMİ BEKLENİYOR._x000a_*17 TEMMUZ 2017 TARİHİNDE GELEN 20.000 ADET İÇİN KKK.DAN TMİB.NİN GÖNDERİLMESİ İÇİN YAZI YAZILMIŞTIR.(MİAT 28 TEMMUZ) GELMEDİ_x000a__x000a_"/>
    <s v="*SON PARTİ OLAN 10.000 ADEDİN GELMESİNİ MÜTEAKİP YIL SONUNA KADAR MAHSUP İŞLEMİMİNİN YAPILABİLECEĞİ DEĞERLENDİRİLMEKTEDİR."/>
  </r>
  <r>
    <x v="14"/>
    <x v="14"/>
    <m/>
    <m/>
    <m/>
    <x v="1"/>
    <m/>
    <x v="11"/>
    <x v="14"/>
    <m/>
    <m/>
    <s v="90.000 ADET FŞ.20X102 MM ZIRH DELİCİ YANGIN İZLİ_x000a_"/>
    <s v="K.K.K."/>
    <m/>
    <x v="0"/>
    <m/>
    <m/>
    <m/>
    <m/>
    <m/>
    <m/>
    <m/>
    <m/>
    <m/>
    <m/>
    <m/>
    <m/>
    <m/>
    <m/>
    <m/>
    <m/>
    <m/>
    <m/>
    <m/>
    <m/>
    <m/>
    <m/>
    <m/>
    <m/>
    <m/>
    <n v="2232000"/>
    <s v="DOLAR"/>
    <m/>
    <m/>
    <m/>
    <m/>
    <m/>
    <m/>
    <m/>
    <m/>
    <m/>
    <m/>
    <m/>
    <m/>
    <m/>
    <m/>
    <m/>
    <m/>
    <m/>
    <m/>
    <m/>
    <s v="MALZEME TESLİMİ TAMAMLANMIŞTIR."/>
    <m/>
    <s v="TESPİT EDİLEMEMİŞTİR."/>
    <m/>
    <m/>
    <m/>
    <m/>
    <s v="MAHSUP"/>
    <n v="14"/>
    <s v="90.000 ADET FŞ.20X102 MM ZIRH DELİCİ YANGIN İZLİ_x000a_"/>
    <s v="FATURA NUMARALARINDAN MALZEMENİN DOĞRULUĞU TEYİT EDİLECEK.ARADAKİ AŞAMALAR BULUNACAK.KAYNAK TAKİBİ DOSYASINA YOK.K.K.K.NE TEKNİ K DOKÜMANIN İNCELNMESİ İÇİN YAZI YAZILACAK"/>
    <s v="18 KASIM 2016 TARİHİNDE ALIM ONAYI ALINMIŞTIR. _x000a_İSTEK NSPA YA 02.12.2016 TARİHİNDE İLETİLMİŞTİR._x000a_FİYAT TEKLİFİ BEKLENMEKTEDİR"/>
    <s v="18 KASIM 2016 TARİHİNDE ALIM ONAYI ALINMIŞTIR. _x000a_İSTEK NSPA YA 02.12.2016 TARİHİNDE İLETİLMİŞTİR._x000a_FİYAT TEKLİFİ BEKLENMEKTEDİR"/>
  </r>
  <r>
    <x v="15"/>
    <x v="15"/>
    <m/>
    <n v="4500326042"/>
    <m/>
    <x v="1"/>
    <m/>
    <x v="12"/>
    <x v="15"/>
    <m/>
    <m/>
    <s v="4.000 ADET MER.105 MM TANK TOPU HEP-T/HESH_x000a_"/>
    <s v="K.K.K."/>
    <m/>
    <x v="0"/>
    <m/>
    <m/>
    <m/>
    <m/>
    <m/>
    <m/>
    <m/>
    <m/>
    <m/>
    <m/>
    <m/>
    <m/>
    <m/>
    <m/>
    <m/>
    <m/>
    <m/>
    <m/>
    <m/>
    <m/>
    <m/>
    <m/>
    <m/>
    <m/>
    <d v="2016-12-19T00:00:00"/>
    <n v="4500000"/>
    <s v="AVRO"/>
    <m/>
    <m/>
    <m/>
    <m/>
    <m/>
    <m/>
    <m/>
    <m/>
    <m/>
    <m/>
    <m/>
    <m/>
    <m/>
    <m/>
    <m/>
    <m/>
    <m/>
    <m/>
    <m/>
    <s v="31.03.2017 (10 TEMMUZ 20017 TARİHİNDE 3 ADET TDY VE LOT ACCEPTANCE TEST FATURASI GELDİ.)"/>
    <m/>
    <s v="TESPİT EDİLEMEMİŞTİR."/>
    <m/>
    <s v="TESLİM YERİ/İTALYA OLDU"/>
    <n v="4500326042"/>
    <s v="TOLANTI MADDELERİNDEN BİRİSİ"/>
    <m/>
    <n v="15"/>
    <s v="4.000 ADET MER.105 MM TANK TOPU HEP-T/HESH_x000a_"/>
    <s v="* 10 TEMMUZ 20017 TARİHİNDE 3 ADET TDY VE LOT ACCEPTANCE TEST FATURASI GELDİ.FATURALARA NE İŞLEM YAPILACAK?"/>
    <s v="18 KASIM 2016 TARİHİNDE ALIM ONAYI ALINMIŞTIR. _x000a_*15 KASIM 2016 TARİHİNDE NSPA.DAN FİYAT TEKLİFİ GELMİŞTİR._x000a_*İSM.YE 25 KASIM'DA FİYAT TEKLİF İSORULMUŞTUR._x000a_*İSM.DEN 30 KASIM 2016 TARİHİNDE FİYAT ONAYI ALINMIŞTIR._x000a_*05 ARALIK 2016 TARİHİNDE FİYAT TEKLİFİ ONAYI HAZIRLANMIŞTIR.(ONAY BELGESİ YANLIŞ GİBİ)_x000a_* 05 ARALIK 2017 TARİHİNDE FİYAT ONAYI NSPA.YA BİLDİRİLMİŞTİR._x000a_(MES KAPSAMINDA 500 + 2.000 İSTEK YAPILMIŞTIR._x000a_* 1.500 EA İÇİN İSTEK NSPA YA 02.12.2016 İLETİLMİŞTİR._x000a_MES KAPSAMINDA 500 + 2.000 İÇİN FİYAT ONAYI 05.12.2016 NSPA YA GÖNDERİLMİŞTİR._x000a_500 EA HEP-T/HESH (MES) İÇİN 330.000,00 AVRO BEDELLİ FİYAT ONAYI NSPAYA GÖNDERİLMİŞTİR.)_x000a_*12 ARALIK 2017 TARİHİNDE TESLİM YERİ DEĞİŞİKLİK TEKLİFİ İSM.YE BİLDİRİLMİŞTİR._x000a_*31 ARALIK 2016 TARİHİNDE TESLİM YERİ DEĞİŞİKLİK TEKLİFİ İSM TARAFINDAN ONAYLANMIŞ VE TESLİM YERİ İTALYA OLARAK DEĞİŞTİRİLMİŞTİR._x000a_*03 OCAK 2017 TARİHİNDE TESLİM YERİ DEĞİŞİKLİK TEKLİFİ ONAYI HAZIRLANMIŞTIR._x000a_*10 ŞUBAT 2017 TARİHİNDE NSPA.DAN 120 MM HEAT-MP-T MÜHİMMATI İÇİN  FİYAT TEKLİFİ GELMİŞTİR. _x000a_*17 MART 2017 TARİHİNDE 120 MM HEAT-MP-T MÜHİMMATI FİYAT TEKLİFİ ONAYI NSPA.YA BİLDİRİLMİŞTİR._x000a_*03 HAZİRAN 2017 TARİHİNDE TESLİM YERİ DEĞİŞİKLİK TEKLİFİ ONAYI NSPA.YA BİLDİRİLMİŞTİR._x000a_* 10 TEMMUZ 20017 TARİHİNDE 3 ADET TDY VE LOT ACCEPTANCE TEST FATURASI GELDİ._x000a_*09 AĞUSTOS 2017 TARİHİNDE 1030 ADEDİN TEDARİK MALİYETİ(679.800 AVRO) VE ÖNCEDEN DEVAM EDEN 2000 ADET+YENİ TEKLİF 1030 TOPLAM 3030 ADET İÇİN TAŞIMA MALİYETİ İÇİN TOPLAM 150.000 AVROLUK FİYAT TEKLİFİ ONAYI İÇİN İSM.YE YAZI YAZILMIŞTIR._x000a_* 15 AĞUSTOS 2017 TARİHİNDE İSM TARAFINDAN 1030 ADEDİN TEDARİK MALİYETİ(679.800 AVRO) VE TOLAM 3030 ADEDİN TAŞIMA MALİYETİ (150.000 AVRO) FİYAT TEKLİFİNİN UYGUN OLDUĞU BİLDİRİLMİŞTİR._x000a_*19 EYLÜL 2017 TARİHİNDE FİYAT ONAYI NSPS.YA BİLDİRİLMİŞTİR._x000a_*20 EYLÜL 2017 TARİHİNDE FİYAT TEKLİFİ ONAYI HAZIRLANMIŞTIR._x000a_"/>
    <s v="MALZEME İTALYADAN GÖNDERİLECEKTİR.MALZEMELER DAĞITIM İÇİN HAZIRDIR. SKB.NİN FİRMANIN ELİNE ULAŞMASINI MÜTEAKİP DAĞITIMA BAŞLANACAKTIR. MALZEMENİN ARALIK 2017 TARİHİNDE GELMESİBEKLENMEKTEDİR. MAHSUP İŞLEMLERİNİN NSPA.DAN FATURANIN GELİŞ DURUMUNA GÖRE 2018 YILINA SARKABİLECEĞİ DEĞERLENDİRİLMEKTEDİR."/>
  </r>
  <r>
    <x v="16"/>
    <x v="16"/>
    <s v="SHEET EXPLOSIVE .083 INCH PETN"/>
    <n v="4500356368"/>
    <s v="NEW DELIVERY DATE IS 30 MARCH 2018 OWING TO THE DSP - 83 AND EXPORT LICENSE"/>
    <x v="8"/>
    <s v="FOB"/>
    <x v="5"/>
    <x v="16"/>
    <m/>
    <m/>
    <s v="500 M. PATLAYICI MADDE YAPRAK 2MM_x000a_"/>
    <s v="K.K.K."/>
    <m/>
    <x v="0"/>
    <m/>
    <m/>
    <m/>
    <m/>
    <m/>
    <m/>
    <m/>
    <m/>
    <m/>
    <m/>
    <m/>
    <m/>
    <m/>
    <m/>
    <m/>
    <m/>
    <m/>
    <m/>
    <m/>
    <m/>
    <m/>
    <m/>
    <m/>
    <m/>
    <s v="GELMEDİ"/>
    <n v="106322.48"/>
    <s v="DOLAR"/>
    <m/>
    <m/>
    <m/>
    <m/>
    <m/>
    <m/>
    <m/>
    <m/>
    <m/>
    <m/>
    <m/>
    <m/>
    <m/>
    <m/>
    <m/>
    <m/>
    <m/>
    <m/>
    <m/>
    <s v="SÖZLEŞME İMZALANMSINDAN SONRA 6 AY"/>
    <m/>
    <s v="TESPİT EDİLEMEMİŞTİR."/>
    <m/>
    <m/>
    <n v="4500356368"/>
    <s v="16-17-19-20 AYNI DOSYA"/>
    <s v="MALZEME TESLİM"/>
    <n v="16"/>
    <s v="500 M. PATLAYICI MADDE YAPRAK 2MM_x000a_"/>
    <m/>
    <s v="18 KASIM 2016 TARİHİNDE ALIM ONAYI ALINMIŞTIR. _x000a_İSTEK NSPA YA 02.12.2016 TARİHİNDE İLETİLMİŞTİR._x000a_FİYAT TEKLİFİ DEĞERLENDİRİLMESİ İÇİN 27 MART 2017 TARİHİNDE İSMYE GÖNDERİLMİŞTİR._x000a_106.322,48 ABD DOLARI BEDELLİ FİYAT ONAYI 11 NİSAN 2017 TARİHİNDE NSPAYA GÖNDERİLMİŞTİR._x000a_*13 TEMMUZ 2017 TARİHİNDE PN, HESAPLAMA YÖNTEMİ VE PAKETLEME KONFİGÜRASYON DEĞİŞİKLİĞİ ONAYI İÇİN İSM.YE YAZI YAZILMIŞTIR._x000a_*24 TEMMUZ 2017 TARİHİNDE İSM.DEN ONAY GELMİŞTİR.  *31 TEMMUZ 2017 TARİHİNDE FİYAT TEKLİFİ ONAYLANMIŞTIR._x000a_*31 TEMMUZ 2017 TARİHİNDE FİYAT ONAYI NSPA.YA GÖNDERİLMİŞTİR._x000a_*24 AĞUSTOS 2017 TARİHİNDE NSPA.DAN EUC VE DSP-83'ÜN ONAYLANARAK GÖNDERİLMESİ İÇİN E-MAİL GELDİ._x000a_19 EYLÜL 2017 TARİHİNDE İSM.DEN SKB VE DSP-83 ONAYI GÖNDERİLDİ.(25 EYLÜL 2017 TARİHİNDE TESLİM ALINDI)_x000a_*25 EYLÜL 20147 TARİHİNDE SKB VE DSP-83 NSPA.YA GÖNDERİLDİ."/>
    <s v="4'ÜNCÜ SEVKİYAT 83.344 ADET + 15 SONRA"/>
  </r>
  <r>
    <x v="17"/>
    <x v="17"/>
    <s v="SHEET EXPLOSIVE .166 INCH PETN"/>
    <n v="4500356368"/>
    <s v="NEW DELIVERY DATE IS 30 MARCH 2018 OWING TO THE DSP - 83 AND EXPORT LICENSE"/>
    <x v="9"/>
    <s v="FOB"/>
    <x v="5"/>
    <x v="17"/>
    <m/>
    <m/>
    <s v="500 M. PATLAYICI MADDE YAPRAK 4MM_x000a_"/>
    <s v="K.K.K."/>
    <m/>
    <x v="0"/>
    <m/>
    <m/>
    <m/>
    <m/>
    <m/>
    <m/>
    <m/>
    <m/>
    <m/>
    <m/>
    <m/>
    <m/>
    <m/>
    <m/>
    <m/>
    <m/>
    <m/>
    <m/>
    <m/>
    <m/>
    <m/>
    <m/>
    <m/>
    <m/>
    <s v="İMZALANMADI"/>
    <n v="113660.28"/>
    <s v="DOLAR"/>
    <m/>
    <m/>
    <m/>
    <m/>
    <m/>
    <m/>
    <m/>
    <m/>
    <m/>
    <m/>
    <m/>
    <m/>
    <m/>
    <m/>
    <m/>
    <m/>
    <m/>
    <m/>
    <m/>
    <s v="SÖZLEŞME İMZALANMSINDAN SONRA 6 AY"/>
    <m/>
    <s v="TESPİT EDİLEMEMİŞTİR."/>
    <m/>
    <m/>
    <m/>
    <m/>
    <s v="MALZEME TESLİM"/>
    <n v="17"/>
    <s v="500 M. PATLAYICI MADDE YAPRAK 4MM_x000a_"/>
    <m/>
    <s v="18 KASIM 2016 TARİHİNDE ALIM ONAYI ALINMIŞTIR. _x000a_İSTEK NSPA YA 02.12.2016 TARİHİNDE İLETİLMİŞTİR._x000a_FİYAT TEKLİFİ DEĞERLENDİRİLMESİ İÇİN 27 MART 2017 TARİHİNDE İSMYE GÖNDERİLMİŞTİR._x000a_113.660,28 ABD DOLARI BEDELLİ FİYAT ONAYI 11 NİSAN 2017 TARİHİNDE NSPAYA GÖNDERİLMİŞTİR._x000a_*13 TEMMUZ 2017 TARİHİNDE PN, HESAPLAMA YÖNTEMİ VE PAKETLEME KONFİGÜRASYON DEĞİŞİKLİĞİ ONAYI İÇİN İSM.YE YAZI YAZILMIŞTIR._x000a_*24 TEMMUZ 2017 TARİHİNDE İSM.DEN ONAY GELMİŞTİR. _x000a_*31 TEMMUZ 2017 TARİHİNDE FİYAT TEKLİFİ ONAYLANMIŞTIR._x000a_*31 TEMMUZ 2017 TARİHİNDE FİYAT ONAYI NSPA.YA GÖNDERİLMİŞTİR._x000a_*24 AĞUSTOS 2017 TARİHİNDE NSPA.DAN EUC VE DSP-83'ÜN ONAYLANARAK GÖNDERİLMESİ İÇİN E-MAİL GELDİ._x000a_19 EYLÜL 2017 TARİHİNDE İSM.DEN SKB VE DSP-83 ONAYI GÖNDERİLDİ.(25 EYLÜL 2017 TARİHİNDE TESLİM ALINDI)_x000a_*25 EYLÜL 20147 TARİHİNDE SKB VE DSP-83 NSPA.YA GÖNDERİLDİ."/>
    <s v="NSPA - YÜKLENİCİ SÖZLEŞMESİNİN TEMMUZ 2016 AYI İÇİNDE İMZALANMASI BEKLENMEKTEDİR. SÖZLEŞMENİN İMZALANMASININ ARDINDAN TARİHLER NETLEŞECEKTİR."/>
  </r>
  <r>
    <x v="18"/>
    <x v="18"/>
    <m/>
    <n v="4500359157"/>
    <m/>
    <x v="1"/>
    <m/>
    <x v="1"/>
    <x v="18"/>
    <m/>
    <m/>
    <s v="35.000 METRE FİTİL SANİYELİ_x000a_"/>
    <s v="K.K.K."/>
    <m/>
    <x v="0"/>
    <m/>
    <m/>
    <m/>
    <m/>
    <m/>
    <m/>
    <m/>
    <m/>
    <m/>
    <m/>
    <m/>
    <m/>
    <m/>
    <m/>
    <m/>
    <m/>
    <m/>
    <m/>
    <m/>
    <m/>
    <m/>
    <m/>
    <m/>
    <m/>
    <d v="2017-07-04T00:00:00"/>
    <n v="93450"/>
    <s v="AVRO"/>
    <m/>
    <m/>
    <m/>
    <m/>
    <m/>
    <m/>
    <m/>
    <m/>
    <m/>
    <m/>
    <m/>
    <m/>
    <m/>
    <m/>
    <m/>
    <m/>
    <m/>
    <m/>
    <m/>
    <d v="2017-12-14T00:00:00"/>
    <m/>
    <s v="TESPİT EDİLEMEMİŞTİR."/>
    <m/>
    <m/>
    <n v="4500359157"/>
    <m/>
    <s v="SKB ONAYI GELDİ"/>
    <n v="18"/>
    <s v="35.000 METRE FİTİL SANİYELİ_x000a_"/>
    <m/>
    <s v="18 KASIM 2016 TARİHİNDE ALIM ONAYI ALINMIŞTIR. _x000a_ İSTEK NSPA YA 02.12.2016 TARİHİNDE İLETİLMİŞTİR._x000a_*28 NİSAN 2017 TARİHİNDE NSPA.DDAN FİYAT TEKLİFİ GELDİ._x000a_*02 MAYIS 2017 TARİHİNDE İSM.YE FİYAT TEKLİFİ SORULDU._x000a_*08 MAYIS 2017 TARİHİNDE KKK, LOJ.K.LIĞINA FİYAT TEKLİFİNİNİ UYGUNLUĞUNU SORDU._x000a_*12 MAYIS 2017 İSM TEKLİFİN UYGUN OLDUĞUNU BİLDİRDİ._x000a_*17 MAYIS 2017 TARİHİNDE FİYAT TEKLİFİ ONAYLANDI._x000a_17 MAYIS 2017 TARİHİNDE NSPA.YA FİYAT ONAYI GÖNDERİLDİ._x000a_*04 TEMMUZ 2017 TARİHİNDE NSPA FİRMA İLE SÖZLEŞME İMZALADI._x000a_*13 TEMMUZ 2017 TARİHİNDE İSM.YE SKB ONAYI İÇİN YAZI YAZILDI.(MİAT 28 TEMMUZ 2017)_x000a_*1 AGUŞTOS 2017 TARİHİNDE TEK.HİZ.D.BŞK.LIĞINCA ONAYLI SKB GÖNDERİLMİŞTİR._x000a_*17 AĞUSTOS 2017 TARİHİNDE ONAYLI SKB NSPA'YA GÖNDERİLMİŞTİR._x000a_*20 EYLÜL 2017 TARİHİNDE EUC APOSTİLLE BİRLİKTE İSTENDİĞİNDEN TEKRAR APOSTİLLİ EUC NSPA.YA GÖNDERİLMİŞTİR."/>
    <s v="MALZEME TESLİM TARİHİ 14 ARALIK 2017 OLDUÜĞUNDAN 2017 YILINDA MAHSUP EDİLEMEYECEĞİ DEĞERELENDİRİLMEKTEDİR."/>
  </r>
  <r>
    <x v="19"/>
    <x v="19"/>
    <s v="ACE 600/1200/2400/3600"/>
    <n v="4500356368"/>
    <s v="NEW DELIVERY DATE IS 30 MARCH 2018 OWING TO THE DSP - 83 AND EXPORT LICENSE"/>
    <x v="8"/>
    <s v="FOB"/>
    <x v="5"/>
    <x v="19"/>
    <m/>
    <m/>
    <s v="1.000 METRE PATLAYICI MADDE ŞERİT_x000a_"/>
    <s v="K.K.K."/>
    <m/>
    <x v="0"/>
    <m/>
    <m/>
    <m/>
    <m/>
    <m/>
    <m/>
    <m/>
    <m/>
    <m/>
    <m/>
    <m/>
    <m/>
    <m/>
    <m/>
    <m/>
    <m/>
    <m/>
    <m/>
    <m/>
    <m/>
    <m/>
    <m/>
    <m/>
    <m/>
    <s v="İMZALANMADI"/>
    <n v="332629.15000000002"/>
    <s v="DOLAR"/>
    <m/>
    <m/>
    <m/>
    <m/>
    <m/>
    <m/>
    <m/>
    <m/>
    <m/>
    <m/>
    <m/>
    <m/>
    <m/>
    <m/>
    <m/>
    <m/>
    <m/>
    <m/>
    <m/>
    <s v="MAL TESLİMİ SKB VE İHRACAT LİSANSINA BAĞLI OLARAK 6 AY"/>
    <m/>
    <s v="TESPİT EDİLEMEMİŞTİR."/>
    <m/>
    <m/>
    <n v="4500356368"/>
    <s v="16-17-19-20 AYNI DOSYA"/>
    <s v="MALZEME TESLİM(31 ARALIK 2017)"/>
    <n v="19"/>
    <s v="1.000 METRE PATLAYICI MADDE ŞERİT_x000a_"/>
    <m/>
    <s v="18 KASIM 2016 TARİHİNDE ALIM ONAYI ALINMIŞTIR. _x000a_İSTEK NSPA YA 02.12.2016 TARİHİNDE İLETİLMİŞTİR.24 MART 2017 TARİHİNDE NSPA.DAN FİYAT TEKLİF İGELMİŞTİR._x000a_FİYAT TEKLİFİ DEĞERLENDİRİLMESİ İÇİN 27 MART 2017 TARİHİNDE İSMYE GÖNDERİLMİŞTİR._x000a_332.629,15 ABD DOLARI BEDELLİ FİYAT ONAYI 11 NİSAN 2017 TARİHİNDE NSPAYA GÖNDERİLMİŞTİR._x000a_*MAL TESLİMİ 11 ARALIK 2017.DİR_x000a_*24 AĞUSTOS 2017 TARİHİNDE NSPA.DAN EUC VE DSP-83'ÜN ONAYLANARAK GÖNDERİLMESİ İÇİN E-MAİL GELDİ._x000a_19 EYLÜL 2017 TARİHİNDE İSM.DEN SKB VE DSP-83 ONAYI GÖNDERİLDİ.(25 EYLÜL 2017 TARİHİNDE TESLİM ALINDI)_x000a_*25 EYLÜL 20147 TARİHİNDE SKB VE DSP-83 NSPA.YA GÖNDERİLDİ."/>
    <s v="* 17 AGUSTOS 2017 NSPA SÖZLESME IMZALAMISTIR. (21.084.300,00 AVRO) TANESI 140,50 AVRO’YA"/>
  </r>
  <r>
    <x v="20"/>
    <x v="20"/>
    <s v="DETONATING CORD"/>
    <n v="4500356368"/>
    <s v="NEW DELIVERY DATE IS 30 MARCH 2018 OWING TO THE DSP - 83 AND EXPORT LICENSE"/>
    <x v="8"/>
    <s v="FOB"/>
    <x v="5"/>
    <x v="20"/>
    <m/>
    <m/>
    <s v="50.000 METRE FİTİL İNFİLAKLI_x000a_"/>
    <s v="K.K.K."/>
    <m/>
    <x v="0"/>
    <m/>
    <m/>
    <m/>
    <m/>
    <m/>
    <m/>
    <m/>
    <m/>
    <m/>
    <m/>
    <m/>
    <m/>
    <m/>
    <m/>
    <m/>
    <m/>
    <m/>
    <m/>
    <m/>
    <m/>
    <m/>
    <m/>
    <m/>
    <m/>
    <s v="İMZALANMADI"/>
    <n v="94050"/>
    <s v="DOLAR"/>
    <m/>
    <m/>
    <m/>
    <m/>
    <m/>
    <m/>
    <m/>
    <m/>
    <m/>
    <m/>
    <m/>
    <m/>
    <m/>
    <m/>
    <m/>
    <m/>
    <m/>
    <s v="TESLİM EDİLMEDİ"/>
    <s v="ÖDENDİ"/>
    <s v="SÖZLEŞME İMZALANMASINDAN İTİBAREN 6 AY"/>
    <m/>
    <s v="TESPİT EDİLEMEMİŞTİR."/>
    <s v="TESLİM EDİLEMEDİ"/>
    <m/>
    <m/>
    <m/>
    <s v="BİLGİLERİ 500 M. PATLAYICI MADDE YAPRAK 2MM  DOSYAYI İÇİNDE. _x000a_"/>
    <n v="20"/>
    <s v="50.000 METRE FİTİL İNFİLAKLI_x000a_"/>
    <m/>
    <s v="18 KASIM 2016 TARİHİNDE ALIM ONAYI ALINMIŞTIR. _x000a_İSTEK NSPA YA 02.12.2016 TARİHİNDE İLETİLMİŞTİR._x000a_*24 MART 2017 TARİHİNDE NSPS.DAN FİYAT TEKLİFİ GELMİŞTİR._x000a_*FİYAT TEKLİFİ DEĞERLENDİRİLMESİ İÇİN 27 MART 2017 TARİHİNDE İSMYE GÖNDERİLMİŞTİR._x000a_*04 NİSAN 2017 TARİHİNDE İSM TARAFINDAN FİYAT TEKLİFİ ONAYLANMIŞTIR._x000a_*11 NİSAN 2017 TARİHİNDE FİYAT TEKLİF ONAYI HAZIRLANMIŞTIR._x000a_*11 NİSAN 2017 TARİHİNDE 94.050,00 ABD DOLARI BEDELLİ FİYAT ONAYI NSPAYA GÖNDERİLMİŞTİR._x000a_*TESLİM TARİHİ 11 ARALIK 2017.DİR._x000a_ *24 AĞUSTOS 2017 TARİHİNDE NSPA.DAN EUC VE DSP-83'ÜN ONAYLANARAK GÖNDERİLMESİ İÇİN E-MAİL GELDİ._x000a_19 EYLÜL 2017 TARİHİNDE İSM.DEN SKB VE DSP-83 ONAYI GÖNDERİLDİ.(25 EYLÜL 2017 TARİHİNDE TESLİM ALINDI)_x000a_*25 EYLÜL 20147 TARİHİNDE SKB VE DSP-83 NSPA.YA GÖNDERİLDİ._x000a__x000a_*   NOT: AYRICA 27 ŞUBAT 2015 TARİHLİ İBF DE 40.000 METRE  FİTİL İNFİLAKLI VARDIR . PROJE KİMİN ??*"/>
    <s v="ALINMAKTADIR. TESLIMAT 4 PARTI HALINDE 28.02.2017"/>
  </r>
  <r>
    <x v="21"/>
    <x v="21"/>
    <m/>
    <s v="YOK"/>
    <m/>
    <x v="1"/>
    <m/>
    <x v="1"/>
    <x v="21"/>
    <m/>
    <m/>
    <s v="5.000 ADET MER.120 MM TANK TOPU TAHRİP HE-OR-T_x000a_"/>
    <s v="K.K.K."/>
    <m/>
    <x v="0"/>
    <m/>
    <m/>
    <m/>
    <m/>
    <m/>
    <m/>
    <m/>
    <m/>
    <m/>
    <m/>
    <m/>
    <m/>
    <m/>
    <m/>
    <m/>
    <m/>
    <m/>
    <m/>
    <m/>
    <m/>
    <m/>
    <m/>
    <m/>
    <m/>
    <s v="FİYAT TEKLİFİ GELMEDİ"/>
    <m/>
    <m/>
    <m/>
    <m/>
    <m/>
    <m/>
    <m/>
    <m/>
    <m/>
    <m/>
    <m/>
    <m/>
    <m/>
    <m/>
    <m/>
    <m/>
    <m/>
    <m/>
    <m/>
    <m/>
    <m/>
    <m/>
    <m/>
    <m/>
    <m/>
    <m/>
    <m/>
    <s v="TOLANTI MADDELERİNDEN BİRİSİ"/>
    <m/>
    <n v="21"/>
    <s v="5.000 ADET MER.120 MM TANK TOPU TAHRİP HE-OR-T_x000a_"/>
    <s v="FİYAT TEKLİFİ ONAYI  İSM.DEN BEKLENİYOR"/>
    <s v="18 KASIM 2016 TARİHİNDE ALIM ONAYI ALINMIŞTIR. _x000a_İSTEK NSPA YA 02.12.2016 TARİHİNDE İLETİLMİŞTİR._x000a_*29 AĞUSTOS 2017 TARİHİNDE NSPA.DAN FİYAT TEKLİFİ GELDİ.(SON GEÇERLİLİK TARİHİ 25 EYLÜL 2017)_x000a_*07 EYLÜL 2017 TARİHİNDE İSM.YE FİYAT TEKLİFİ YAZISI GÖNDERİLDİ._x000a_*15 EYLÜL 2017 TARİHİNDE İSM TARAFINDAN TEKLİF DEĞERLENDİRME FORMU UYGUN OLARAK GÖNDERİLMİŞTİR. "/>
    <s v=" (7.520 ADET), 30.07.2017 (29.152 ADET), 31.08.2017"/>
  </r>
  <r>
    <x v="22"/>
    <x v="22"/>
    <m/>
    <m/>
    <m/>
    <x v="1"/>
    <m/>
    <x v="1"/>
    <x v="22"/>
    <m/>
    <m/>
    <s v="6.000 ADET MER.81 MM UT-1 HAVAN AYDINLATMA MÜHİMMATI_x000a_"/>
    <s v="K.K.K."/>
    <m/>
    <x v="0"/>
    <m/>
    <m/>
    <m/>
    <m/>
    <m/>
    <m/>
    <m/>
    <m/>
    <m/>
    <m/>
    <m/>
    <m/>
    <m/>
    <m/>
    <m/>
    <m/>
    <m/>
    <m/>
    <m/>
    <m/>
    <m/>
    <m/>
    <m/>
    <m/>
    <s v="K.K.K.LIĞINDAN TEDARİĞİNİ İPTAL EDİLMESİNE DAİR RESMİ YAZI BEKLENMEKTEDİR."/>
    <m/>
    <m/>
    <m/>
    <m/>
    <m/>
    <m/>
    <m/>
    <m/>
    <m/>
    <m/>
    <m/>
    <m/>
    <m/>
    <m/>
    <m/>
    <m/>
    <m/>
    <m/>
    <m/>
    <m/>
    <m/>
    <m/>
    <m/>
    <m/>
    <m/>
    <m/>
    <m/>
    <m/>
    <m/>
    <n v="22"/>
    <s v="6.000 ADET MER.81 MM UT-1 HAVAN AYDINLATMA MÜHİMMATI_x000a_"/>
    <s v="İPTAL EDİLMİŞTİR."/>
    <s v="18 KASIM 2016 TARİHİNDE ALIM ONAYI ALINMIŞTIR. _x000a_ İSTEK NSPA YA 02.12.2016 TARİHİNDE İLETİLMİŞTİR._x000a_FİYAT TEKLİFİ BEKLENMEKTEDİR._x000a_*01 ŞUBAT 2017 TARİHİNDE NSPA.DAN TALEP EDİLEN STOK NUMARASININ ABD İMALİ OLUP ÜRETİMDE OLMADIĞINA DAİR MESAJ GELDİ.KKK.DAN YAZI BEKLENİYOR VE BAKAN ONAYI  ALINACAK._x000a_* 07 ĞUSTOS 2017 TARİHİNDE K.K.K.LIĞINCA NSPA ÜZERİNDEN TEDARİKİNİN DURDURULMASI VE MKE'DEN TEDARİK EDİLMESİ İÇİN YAZI YAZILMIŞTIR.._x000a_*16 AĞUSTOS 2017 TARİHİNDE MALZEMENİN MKE TARAFINDAN TEDARİK EDİLMESİ İÇİN SLH.ARÇ.VE SİS.TED.D.BŞK.LIĞINA YAZI YAZILMIŞTIR. PROJENİN NSPA.DAN TEDARİĞİ İPTAL EDİLMİŞTİR._x000a_"/>
    <s v="(29.984 ADET) VE 31.10.2017 (83.344 ADET)"/>
  </r>
  <r>
    <x v="23"/>
    <x v="23"/>
    <m/>
    <m/>
    <m/>
    <x v="10"/>
    <m/>
    <x v="1"/>
    <x v="23"/>
    <m/>
    <m/>
    <s v="10.000 ADET 8,59 MM ACCURACY MUH.ZH.DEL.FİŞEK_x000a_"/>
    <s v="K.K.K."/>
    <m/>
    <x v="0"/>
    <m/>
    <m/>
    <m/>
    <m/>
    <m/>
    <m/>
    <m/>
    <m/>
    <m/>
    <m/>
    <m/>
    <m/>
    <m/>
    <m/>
    <m/>
    <m/>
    <m/>
    <m/>
    <m/>
    <m/>
    <m/>
    <m/>
    <m/>
    <m/>
    <s v="İMZALANMADI"/>
    <n v="94500"/>
    <s v="AVRO"/>
    <m/>
    <m/>
    <m/>
    <m/>
    <m/>
    <m/>
    <m/>
    <m/>
    <m/>
    <m/>
    <m/>
    <m/>
    <m/>
    <m/>
    <m/>
    <m/>
    <m/>
    <m/>
    <m/>
    <s v="SON KULLANICI BELGESİ VE SÖZLEŞMENİN İMZALANMASINI MÜTEAKİP 12 AY SONRA"/>
    <m/>
    <s v="TESPİT EDİLEMEMİŞTİR."/>
    <m/>
    <m/>
    <m/>
    <m/>
    <s v="TEDARİK SÜRECİ DEVAM EDİYOR"/>
    <n v="23"/>
    <s v="10.000 ADET 8,59 MM ACCURACY MUH.ZH.DEL.FİŞEK_x000a_"/>
    <s v="MALZEMENİN GÖNDERİLME ZAMANINI BEKLEMK"/>
    <s v="18 KASIM 2016 TARİHİNDE ALIM ONAYI ALINMIŞTIR. _x000a_İSTEK NSPA YA 02.12.2016 TARİHİNDE İLETİLMİŞTİR.05 MAYIS 2017 TARİHİNDE NSPA'DAN FİYAT TEKLİFİ GELMİŞTİR._x000a_FİYAT VE TEKLİFİ 09 MAYIS 2017 TARİHİNDE İSMYE GÖNDERİLMİŞTİR._x000a_*23 MAYIS 2017 TARİHİNDE İSM.DEN FİYAT TELİFİ ONAYI GELMİŞTİR._x000a_*25 MAYIS 2017 TARİHİNDE FİYAT ONAYI ALINMIŞTIR._x000a_*50.000 ADET İÇİN:155.000,00 AVRO, 10.000 ADET İÇİN:94.500,00 AVRO İLAVE 3350 AVRO TAŞIMA OLMAK ÜZERE TOPLAM 252.850,00 AVRO BEDELLİ FİYAT ONAYI 25 MAYIS 2017 TARİHİNDE NSPAYA GÖNDERİLMİŞTİR. (MAL TESLİMİ EUC.NİN ALINMASINI MÜTEAKİP 12 AYDIR. DAĞITIM YERİ DAP WALDOF-LUXEMBURG)_x000a_*12 EYLÜL 2017 TARİHİNDE NSPA'DAN SKB ONAYLANMASI İÇİN GÖNDERİLMİŞTİR._x000a_*22 EYLÜL 2017 TARİHİNDE İSM.YE SKB.NİN ONAYLANMASI İÇİN YAZI YAZILMIŞTIR._x000a_"/>
    <s v="MALZEMENİN 2018 YILI İÇNDE GELMESİ BEKLENDİĞİNDEN 2017 YILINDA MAHSUP YAPILAMAYACAĞI DEĞERLENDİRİLMEKTEDİR."/>
  </r>
  <r>
    <x v="24"/>
    <x v="24"/>
    <m/>
    <m/>
    <m/>
    <x v="10"/>
    <m/>
    <x v="1"/>
    <x v="24"/>
    <m/>
    <m/>
    <s v="50.000 ADET 8,59 MM ACCURACY MUH.NOR.FİŞEK_x000a_"/>
    <s v="K.K.K."/>
    <m/>
    <x v="0"/>
    <m/>
    <m/>
    <m/>
    <m/>
    <m/>
    <m/>
    <m/>
    <m/>
    <m/>
    <m/>
    <m/>
    <m/>
    <m/>
    <m/>
    <m/>
    <m/>
    <m/>
    <m/>
    <m/>
    <m/>
    <m/>
    <m/>
    <m/>
    <m/>
    <m/>
    <n v="155000"/>
    <s v="AVRO"/>
    <m/>
    <m/>
    <m/>
    <m/>
    <m/>
    <m/>
    <m/>
    <m/>
    <m/>
    <m/>
    <m/>
    <m/>
    <m/>
    <m/>
    <m/>
    <m/>
    <m/>
    <m/>
    <m/>
    <s v="SON KULLANICI BELGESİ VE SÖZLEŞMENİN İMZALANMASINI MÜTEAKİP 12 AY SONRA"/>
    <m/>
    <s v="TESPİT EDİLEMEMİŞTİR."/>
    <m/>
    <m/>
    <m/>
    <m/>
    <s v="TEDARİK SÜRECİ DEVAM EDİYOR"/>
    <n v="24"/>
    <s v="50.000 ADET 8,59 MM ACCURACY MUH.NOR.FİŞEK_x000a_"/>
    <s v="MALZEMENİN GÖNDERİLME ZAMANINI BEKLEMK"/>
    <s v="18 KASIM 2016 TARİHİNDE ALIM ONAYI ALINMIŞTIR. _x000a_İSTEK NSPA YA 02.12.2016_x0009__x0009_._x000a_*05 MAYIS 2017 TARİHİNDE NSPA'DAN FİYAT TEKLİFİ GELMİŞTİR._x000a_09 MAYIS 2017 TARİHİNDE FİYAT TEKLİFİ İSMYE GÖNDERİLMİŞTİR._x000a_*23 MAYIS 2017 TARİHİNDE İSM.DEN FİYAT TELİFİ ONAYI GELMİŞTİR._x000a_*25 MYIS 2017 TARİHİNDE FİYAT ONAYI ALINMIŞTIR._x000a_*50.000 ADET İÇİN:155.000,00 AVRO, 10.000 ADET İÇİN:94.500,00 AVRO İLAVE 3350 AVROTAŞIMA OLMAK ÜZERE TOPLAM 25.850,00 AVRO BEDELLİ FİYAT ONAYI 25 MAYIS 2017 TARİHİNDE NSPAYA GÖNDERİLMİŞTİR.(MAL TESLİMİ EUC.NİN ALINMASINI MÜTEAKİP 12 AYDIR. DAĞITIM YERİ DAP WALDOF-LUXEMBURG)_x000a_*12 EYLÜL 2017 TARİHİNDE NSPA'DAN SKB ONAYLANMASI İÇİN GÖNDERİLMİŞTİR._x000a_*22 EYLÜL 2017 TARİHİNDE İSM.YE SKB.NİN ONAYLANMASI İÇİN YAZI YAZILMIŞTIR._x000a_"/>
    <s v="* 20 EYLÜL 2016 İSM DEN SKB İSTENDİ."/>
  </r>
  <r>
    <x v="25"/>
    <x v="25"/>
    <m/>
    <n v="4500359315"/>
    <m/>
    <x v="1"/>
    <m/>
    <x v="1"/>
    <x v="25"/>
    <m/>
    <m/>
    <s v="300.000 ADET FŞ.7,62X54 MM MUH.İZLİ BİXİ (MAYONSUZ)_x000a_"/>
    <s v="K.K.K."/>
    <m/>
    <x v="0"/>
    <m/>
    <m/>
    <m/>
    <m/>
    <m/>
    <m/>
    <m/>
    <m/>
    <m/>
    <m/>
    <m/>
    <m/>
    <m/>
    <m/>
    <m/>
    <m/>
    <m/>
    <m/>
    <m/>
    <m/>
    <m/>
    <m/>
    <m/>
    <m/>
    <m/>
    <m/>
    <m/>
    <m/>
    <m/>
    <m/>
    <m/>
    <m/>
    <m/>
    <m/>
    <m/>
    <m/>
    <m/>
    <m/>
    <m/>
    <m/>
    <m/>
    <m/>
    <m/>
    <m/>
    <m/>
    <m/>
    <m/>
    <m/>
    <m/>
    <m/>
    <m/>
    <n v="4500359315"/>
    <m/>
    <s v="MALZEME TESLİM"/>
    <n v="25"/>
    <s v="300.000 ADET FŞ.7,62X54 MM MUH.İZLİ BİXİ (MAYONSUZ)_x000a_"/>
    <m/>
    <s v="* 11 EKİM 2016 TARİHİNDE İBF DÜZENLENMİŞTİR._x000a_* 18 KASIM 2016 TARİHİNDE ALIM ONAYI ALINMIŞTIR. _x000a_* 02  ARALIK 2016 TARİHİNDE İSTEK NSPA YA  İLETİLMİŞTİR._x000a_* 05 MAYIS 2017 TARİHİNDE FİYAT VE TEKLİFİ  İSM YE GÖNDERİLMİŞTİR._x000a_* 12 MAYIS 2017 TARİHİNDE İSB TARAFINDAN TEKLİFİN UYGUN OLDUĞU BİLDİRİLMİŞTİR._x000a_* 17 MAYIS 2017 TARİHİNDE 179.700,00 AVRO FİYAT BEDELİ (İLAVE 3000 AVRO NSPA PERSONELİNİN LOT TESTİ VE MUAYENE KATILIM BEDELİ) İLE MSB TARAFINDAN FİYAT TEKLİFİ ONAYLANMIŞIR._x000a_* 17 MAYIS 2017 TARİHİNDE FİYAT TEKLİFİ NSPA YE BİLDİRİLMİŞTİR._x000a_* 13 TEMMUZ 2017 TARİHİNDE İSM YE, SKB NİN ONAYLANARAK GÖNDERİLMESİ  İÇİN YAZI YAZILMIŞTIR. _x000a_* 17 AĞUSTOS 2017 TARİHİNDE ONAYLI SKB NSPA'YA GÖNDERİLMİŞTİR. _x000a__x000a_SONUÇ:MALZEME ÇEK CUMHURİYETİ TARAINDAN GÖNDERİLECEKTİR. MALZEME TESLİMİ SKB.NİN FİRMA TARFINDAN ALINMASINI MÜTEAKİP 6 AY VE SKB DE 17 AĞUSTOS 2017 TARİHİNDE GÖNDERİLDİĞİ İÇİN  MAHSUP İŞLEMİNİNİ 2018 YILINA SARKACAĞI DEĞERLENDİRİLMEKTEDİR."/>
    <s v="MALZEME ÇEK CUMHURİYETİ TARAINDAN GÖNDERİLECEKTİR. MALZEME TESLİMİ SKB.NİN FİRMA TARFINDAN ALINMASINI MÜTEAKİP 6 AY VE SKB DE 17 AĞUSTOS 2017 TARİHİNDE GÖNDERİLDİĞİ İÇİN  MAHSUP İŞLEMİNİNİ 2018 YILINA SARKACAĞI DEĞERLENDİRİLMEKTEDİR."/>
  </r>
  <r>
    <x v="26"/>
    <x v="26"/>
    <m/>
    <m/>
    <m/>
    <x v="1"/>
    <m/>
    <x v="1"/>
    <x v="26"/>
    <m/>
    <m/>
    <s v="300.000 ADET FŞ.7,62X54 MM BÜZMELİ BİXİ (MAYONSUZ)_x000a_"/>
    <s v="K.K.K."/>
    <m/>
    <x v="0"/>
    <m/>
    <m/>
    <m/>
    <m/>
    <m/>
    <m/>
    <m/>
    <m/>
    <m/>
    <m/>
    <m/>
    <m/>
    <m/>
    <m/>
    <m/>
    <m/>
    <m/>
    <m/>
    <m/>
    <m/>
    <m/>
    <m/>
    <m/>
    <m/>
    <s v="İMZALANMADI"/>
    <m/>
    <m/>
    <m/>
    <m/>
    <m/>
    <m/>
    <m/>
    <m/>
    <m/>
    <m/>
    <m/>
    <m/>
    <m/>
    <m/>
    <m/>
    <m/>
    <m/>
    <m/>
    <m/>
    <m/>
    <m/>
    <m/>
    <m/>
    <s v="TESPİT EDİLEMEMİŞTİR."/>
    <m/>
    <m/>
    <m/>
    <m/>
    <s v=" FİYAT TEKLİFİ GELMEDİ"/>
    <n v="26"/>
    <s v="300.000 ADET FŞ.7,62X54 MM BÜZMELİ BİXİ (MAYONSUZ)_x000a_"/>
    <s v="1.NSPA İLE NEDEN FİYAT TEKLİFİ GELMEDİĞİ GÖRÜŞÜLECEK_x000a_2.* 03 MAYIS 2017 TARİHİNDE MSB TARAFINDAN KKK LIĞINA SİLAHLARIN BEDELSİZ OLARAK NSPA YA TESLİM EDİLMESİ İÇİN KKK.LIĞINA BAKAN ONAYI İLE  YETKİ VERİLDİĞİ BİLDİRİLMİŞTİR._x000a_* 10 MAYIS 2017 TARİHİNDE KKK.LIĞI TARAFINDAN KK LOJ.K.LIĞINA NSPA İLE PROTOKOL YAPILARAK TESLİM EDİLMESİ BİLDİRİLMİŞİR._x000a_* MSB TARAFINDAN DURUM NSPA YE BİLDİRİLMİŞ OLUP CEVAP BEKLENMEKTEDİR. "/>
    <s v="* 11 EKİM 2016 TARİHİNDE İBF DÜZENLENMİŞTİR._x000a_* 18 KASIM 2016 TARİHİNDE ALIM ONAYI ALINMIŞTIR. _x000a_İSTEK NSPA YA 02.12.2016 TARİHİNDE İLETİLMİŞTİR._x000a_FİYAT VE TEKLİFİ 05 MAYIS 2017 TARİHİNDE İSMYE GÖNDERİLMİŞTİR._x000a_* 22 ŞUBAT 2017 TARİHİNDE KKK.LIĞINCA GENKUR VE MSB YE NSPA TARAFINDAN GÖNDERİLEN TASLAK DOKÜMANIN UYGUN OLDUĞUNA DAİR YAZI YAZILMIŞTIR. _x000a_* 27 MART 2017 TARİHİNDE GENKUR TARAFINDAN 3 FARKLI BİXİ MAKİNELİ TÜFEKTEN 1'ER ADET, MANEVRA APARATINDAN 5 ADEDİNİN NSPA E TAHSİS EDİLMESİNİN BAKAN ONAYI ALINARAK VERİLMESİNİN UYGUN OLACAĞI YAZILMIŞTIR._x000a_* 28 NİSAN 2017 TARİHİNDE MSB TARAFINDAN BAKAN ONAYI ALINMIŞTIR._x000a_* 03 MAYIS 2017 TARİHİNDE MSB TARAFINDAN KKK LIĞINA SİLAHLARIN BEDELSİZ OLARAK NSPA YA TESLİM EDİLMESİ İÇİN KKK.LIĞINA BAKAN ONAYI İLE  YETKİ VERİLDİĞİ BİLDİRİLMİŞTİR._x000a_* 10 MAYIS 2017 TARİHİNDE KKK.LIĞI TARAFINDAN KK LOJ.K.LIĞINA NSPA İLE PROTOKOL YAPILARAK TESLİM EDİLMESİ BİLDİRİLMİŞİR._x000a_* MSB TARAFINDAN DURUM NSPA YE BİLDİRİLMİŞ OLUP CEVAP BEKLENMEKTEDİR. "/>
    <m/>
  </r>
  <r>
    <x v="27"/>
    <x v="27"/>
    <m/>
    <n v="4500347591"/>
    <m/>
    <x v="1"/>
    <m/>
    <x v="1"/>
    <x v="27"/>
    <m/>
    <m/>
    <s v="1.000 ADET YANGIN EL BOMBASI TAM ATIM_x000a_"/>
    <s v="K.K.K."/>
    <m/>
    <x v="0"/>
    <m/>
    <m/>
    <m/>
    <m/>
    <m/>
    <m/>
    <m/>
    <m/>
    <m/>
    <m/>
    <m/>
    <m/>
    <m/>
    <m/>
    <m/>
    <m/>
    <m/>
    <m/>
    <m/>
    <m/>
    <m/>
    <m/>
    <m/>
    <m/>
    <d v="2016-12-15T00:00:00"/>
    <n v="38500"/>
    <s v="DOLAR"/>
    <m/>
    <m/>
    <m/>
    <m/>
    <m/>
    <m/>
    <m/>
    <m/>
    <m/>
    <m/>
    <m/>
    <m/>
    <m/>
    <m/>
    <m/>
    <m/>
    <m/>
    <m/>
    <m/>
    <d v="2017-08-25T00:00:00"/>
    <m/>
    <s v="TESPİT EDİLEMEMİŞTİR."/>
    <m/>
    <m/>
    <n v="4500347591"/>
    <m/>
    <m/>
    <n v="27"/>
    <s v="1.000 ADET YANGIN EL BOMBASI TAM ATIM_x000a_"/>
    <m/>
    <s v="* 11 EKİM 2016 TARİHİNDE İBF HAZIRLANMIŞTIR._x000a_* 18 KASIM 2016 TARİHİNDE ALIM ONAYI ALINMIŞTIR._x000a_* 02 ARALIK 2016 TARİHİNDE İSTEK NSPA YA  İLETİLMİŞTİR._x000a_* 12 ARALIK 2016 TARİHİNDE NSPA DEN FİYAT TEKLİFİ GELMİŞTİR._x000a_* 13 ARALIK 2016 TARİHİNDE  NSPA FİYAT VE TEKLİFİ İHTİYAÇ SAHİBİ MAKAM (İSM) YE GÖNDERİLMİŞTİR._x000a_* 15 ARALIK 2016 TARİHİNDE NSPA TARAFINDAN SÖZLEŞME İMZALANMIŞTIR._x000a_* 13 OCAK 2017 TARİHİNDE İSM TARAFINDAN FİYAT ONAYI UYGUN OLARAK GÖNDERİLMİŞTİR._x000a_* 16 OCAK 2017 TARİHİNDE 38.500 ABD DOLARI BEDELLİ REVİZE FİYAT ONAYI  HAZIRLANMIŞTIR.  _x000a_* 16 OCAK 2017 TARİHİNDE 38.500 ABD DOLARI BEDELLİ REVİZE FİYAT ONAYI  NSPAYA GÖNDERİLMİŞTİR.  _x000a_* 23 OCAK 2017 TARİHİNDE İSM YE SKB İLE İTHALAT BELGESİNİN ONAYLANARAK GÖNDERİLMESİ İÇİN YAZI YAZILMIŞTIR._x000a_* 25 OCAK 2017 TARİHİNDE İSM TARAFINDAN SKB ONAYANARAK GÖNDERİLMİŞTİR._x000a_* 30 OCAK 2017 TARİHİNDE MSB TARAFINDAN NSPA E,  SKB VE İTHALAT LİSANSININ ONAYLANDIĞI YAZI GÖNDERİLMİŞTİR. _x000a_* 30 OCAK 2017 TARİHİNDE ONAYLI SKB İLE IMPORT LETTER  NSPAYA GÖNDERİLMİŞTİR._x000a_* 25 NİSAN  2017 TARİHİNDE GÜNEŞ SİGORTA A.Ş. NE 295,50 TL. SİGORTA BEDELİ OLARAK MSB TARAFINDAN ÖDEME ONAYI ALINMIŞTIR._x000a_* 14 HAZİRAN 2017 TARİHİNDE ALYANS GEMİ KİRALAMA VE DENZCİLİK A.Ş. NE MALZEMENİN TAŞINMASI İÇİN NAKLİYAT ONAYI YAZISI MSB TARAFINDAN  YAZILMIŞTIR._x000a_* 14 HAZİRAN 2017 TARİHİNDE İSM YE FİZİKİ SAYIM VE FİZİKİ KONTROL TESPİT RAPORU İLE SANIK/AMBALAJ AÇMA TUTANAĞININ GÖNDERİLMESİ İÇİN YAZI YAZILMIŞTIR. _x000a_* 23 HAZİRAN 2017 TARİHİNDE İSM TARAFINDAN AST BİRLİKLERİNE MALZEMENİN TESLİM ALINMASI İÇİN YAZI YAZILMIŞTIR._x000a_* 17 TEMMUZ 2017 TARİHİNDE ALYANS GEMİ KİRALAMA VE DENZCİLİK A.Ş. NE MALZEMENİN TAŞINMASI İÇİN REVİZE NAKLİYAT ONAYI YAZISI MSB TARAFINDAN  YAZILMIŞTIR.  (20-30 TEMMUZ 2017 WİLMİNGTON LİMANI ÇIKIŞLI --25 AĞUSTOS 2017 DERİNCE LİMAN VARIŞI.)_x000a_*06 EYLÜL 2017 DE MALZEME TESLİM ALINDI._x000a_*08 EYLÜL 2017 TARİHİNDE 46'NCI MÜHT.BL.K.LIĞI TARAFINDAN FSKP VE SAT GÖNDERİLMİŞTİR._x000a_"/>
    <m/>
  </r>
  <r>
    <x v="28"/>
    <x v="28"/>
    <m/>
    <m/>
    <m/>
    <x v="1"/>
    <m/>
    <x v="1"/>
    <x v="28"/>
    <m/>
    <m/>
    <s v="10.000 ADET 76 MM. MULTİ SPEKTRAL SİS DM65"/>
    <s v="K.K.K."/>
    <m/>
    <x v="0"/>
    <m/>
    <m/>
    <m/>
    <m/>
    <m/>
    <m/>
    <m/>
    <m/>
    <m/>
    <m/>
    <m/>
    <m/>
    <m/>
    <m/>
    <m/>
    <m/>
    <m/>
    <m/>
    <m/>
    <m/>
    <m/>
    <m/>
    <m/>
    <m/>
    <s v="İMZALANMADI"/>
    <n v="1850000"/>
    <s v="AVRO"/>
    <m/>
    <m/>
    <m/>
    <m/>
    <m/>
    <m/>
    <s v="ALMANYA"/>
    <m/>
    <m/>
    <m/>
    <m/>
    <m/>
    <m/>
    <m/>
    <m/>
    <m/>
    <m/>
    <m/>
    <m/>
    <s v="TESLİMAT SÖZLEŞME İMZALANMASINDAN SONRA 9 AY"/>
    <m/>
    <s v="TESPİT EDİLEMEMİŞTİR."/>
    <m/>
    <m/>
    <m/>
    <m/>
    <m/>
    <n v="28"/>
    <s v="10.000 ADET 76 MM. MULTİ SPEKTRAL SİS DM65"/>
    <m/>
    <s v="* 31 EKİM 2016 TARİHİNDE İBF HAZIRLANMIŞTIR._x000a_* 18 OCAK 2017 TARİHİNDE İSTEK NSPA YA  GÖNDERİLMİŞTİR._x000a_* 19 OCAK 2017 TARİHİNDE  ALIM ONAYI HAZIRLANMIŞTIR._x000a_* 04 MAYIS 2017 TARİHİNDE NSPA DEN FİYAT TEKLİFİ GELMİŞTİR._x000a_* 09 MAYIS 2017 TARİHİNDE İSM YE ALINAN FİYAT TEKLİF SORULMUŞTUR. _x000a_* 18 MAYIS 2017 TARİHİNDE İSM DEN FİYAT TEKLİFİNİN UYGUN OLDUĞUNA DAİR YAZI GELMİŞTİR._x000a_* 23 MAYIS 2017 TARİHİNDE 1.850.000,00 AVRO BEDELLİ  FİYAT ONAYI  HAZIRLANMIŞTIR._x000a_* 23 MAYIS 2017 TARİHİNDE 1.850.000,00 AVRO BEDELLİ BAKAN ONAYLI FİYAT ONAYI  NSPAYA GÖNDERİLMİŞTİR. (İLAVE 3000 AVRO TDY FATURASI) (DAĞITIM YERİ FOB/ALMANYA - GEMİ/UÇAK) _x000a__x000a_* TESLİMAT, SKB VE İHRACAT LİSANSINA BAĞLI OLARAK, SÖZLEŞME İMZALANMASIN MÜTAKİP  9 AYDIR. MALZEME FOB ALMANYA'DAN DENİZ VEYA HAVA YOLU İLE TAŞINACAKTIR."/>
    <m/>
  </r>
  <r>
    <x v="29"/>
    <x v="29"/>
    <m/>
    <m/>
    <m/>
    <x v="1"/>
    <m/>
    <x v="1"/>
    <x v="29"/>
    <m/>
    <m/>
    <s v="100.000 ADET FÜNYE MÜSADEMELİ M82"/>
    <s v="K.K.K."/>
    <m/>
    <x v="0"/>
    <m/>
    <m/>
    <m/>
    <m/>
    <m/>
    <m/>
    <m/>
    <m/>
    <m/>
    <m/>
    <m/>
    <m/>
    <m/>
    <m/>
    <m/>
    <m/>
    <m/>
    <m/>
    <m/>
    <m/>
    <m/>
    <m/>
    <m/>
    <m/>
    <s v="İMZALANMADI"/>
    <n v="760000"/>
    <s v="AVRO"/>
    <m/>
    <m/>
    <m/>
    <m/>
    <m/>
    <m/>
    <m/>
    <m/>
    <m/>
    <m/>
    <m/>
    <m/>
    <m/>
    <m/>
    <m/>
    <m/>
    <m/>
    <m/>
    <m/>
    <s v="SÖZLEŞME İMZALANMAYI MÜTEAKİP 210 GÜN"/>
    <m/>
    <s v="TESPİT EDİLEMEMİŞTİR."/>
    <m/>
    <m/>
    <s v="YOK"/>
    <s v="TOLANTI MADDELERİNDEN BİRİSİ"/>
    <s v="MAL TESLİM AŞAMASINDA"/>
    <n v="29"/>
    <s v="100.000 ADET FÜNYE MÜSADEMELİ M82"/>
    <s v="NSPA.DAN SÖZLEŞME İSTENECEK."/>
    <s v="* 17 KASIM 2016 TARİHİNDE IİBF HAZIRLANMIŞTIR. (29 KASIM 2016 TARİHİNDE İBF GELMİŞTİR.) _x000a_* İSTEK 18.01.2017 TARİHİNDE NSPA YA İLETİLDİ._x000a_* 27 OCAK 2017 TARİHİNDE ALIM ONAYI HAZIRLANMIŞTIR. ((* 15 MART 2017 TARİHİNDE EK-1 KAPSAMINDA 100.000 ADET İÇİN  ALIM ONAYI HAZIRLANMIŞTIR.  (BERNA HANIM TAKİP EDİYOR.))_x000a_*26 NİSAN 2017 TARİHİNDE NSPA.DAN FİYAT TEKLİFİ GELMİŞTİR._x000a_*02 MAYIS 2017 TARİHİNDE İSM.YE 100.000 ADET İÇİN FİYAT TEKLİF YAZISI GÖNDERİLMİŞTİR._x000a_*12 MAYIS 2017 TARİHİNDE İSM.DEN 100.000 ADET İÇİN 800.000 AVRO FİYAT BEDELLİ FİYAT ONAYI UYGUN OLARAK GÖNDERİLMİŞTİR._x000a_*17 MAYIS 2017 TARİHİNDE 100.000 ADET İÇİN 800.000 AVRO BEDELLİ FİYAT TEKLİF ONAYI HAZIRLANMIŞTIR._x000a_* 25 MAYIS 2017 TARİHİNDE İNTİYAÇ MİKTARLARI BİRLEŞTİRİLEREK TOLAM 200.000 ADET(ÖDENEKLİ 100.000 ADET İLE EK-1 100.000 ADET FÜNYE MÜSADEMELİ M82) İÇİN,  İSM YE FİYAT TEKLİFİ SORULMUŞTUR._x000a_* 15 HAZİRAN 2017 TARİHİNDE İSM TARAFINDAN 200.000 ADET İÇİN FİYAT TEKLİFİ ONAYLANARAK GÖNDERİLMİŞTİR._x000a_* 20 HAZİRAN 2017 TARİHİNDE 200.000 ADET İÇİN 1.520.000,00 AVRO FİYAT TEKLİF ONAYI HAZIRLANMIŞTIR._x000a_* 20 HAZİRAN 2017 TARİHİNDE NSPA YE 760.000,00 AVRO BEDELLİ ( 200.000 ADET İÇİN 1.520.000,00 ) FİYAT ONAYI GÖNDERİLMİŞTİR. (MALZEME TESLİMİ : SKB YE BAĞLI OLARAK SÖZLEŞMEYİ MÜTEAKİP 210 GÜN )_x000a_*EUC ONAYLANMASI İÇİN 08 EYLÜL 2017 TARİHİNDE İSMYE GÖNDERİLMİŞTİR._x000a_*11 EYLÜL 2017 TARİHİNDE İSM TARAFINDAN SKB ONAYLANARAK GÖNDERİLMİŞTİR.(19 EYLÜL 2017 TARİHİNDE TESLİM ALINMIŞTIR.)_x000a_*19 YLÜL 2017 TARİHİNDE  NSPA.YA APOSTİLLİ EUC GÖNDERİLMİŞTİR._x000a__x000a__x000a__x000a__x000a__x000a__x000a_"/>
    <s v="MALZEME TESLİMİ : SKB YE BAĞLI OLARAK SÖZLEŞMEYİ MÜTEAKİP 210 GÜN   VE 19 EYLÜL 2017 TARİHİNDE  NSPA.YA APOSTİLLİ EUC GÖNDERİLDİĞİ İÇİN MAHSUP İŞLEMİMİNİN 2018 YILINA SARKACAĞI DEĞERLENDİRİLMEKTEDİR."/>
  </r>
  <r>
    <x v="30"/>
    <x v="30"/>
    <m/>
    <n v="4500353361"/>
    <m/>
    <x v="1"/>
    <m/>
    <x v="1"/>
    <x v="30"/>
    <m/>
    <m/>
    <s v="50.000 ADET MERMİ 40 MM MK-19 HE DP M430A1"/>
    <s v="K.K.K."/>
    <m/>
    <x v="0"/>
    <m/>
    <m/>
    <m/>
    <m/>
    <m/>
    <m/>
    <m/>
    <m/>
    <m/>
    <m/>
    <m/>
    <m/>
    <m/>
    <m/>
    <m/>
    <m/>
    <m/>
    <m/>
    <m/>
    <m/>
    <m/>
    <m/>
    <m/>
    <m/>
    <d v="2017-03-24T00:00:00"/>
    <n v="5060000"/>
    <s v="AVRO"/>
    <m/>
    <m/>
    <m/>
    <m/>
    <m/>
    <m/>
    <m/>
    <m/>
    <m/>
    <m/>
    <m/>
    <m/>
    <m/>
    <m/>
    <m/>
    <m/>
    <m/>
    <m/>
    <m/>
    <s v="20.000 ADEDİ 30 KASIM 2017,20000 ADEDİ EKİM 2017, 10000 ADEDİ 28 EYLÜL 2017"/>
    <m/>
    <s v="TESPİT EDİLEMEMİŞTİR."/>
    <m/>
    <m/>
    <n v="4500353361"/>
    <s v="TOLANTI MADDELERİNDEN BİRİSİ"/>
    <m/>
    <n v="30"/>
    <s v="50.000 ADET MERMİ 40 MM MK-19 HE DP M430A1"/>
    <s v="FİRMA TAPA KONUSUNDA ALMANYA'DAN İHRACAT LİSANSI KOUSUNDA SIKINTI YAŞIYOR.TEDARİK EDİLEMEZSE BAŞKA BİR FİYAT TEKLİFİ GÖNDERİLECEK."/>
    <s v="* 18 OCAK 2017 TARİHİNDE İBF GELMİŞTİR.._x000a_* 18 OCAK 2017 TARİHİNDE DAHA ÖNCE MES OLARAK YAPILAN İSTEK, TEKRAR NSPA YA İLETİLMİŞTİR.._x000a_* 23 OCAK 2017 TARİHİNDE NSPA DEN FİYAT TEKLİFİ GELMİŞTİR._x000a_* 24 OCAK 2017 TARİHİNDE İSM YE FİYAT TEKLİFİ GÖNDERİLMİŞTİR. _x000a_* 26 OCAK 2017 TARİHİNDE NSPA DEN REVİZE FİYAT TEKLİFİ GELMİŞTİR._x000a_* 27 OCAK 2017 TARİHİNDE ALIM ONAYI  ALINMIŞTIR._x000a_* 08 ŞUBAT 2017 TARİHİNDE İSM NİN FİYAT UYGUN YAZISI  GELMİŞTİR._x000a_* 09 ŞUBAT 2017 TARİHİNDE 5.060.000,00 AVRO BEDELLİ + 24.600,00 AVRO TAŞIMA BEDELİ + 3.000,00 LOT TESTİ VE MUAYENE İÇİN FİYAT ONAYI HAZIRLANMIŞTIR._x000a_* 09 ŞUBAT 2017 TARİHİNDE 5.060.000,00 AVRO BEDELLİ FİYAT ONAYI NSPA YA  GÖNDERİLMİŞTİR._x000a_* 24 MART 2017 TARİHİNDE SÖZLEŞME İMZALANMIŞTIR. _x000a_(10.000 ADEDİ İÇİN 1.012.000,00 AVRO-SON TESLİM TARİHİ 28 EYLÜL 2017 ; 20.000 ADEDİ İÇİN 2.024.000,00 AVRO- SON TESLİM TARİHİ 30 EKİM 2017 ; 20.000 ADEDİ İÇİN 2.024.000,00 AVRO- SON TESLİM TARİHİ 30 KASIM 2017  )(HERBİRİ İÇİN İLAVETEN 7.200 AVRO TAŞIMA MALİYETİ) (İSPANYA DAN GÖNDERİLECEKTİR.)(PO NO: 4500353361)_x000a_* 11 MAYIS 2017 TARİHİNDE İSM YE SKB VE APOSTİLLE BELGESİNİN ONAYLANARAK GÖNDERİLMESİ İÇİN YAZI YAZILMIŞTIR._x000a_* 18 MAYIS 2017 TARİHİNDE İSM DEN SKB ONAYLANARAK GELMİŞTİR._x000a_* 25 MAYIS 2017 TARİHİNDE NSPA YE SKB VE APOSTİLLE BELGESİ GÖNDERİLMİŞTİR. _x000a__x000a_*FİRMA TAPA KONUSUNDA ALMANYA'DAN İHRACAT LİSANSI KOUSUNDA SIKINTI YAŞIYOR.TEDARİK EDİLEMEZSE BAŞKA BİR FİYAT TEKLİFİ GÖNDERİLECEK._x000a_"/>
    <m/>
  </r>
  <r>
    <x v="31"/>
    <x v="1"/>
    <m/>
    <m/>
    <m/>
    <x v="1"/>
    <m/>
    <x v="1"/>
    <x v="1"/>
    <m/>
    <m/>
    <m/>
    <m/>
    <m/>
    <x v="0"/>
    <m/>
    <m/>
    <m/>
    <m/>
    <m/>
    <m/>
    <m/>
    <m/>
    <m/>
    <m/>
    <m/>
    <m/>
    <m/>
    <m/>
    <m/>
    <m/>
    <m/>
    <m/>
    <m/>
    <m/>
    <m/>
    <m/>
    <m/>
    <m/>
    <m/>
    <m/>
    <m/>
    <m/>
    <m/>
    <m/>
    <m/>
    <m/>
    <m/>
    <m/>
    <m/>
    <m/>
    <m/>
    <m/>
    <m/>
    <m/>
    <m/>
    <m/>
    <m/>
    <m/>
    <m/>
    <m/>
    <m/>
    <m/>
    <m/>
    <m/>
    <m/>
    <m/>
    <m/>
    <m/>
    <m/>
    <m/>
    <m/>
    <m/>
    <m/>
  </r>
  <r>
    <x v="32"/>
    <x v="1"/>
    <m/>
    <m/>
    <m/>
    <x v="1"/>
    <m/>
    <x v="1"/>
    <x v="1"/>
    <m/>
    <m/>
    <m/>
    <m/>
    <m/>
    <x v="0"/>
    <m/>
    <m/>
    <m/>
    <m/>
    <m/>
    <m/>
    <m/>
    <m/>
    <m/>
    <m/>
    <m/>
    <m/>
    <m/>
    <m/>
    <m/>
    <m/>
    <m/>
    <m/>
    <m/>
    <m/>
    <m/>
    <m/>
    <m/>
    <m/>
    <m/>
    <m/>
    <m/>
    <m/>
    <m/>
    <m/>
    <m/>
    <m/>
    <m/>
    <m/>
    <m/>
    <m/>
    <m/>
    <m/>
    <m/>
    <m/>
    <m/>
    <m/>
    <m/>
    <m/>
    <m/>
    <m/>
    <m/>
    <m/>
    <m/>
    <m/>
    <m/>
    <m/>
    <m/>
    <m/>
    <m/>
    <m/>
    <m/>
    <m/>
    <m/>
  </r>
  <r>
    <x v="33"/>
    <x v="1"/>
    <m/>
    <m/>
    <m/>
    <x v="1"/>
    <m/>
    <x v="1"/>
    <x v="1"/>
    <m/>
    <m/>
    <m/>
    <m/>
    <m/>
    <x v="0"/>
    <m/>
    <m/>
    <m/>
    <m/>
    <m/>
    <m/>
    <m/>
    <m/>
    <m/>
    <m/>
    <m/>
    <m/>
    <m/>
    <m/>
    <m/>
    <m/>
    <m/>
    <m/>
    <m/>
    <m/>
    <m/>
    <m/>
    <m/>
    <m/>
    <m/>
    <m/>
    <m/>
    <m/>
    <m/>
    <m/>
    <m/>
    <m/>
    <m/>
    <m/>
    <m/>
    <m/>
    <m/>
    <m/>
    <m/>
    <m/>
    <m/>
    <m/>
    <m/>
    <m/>
    <m/>
    <m/>
    <m/>
    <m/>
    <m/>
    <m/>
    <m/>
    <m/>
    <m/>
    <m/>
    <m/>
    <m/>
    <m/>
    <m/>
    <m/>
  </r>
  <r>
    <x v="34"/>
    <x v="1"/>
    <m/>
    <m/>
    <m/>
    <x v="1"/>
    <m/>
    <x v="1"/>
    <x v="1"/>
    <m/>
    <m/>
    <m/>
    <m/>
    <m/>
    <x v="0"/>
    <m/>
    <m/>
    <m/>
    <m/>
    <m/>
    <m/>
    <m/>
    <m/>
    <m/>
    <m/>
    <m/>
    <m/>
    <m/>
    <m/>
    <m/>
    <m/>
    <m/>
    <m/>
    <m/>
    <m/>
    <m/>
    <m/>
    <m/>
    <m/>
    <m/>
    <m/>
    <m/>
    <m/>
    <m/>
    <m/>
    <m/>
    <m/>
    <m/>
    <m/>
    <m/>
    <m/>
    <m/>
    <m/>
    <m/>
    <m/>
    <m/>
    <m/>
    <m/>
    <m/>
    <m/>
    <m/>
    <m/>
    <m/>
    <m/>
    <m/>
    <m/>
    <m/>
    <m/>
    <m/>
    <m/>
    <m/>
    <m/>
    <m/>
    <m/>
  </r>
  <r>
    <x v="35"/>
    <x v="1"/>
    <m/>
    <m/>
    <m/>
    <x v="1"/>
    <m/>
    <x v="1"/>
    <x v="1"/>
    <m/>
    <m/>
    <m/>
    <m/>
    <m/>
    <x v="0"/>
    <m/>
    <m/>
    <m/>
    <m/>
    <m/>
    <m/>
    <m/>
    <m/>
    <m/>
    <m/>
    <m/>
    <m/>
    <m/>
    <m/>
    <m/>
    <m/>
    <m/>
    <m/>
    <m/>
    <m/>
    <m/>
    <m/>
    <m/>
    <m/>
    <m/>
    <m/>
    <m/>
    <m/>
    <m/>
    <m/>
    <m/>
    <m/>
    <m/>
    <m/>
    <m/>
    <m/>
    <m/>
    <m/>
    <m/>
    <m/>
    <m/>
    <m/>
    <m/>
    <m/>
    <m/>
    <m/>
    <m/>
    <m/>
    <m/>
    <m/>
    <m/>
    <m/>
    <m/>
    <m/>
    <m/>
    <m/>
    <m/>
    <m/>
    <m/>
  </r>
  <r>
    <x v="36"/>
    <x v="1"/>
    <m/>
    <m/>
    <m/>
    <x v="1"/>
    <m/>
    <x v="1"/>
    <x v="1"/>
    <m/>
    <m/>
    <m/>
    <m/>
    <m/>
    <x v="0"/>
    <m/>
    <m/>
    <m/>
    <m/>
    <m/>
    <m/>
    <m/>
    <m/>
    <m/>
    <m/>
    <m/>
    <m/>
    <m/>
    <m/>
    <m/>
    <m/>
    <m/>
    <m/>
    <m/>
    <m/>
    <m/>
    <m/>
    <m/>
    <m/>
    <m/>
    <m/>
    <m/>
    <m/>
    <m/>
    <m/>
    <m/>
    <m/>
    <m/>
    <m/>
    <m/>
    <m/>
    <m/>
    <m/>
    <m/>
    <m/>
    <m/>
    <m/>
    <m/>
    <m/>
    <m/>
    <m/>
    <m/>
    <m/>
    <m/>
    <m/>
    <m/>
    <m/>
    <m/>
    <m/>
    <m/>
    <m/>
    <m/>
    <m/>
    <m/>
  </r>
  <r>
    <x v="37"/>
    <x v="1"/>
    <m/>
    <m/>
    <m/>
    <x v="1"/>
    <m/>
    <x v="1"/>
    <x v="1"/>
    <m/>
    <m/>
    <m/>
    <m/>
    <m/>
    <x v="0"/>
    <m/>
    <m/>
    <m/>
    <m/>
    <m/>
    <m/>
    <m/>
    <m/>
    <m/>
    <m/>
    <m/>
    <m/>
    <m/>
    <m/>
    <m/>
    <m/>
    <m/>
    <m/>
    <m/>
    <m/>
    <m/>
    <m/>
    <m/>
    <m/>
    <m/>
    <m/>
    <m/>
    <m/>
    <m/>
    <m/>
    <m/>
    <m/>
    <m/>
    <m/>
    <m/>
    <m/>
    <m/>
    <m/>
    <m/>
    <m/>
    <m/>
    <m/>
    <m/>
    <m/>
    <m/>
    <m/>
    <m/>
    <m/>
    <m/>
    <m/>
    <m/>
    <m/>
    <m/>
    <m/>
    <m/>
    <m/>
    <m/>
    <m/>
    <m/>
  </r>
  <r>
    <x v="38"/>
    <x v="1"/>
    <m/>
    <m/>
    <m/>
    <x v="1"/>
    <m/>
    <x v="1"/>
    <x v="1"/>
    <m/>
    <m/>
    <m/>
    <m/>
    <m/>
    <x v="0"/>
    <m/>
    <m/>
    <m/>
    <m/>
    <m/>
    <m/>
    <m/>
    <m/>
    <m/>
    <m/>
    <m/>
    <m/>
    <m/>
    <m/>
    <m/>
    <m/>
    <m/>
    <m/>
    <m/>
    <m/>
    <m/>
    <m/>
    <m/>
    <m/>
    <m/>
    <m/>
    <m/>
    <m/>
    <m/>
    <m/>
    <m/>
    <m/>
    <m/>
    <m/>
    <m/>
    <m/>
    <m/>
    <m/>
    <m/>
    <m/>
    <m/>
    <m/>
    <m/>
    <m/>
    <m/>
    <m/>
    <m/>
    <m/>
    <m/>
    <m/>
    <m/>
    <m/>
    <m/>
    <m/>
    <m/>
    <m/>
    <m/>
    <m/>
    <m/>
  </r>
  <r>
    <x v="39"/>
    <x v="1"/>
    <m/>
    <m/>
    <m/>
    <x v="1"/>
    <m/>
    <x v="1"/>
    <x v="1"/>
    <m/>
    <m/>
    <m/>
    <m/>
    <m/>
    <x v="0"/>
    <m/>
    <m/>
    <m/>
    <m/>
    <m/>
    <m/>
    <m/>
    <m/>
    <m/>
    <m/>
    <m/>
    <m/>
    <m/>
    <m/>
    <m/>
    <m/>
    <m/>
    <m/>
    <m/>
    <m/>
    <m/>
    <m/>
    <m/>
    <m/>
    <m/>
    <m/>
    <m/>
    <m/>
    <m/>
    <m/>
    <m/>
    <m/>
    <m/>
    <m/>
    <m/>
    <m/>
    <m/>
    <m/>
    <m/>
    <m/>
    <m/>
    <m/>
    <m/>
    <m/>
    <m/>
    <m/>
    <m/>
    <m/>
    <m/>
    <m/>
    <m/>
    <m/>
    <m/>
    <m/>
    <m/>
    <m/>
    <m/>
    <m/>
    <m/>
  </r>
  <r>
    <x v="40"/>
    <x v="1"/>
    <m/>
    <m/>
    <m/>
    <x v="1"/>
    <m/>
    <x v="1"/>
    <x v="1"/>
    <m/>
    <m/>
    <m/>
    <m/>
    <m/>
    <x v="0"/>
    <m/>
    <m/>
    <m/>
    <m/>
    <m/>
    <m/>
    <m/>
    <m/>
    <m/>
    <m/>
    <m/>
    <m/>
    <m/>
    <m/>
    <m/>
    <m/>
    <m/>
    <m/>
    <m/>
    <m/>
    <m/>
    <m/>
    <m/>
    <m/>
    <m/>
    <m/>
    <m/>
    <m/>
    <m/>
    <m/>
    <m/>
    <m/>
    <m/>
    <m/>
    <m/>
    <m/>
    <m/>
    <m/>
    <m/>
    <m/>
    <m/>
    <m/>
    <m/>
    <m/>
    <m/>
    <m/>
    <m/>
    <m/>
    <m/>
    <m/>
    <m/>
    <m/>
    <m/>
    <m/>
    <m/>
    <m/>
    <m/>
    <m/>
    <m/>
  </r>
  <r>
    <x v="41"/>
    <x v="1"/>
    <m/>
    <m/>
    <m/>
    <x v="1"/>
    <m/>
    <x v="1"/>
    <x v="1"/>
    <m/>
    <m/>
    <m/>
    <m/>
    <m/>
    <x v="0"/>
    <m/>
    <m/>
    <m/>
    <m/>
    <m/>
    <m/>
    <m/>
    <m/>
    <m/>
    <m/>
    <m/>
    <m/>
    <m/>
    <m/>
    <m/>
    <m/>
    <m/>
    <m/>
    <m/>
    <m/>
    <m/>
    <m/>
    <m/>
    <m/>
    <m/>
    <m/>
    <m/>
    <m/>
    <m/>
    <m/>
    <m/>
    <m/>
    <m/>
    <m/>
    <m/>
    <m/>
    <m/>
    <m/>
    <m/>
    <m/>
    <m/>
    <m/>
    <m/>
    <m/>
    <m/>
    <m/>
    <m/>
    <m/>
    <m/>
    <m/>
    <m/>
    <m/>
    <m/>
    <m/>
    <m/>
    <m/>
    <m/>
    <m/>
    <m/>
  </r>
  <r>
    <x v="42"/>
    <x v="1"/>
    <m/>
    <m/>
    <m/>
    <x v="1"/>
    <m/>
    <x v="1"/>
    <x v="1"/>
    <m/>
    <m/>
    <m/>
    <m/>
    <m/>
    <x v="0"/>
    <m/>
    <m/>
    <m/>
    <m/>
    <m/>
    <m/>
    <m/>
    <m/>
    <m/>
    <m/>
    <m/>
    <m/>
    <m/>
    <m/>
    <m/>
    <m/>
    <m/>
    <m/>
    <m/>
    <m/>
    <m/>
    <m/>
    <m/>
    <m/>
    <m/>
    <m/>
    <m/>
    <m/>
    <m/>
    <m/>
    <m/>
    <m/>
    <m/>
    <m/>
    <m/>
    <m/>
    <m/>
    <m/>
    <m/>
    <m/>
    <m/>
    <m/>
    <m/>
    <m/>
    <m/>
    <m/>
    <m/>
    <m/>
    <m/>
    <m/>
    <m/>
    <m/>
    <m/>
    <m/>
    <m/>
    <m/>
    <m/>
    <m/>
    <m/>
  </r>
  <r>
    <x v="43"/>
    <x v="1"/>
    <m/>
    <m/>
    <m/>
    <x v="1"/>
    <m/>
    <x v="1"/>
    <x v="1"/>
    <m/>
    <m/>
    <m/>
    <m/>
    <m/>
    <x v="0"/>
    <m/>
    <m/>
    <m/>
    <m/>
    <m/>
    <m/>
    <m/>
    <m/>
    <m/>
    <m/>
    <m/>
    <m/>
    <m/>
    <m/>
    <m/>
    <m/>
    <m/>
    <m/>
    <m/>
    <m/>
    <m/>
    <m/>
    <m/>
    <m/>
    <m/>
    <m/>
    <m/>
    <m/>
    <m/>
    <m/>
    <m/>
    <m/>
    <m/>
    <m/>
    <m/>
    <m/>
    <m/>
    <m/>
    <m/>
    <m/>
    <m/>
    <m/>
    <m/>
    <m/>
    <m/>
    <m/>
    <m/>
    <m/>
    <m/>
    <m/>
    <m/>
    <m/>
    <m/>
    <m/>
    <m/>
    <m/>
    <m/>
    <m/>
    <m/>
  </r>
  <r>
    <x v="44"/>
    <x v="1"/>
    <m/>
    <m/>
    <m/>
    <x v="1"/>
    <m/>
    <x v="1"/>
    <x v="1"/>
    <m/>
    <m/>
    <m/>
    <m/>
    <m/>
    <x v="0"/>
    <m/>
    <m/>
    <m/>
    <m/>
    <m/>
    <m/>
    <m/>
    <m/>
    <m/>
    <m/>
    <m/>
    <m/>
    <m/>
    <m/>
    <m/>
    <m/>
    <m/>
    <m/>
    <m/>
    <m/>
    <m/>
    <m/>
    <m/>
    <m/>
    <m/>
    <m/>
    <m/>
    <m/>
    <m/>
    <m/>
    <m/>
    <m/>
    <m/>
    <m/>
    <m/>
    <m/>
    <m/>
    <m/>
    <m/>
    <m/>
    <m/>
    <m/>
    <m/>
    <m/>
    <m/>
    <m/>
    <m/>
    <m/>
    <m/>
    <m/>
    <m/>
    <m/>
    <m/>
    <m/>
    <m/>
    <m/>
    <m/>
    <m/>
    <m/>
  </r>
  <r>
    <x v="45"/>
    <x v="1"/>
    <m/>
    <m/>
    <m/>
    <x v="1"/>
    <m/>
    <x v="1"/>
    <x v="1"/>
    <m/>
    <m/>
    <m/>
    <m/>
    <m/>
    <x v="0"/>
    <m/>
    <m/>
    <m/>
    <m/>
    <m/>
    <m/>
    <m/>
    <m/>
    <m/>
    <m/>
    <m/>
    <m/>
    <m/>
    <m/>
    <m/>
    <m/>
    <m/>
    <m/>
    <m/>
    <m/>
    <m/>
    <m/>
    <m/>
    <m/>
    <m/>
    <m/>
    <m/>
    <m/>
    <m/>
    <m/>
    <m/>
    <m/>
    <m/>
    <m/>
    <m/>
    <m/>
    <m/>
    <m/>
    <m/>
    <m/>
    <m/>
    <m/>
    <m/>
    <m/>
    <m/>
    <m/>
    <m/>
    <m/>
    <m/>
    <m/>
    <m/>
    <m/>
    <m/>
    <m/>
    <m/>
    <m/>
    <m/>
    <m/>
    <m/>
  </r>
  <r>
    <x v="46"/>
    <x v="1"/>
    <m/>
    <m/>
    <m/>
    <x v="1"/>
    <m/>
    <x v="1"/>
    <x v="1"/>
    <m/>
    <m/>
    <m/>
    <m/>
    <m/>
    <x v="0"/>
    <m/>
    <m/>
    <m/>
    <m/>
    <m/>
    <m/>
    <m/>
    <m/>
    <m/>
    <m/>
    <m/>
    <m/>
    <m/>
    <m/>
    <m/>
    <m/>
    <m/>
    <m/>
    <m/>
    <m/>
    <m/>
    <m/>
    <m/>
    <m/>
    <m/>
    <m/>
    <m/>
    <m/>
    <m/>
    <m/>
    <m/>
    <m/>
    <m/>
    <m/>
    <m/>
    <m/>
    <m/>
    <m/>
    <m/>
    <m/>
    <m/>
    <m/>
    <m/>
    <m/>
    <m/>
    <m/>
    <m/>
    <m/>
    <m/>
    <m/>
    <m/>
    <m/>
    <m/>
    <m/>
    <m/>
    <m/>
    <m/>
    <m/>
    <m/>
  </r>
  <r>
    <x v="47"/>
    <x v="1"/>
    <m/>
    <m/>
    <m/>
    <x v="1"/>
    <m/>
    <x v="1"/>
    <x v="1"/>
    <m/>
    <m/>
    <m/>
    <m/>
    <m/>
    <x v="0"/>
    <m/>
    <m/>
    <m/>
    <m/>
    <m/>
    <m/>
    <m/>
    <m/>
    <m/>
    <m/>
    <m/>
    <m/>
    <m/>
    <m/>
    <m/>
    <m/>
    <m/>
    <m/>
    <m/>
    <m/>
    <m/>
    <m/>
    <m/>
    <m/>
    <m/>
    <m/>
    <m/>
    <m/>
    <m/>
    <m/>
    <m/>
    <m/>
    <m/>
    <m/>
    <m/>
    <m/>
    <m/>
    <m/>
    <m/>
    <m/>
    <m/>
    <m/>
    <m/>
    <m/>
    <m/>
    <m/>
    <m/>
    <m/>
    <m/>
    <m/>
    <m/>
    <m/>
    <m/>
    <m/>
    <m/>
    <m/>
    <m/>
    <m/>
    <m/>
  </r>
  <r>
    <x v="48"/>
    <x v="1"/>
    <m/>
    <m/>
    <m/>
    <x v="1"/>
    <m/>
    <x v="1"/>
    <x v="1"/>
    <m/>
    <m/>
    <m/>
    <m/>
    <m/>
    <x v="0"/>
    <m/>
    <m/>
    <m/>
    <m/>
    <m/>
    <m/>
    <m/>
    <m/>
    <m/>
    <m/>
    <m/>
    <m/>
    <m/>
    <m/>
    <m/>
    <m/>
    <m/>
    <m/>
    <m/>
    <m/>
    <m/>
    <m/>
    <m/>
    <m/>
    <m/>
    <m/>
    <m/>
    <m/>
    <m/>
    <m/>
    <m/>
    <m/>
    <m/>
    <m/>
    <m/>
    <m/>
    <m/>
    <m/>
    <m/>
    <m/>
    <m/>
    <m/>
    <m/>
    <m/>
    <m/>
    <m/>
    <m/>
    <m/>
    <m/>
    <m/>
    <m/>
    <m/>
    <m/>
    <m/>
    <m/>
    <m/>
    <m/>
    <m/>
    <m/>
  </r>
  <r>
    <x v="49"/>
    <x v="1"/>
    <m/>
    <m/>
    <m/>
    <x v="1"/>
    <m/>
    <x v="1"/>
    <x v="1"/>
    <m/>
    <m/>
    <m/>
    <m/>
    <m/>
    <x v="0"/>
    <m/>
    <m/>
    <m/>
    <m/>
    <m/>
    <m/>
    <m/>
    <m/>
    <m/>
    <m/>
    <m/>
    <m/>
    <m/>
    <m/>
    <m/>
    <m/>
    <m/>
    <m/>
    <m/>
    <m/>
    <m/>
    <m/>
    <m/>
    <m/>
    <m/>
    <m/>
    <m/>
    <m/>
    <m/>
    <m/>
    <m/>
    <m/>
    <m/>
    <m/>
    <m/>
    <m/>
    <m/>
    <m/>
    <m/>
    <m/>
    <m/>
    <m/>
    <m/>
    <m/>
    <m/>
    <m/>
    <m/>
    <m/>
    <m/>
    <m/>
    <m/>
    <m/>
    <m/>
    <m/>
    <m/>
    <m/>
    <m/>
    <m/>
    <m/>
  </r>
  <r>
    <x v="50"/>
    <x v="1"/>
    <m/>
    <m/>
    <m/>
    <x v="1"/>
    <m/>
    <x v="1"/>
    <x v="1"/>
    <m/>
    <m/>
    <m/>
    <m/>
    <m/>
    <x v="0"/>
    <m/>
    <m/>
    <m/>
    <m/>
    <m/>
    <m/>
    <m/>
    <m/>
    <m/>
    <m/>
    <m/>
    <m/>
    <m/>
    <m/>
    <m/>
    <m/>
    <m/>
    <m/>
    <m/>
    <m/>
    <m/>
    <m/>
    <m/>
    <m/>
    <m/>
    <m/>
    <m/>
    <m/>
    <m/>
    <m/>
    <m/>
    <m/>
    <m/>
    <m/>
    <m/>
    <m/>
    <m/>
    <m/>
    <m/>
    <m/>
    <m/>
    <m/>
    <m/>
    <m/>
    <m/>
    <m/>
    <m/>
    <m/>
    <m/>
    <m/>
    <m/>
    <m/>
    <m/>
    <m/>
    <m/>
    <m/>
    <m/>
    <m/>
    <m/>
  </r>
  <r>
    <x v="51"/>
    <x v="1"/>
    <m/>
    <m/>
    <m/>
    <x v="1"/>
    <m/>
    <x v="1"/>
    <x v="1"/>
    <m/>
    <m/>
    <m/>
    <m/>
    <m/>
    <x v="0"/>
    <m/>
    <m/>
    <m/>
    <m/>
    <m/>
    <m/>
    <m/>
    <m/>
    <m/>
    <m/>
    <m/>
    <m/>
    <m/>
    <m/>
    <m/>
    <m/>
    <m/>
    <m/>
    <m/>
    <m/>
    <m/>
    <m/>
    <m/>
    <m/>
    <m/>
    <m/>
    <m/>
    <m/>
    <m/>
    <m/>
    <m/>
    <m/>
    <m/>
    <m/>
    <m/>
    <m/>
    <m/>
    <m/>
    <m/>
    <m/>
    <m/>
    <m/>
    <m/>
    <m/>
    <m/>
    <m/>
    <m/>
    <m/>
    <m/>
    <m/>
    <m/>
    <m/>
    <m/>
    <m/>
    <m/>
    <m/>
    <m/>
    <m/>
    <m/>
  </r>
  <r>
    <x v="52"/>
    <x v="1"/>
    <m/>
    <m/>
    <m/>
    <x v="1"/>
    <m/>
    <x v="1"/>
    <x v="1"/>
    <m/>
    <m/>
    <m/>
    <m/>
    <m/>
    <x v="0"/>
    <m/>
    <m/>
    <m/>
    <m/>
    <m/>
    <m/>
    <m/>
    <m/>
    <m/>
    <m/>
    <m/>
    <m/>
    <m/>
    <m/>
    <m/>
    <m/>
    <m/>
    <m/>
    <m/>
    <m/>
    <m/>
    <m/>
    <m/>
    <m/>
    <m/>
    <m/>
    <m/>
    <m/>
    <m/>
    <m/>
    <m/>
    <m/>
    <m/>
    <m/>
    <m/>
    <m/>
    <m/>
    <m/>
    <m/>
    <m/>
    <m/>
    <m/>
    <m/>
    <m/>
    <m/>
    <m/>
    <m/>
    <m/>
    <m/>
    <m/>
    <m/>
    <m/>
    <m/>
    <m/>
    <m/>
    <m/>
    <m/>
    <m/>
    <m/>
  </r>
  <r>
    <x v="53"/>
    <x v="1"/>
    <m/>
    <m/>
    <m/>
    <x v="1"/>
    <m/>
    <x v="1"/>
    <x v="1"/>
    <m/>
    <m/>
    <m/>
    <m/>
    <m/>
    <x v="0"/>
    <m/>
    <m/>
    <m/>
    <m/>
    <m/>
    <m/>
    <m/>
    <m/>
    <m/>
    <m/>
    <m/>
    <m/>
    <m/>
    <m/>
    <m/>
    <m/>
    <m/>
    <m/>
    <m/>
    <m/>
    <m/>
    <m/>
    <m/>
    <m/>
    <m/>
    <m/>
    <m/>
    <m/>
    <m/>
    <m/>
    <m/>
    <m/>
    <m/>
    <m/>
    <m/>
    <m/>
    <m/>
    <m/>
    <m/>
    <m/>
    <m/>
    <m/>
    <m/>
    <m/>
    <m/>
    <m/>
    <m/>
    <m/>
    <m/>
    <m/>
    <m/>
    <m/>
    <m/>
    <m/>
    <m/>
    <m/>
    <m/>
    <m/>
    <m/>
  </r>
  <r>
    <x v="54"/>
    <x v="1"/>
    <m/>
    <m/>
    <m/>
    <x v="1"/>
    <m/>
    <x v="1"/>
    <x v="1"/>
    <m/>
    <m/>
    <m/>
    <m/>
    <m/>
    <x v="0"/>
    <m/>
    <m/>
    <m/>
    <m/>
    <m/>
    <m/>
    <m/>
    <m/>
    <m/>
    <m/>
    <m/>
    <m/>
    <m/>
    <m/>
    <m/>
    <m/>
    <m/>
    <m/>
    <m/>
    <m/>
    <m/>
    <m/>
    <m/>
    <m/>
    <m/>
    <m/>
    <m/>
    <m/>
    <m/>
    <m/>
    <m/>
    <m/>
    <m/>
    <m/>
    <m/>
    <m/>
    <m/>
    <m/>
    <m/>
    <m/>
    <m/>
    <m/>
    <m/>
    <m/>
    <m/>
    <m/>
    <m/>
    <m/>
    <m/>
    <m/>
    <m/>
    <m/>
    <m/>
    <m/>
    <m/>
    <m/>
    <m/>
    <m/>
    <m/>
  </r>
  <r>
    <x v="55"/>
    <x v="1"/>
    <m/>
    <m/>
    <m/>
    <x v="1"/>
    <m/>
    <x v="1"/>
    <x v="1"/>
    <m/>
    <m/>
    <m/>
    <m/>
    <m/>
    <x v="0"/>
    <m/>
    <m/>
    <m/>
    <m/>
    <m/>
    <m/>
    <m/>
    <m/>
    <m/>
    <m/>
    <m/>
    <m/>
    <m/>
    <m/>
    <m/>
    <m/>
    <m/>
    <m/>
    <m/>
    <m/>
    <m/>
    <m/>
    <m/>
    <m/>
    <m/>
    <m/>
    <m/>
    <m/>
    <m/>
    <m/>
    <m/>
    <m/>
    <m/>
    <m/>
    <m/>
    <m/>
    <m/>
    <m/>
    <m/>
    <m/>
    <m/>
    <m/>
    <m/>
    <m/>
    <m/>
    <m/>
    <m/>
    <m/>
    <m/>
    <m/>
    <m/>
    <m/>
    <m/>
    <m/>
    <m/>
    <m/>
    <m/>
    <m/>
    <m/>
  </r>
  <r>
    <x v="56"/>
    <x v="1"/>
    <m/>
    <m/>
    <m/>
    <x v="1"/>
    <m/>
    <x v="1"/>
    <x v="1"/>
    <m/>
    <m/>
    <m/>
    <m/>
    <m/>
    <x v="0"/>
    <m/>
    <m/>
    <m/>
    <m/>
    <m/>
    <m/>
    <m/>
    <m/>
    <m/>
    <m/>
    <m/>
    <m/>
    <m/>
    <m/>
    <m/>
    <m/>
    <m/>
    <m/>
    <m/>
    <m/>
    <m/>
    <m/>
    <m/>
    <m/>
    <m/>
    <m/>
    <m/>
    <m/>
    <m/>
    <m/>
    <m/>
    <m/>
    <m/>
    <m/>
    <m/>
    <m/>
    <m/>
    <m/>
    <m/>
    <m/>
    <m/>
    <m/>
    <m/>
    <m/>
    <m/>
    <m/>
    <m/>
    <m/>
    <m/>
    <m/>
    <m/>
    <m/>
    <m/>
    <m/>
    <m/>
    <m/>
    <m/>
    <m/>
    <m/>
  </r>
  <r>
    <x v="57"/>
    <x v="1"/>
    <m/>
    <m/>
    <m/>
    <x v="1"/>
    <m/>
    <x v="1"/>
    <x v="1"/>
    <m/>
    <m/>
    <m/>
    <m/>
    <m/>
    <x v="0"/>
    <m/>
    <m/>
    <m/>
    <m/>
    <m/>
    <m/>
    <m/>
    <m/>
    <m/>
    <m/>
    <m/>
    <m/>
    <m/>
    <m/>
    <m/>
    <m/>
    <m/>
    <m/>
    <m/>
    <m/>
    <m/>
    <m/>
    <m/>
    <m/>
    <m/>
    <m/>
    <m/>
    <m/>
    <m/>
    <m/>
    <m/>
    <m/>
    <m/>
    <m/>
    <m/>
    <m/>
    <m/>
    <m/>
    <m/>
    <m/>
    <m/>
    <m/>
    <m/>
    <m/>
    <m/>
    <m/>
    <m/>
    <m/>
    <m/>
    <m/>
    <m/>
    <m/>
    <m/>
    <m/>
    <m/>
    <m/>
    <m/>
    <m/>
    <m/>
  </r>
  <r>
    <x v="58"/>
    <x v="1"/>
    <m/>
    <m/>
    <m/>
    <x v="1"/>
    <m/>
    <x v="1"/>
    <x v="1"/>
    <m/>
    <m/>
    <m/>
    <m/>
    <m/>
    <x v="0"/>
    <m/>
    <m/>
    <m/>
    <m/>
    <m/>
    <m/>
    <m/>
    <m/>
    <m/>
    <m/>
    <m/>
    <m/>
    <m/>
    <m/>
    <m/>
    <m/>
    <m/>
    <m/>
    <m/>
    <m/>
    <m/>
    <m/>
    <m/>
    <m/>
    <m/>
    <m/>
    <m/>
    <m/>
    <m/>
    <m/>
    <m/>
    <m/>
    <m/>
    <m/>
    <m/>
    <m/>
    <m/>
    <m/>
    <m/>
    <m/>
    <m/>
    <m/>
    <m/>
    <m/>
    <m/>
    <m/>
    <m/>
    <m/>
    <m/>
    <m/>
    <m/>
    <m/>
    <m/>
    <m/>
    <m/>
    <m/>
    <m/>
    <m/>
    <m/>
  </r>
  <r>
    <x v="59"/>
    <x v="1"/>
    <m/>
    <m/>
    <m/>
    <x v="1"/>
    <m/>
    <x v="1"/>
    <x v="1"/>
    <m/>
    <m/>
    <m/>
    <m/>
    <m/>
    <x v="0"/>
    <m/>
    <m/>
    <m/>
    <m/>
    <m/>
    <m/>
    <m/>
    <m/>
    <m/>
    <m/>
    <m/>
    <m/>
    <m/>
    <m/>
    <m/>
    <m/>
    <m/>
    <m/>
    <m/>
    <m/>
    <m/>
    <m/>
    <m/>
    <m/>
    <m/>
    <m/>
    <m/>
    <m/>
    <m/>
    <m/>
    <m/>
    <m/>
    <m/>
    <m/>
    <m/>
    <m/>
    <m/>
    <m/>
    <m/>
    <m/>
    <m/>
    <m/>
    <m/>
    <m/>
    <m/>
    <m/>
    <m/>
    <m/>
    <m/>
    <m/>
    <m/>
    <m/>
    <m/>
    <m/>
    <m/>
    <m/>
    <m/>
    <m/>
    <m/>
  </r>
  <r>
    <x v="60"/>
    <x v="1"/>
    <m/>
    <m/>
    <m/>
    <x v="1"/>
    <m/>
    <x v="1"/>
    <x v="1"/>
    <m/>
    <m/>
    <m/>
    <m/>
    <m/>
    <x v="0"/>
    <m/>
    <m/>
    <m/>
    <m/>
    <m/>
    <m/>
    <m/>
    <m/>
    <m/>
    <m/>
    <m/>
    <m/>
    <m/>
    <m/>
    <m/>
    <m/>
    <m/>
    <m/>
    <m/>
    <m/>
    <m/>
    <m/>
    <m/>
    <m/>
    <m/>
    <m/>
    <m/>
    <m/>
    <m/>
    <m/>
    <m/>
    <m/>
    <m/>
    <m/>
    <m/>
    <m/>
    <m/>
    <m/>
    <m/>
    <m/>
    <m/>
    <m/>
    <m/>
    <m/>
    <m/>
    <m/>
    <m/>
    <m/>
    <m/>
    <m/>
    <m/>
    <m/>
    <m/>
    <m/>
    <m/>
    <m/>
    <m/>
    <m/>
    <m/>
  </r>
  <r>
    <x v="61"/>
    <x v="1"/>
    <m/>
    <m/>
    <m/>
    <x v="1"/>
    <m/>
    <x v="1"/>
    <x v="1"/>
    <m/>
    <m/>
    <m/>
    <m/>
    <m/>
    <x v="0"/>
    <m/>
    <m/>
    <m/>
    <m/>
    <m/>
    <m/>
    <m/>
    <m/>
    <m/>
    <m/>
    <m/>
    <m/>
    <m/>
    <m/>
    <m/>
    <m/>
    <m/>
    <m/>
    <m/>
    <m/>
    <m/>
    <m/>
    <m/>
    <m/>
    <m/>
    <m/>
    <m/>
    <m/>
    <m/>
    <m/>
    <m/>
    <m/>
    <m/>
    <m/>
    <m/>
    <m/>
    <m/>
    <m/>
    <m/>
    <m/>
    <m/>
    <m/>
    <m/>
    <m/>
    <m/>
    <m/>
    <m/>
    <m/>
    <m/>
    <m/>
    <m/>
    <m/>
    <m/>
    <m/>
    <m/>
    <m/>
    <m/>
    <m/>
    <m/>
  </r>
  <r>
    <x v="62"/>
    <x v="1"/>
    <m/>
    <m/>
    <m/>
    <x v="1"/>
    <m/>
    <x v="1"/>
    <x v="1"/>
    <m/>
    <m/>
    <m/>
    <m/>
    <m/>
    <x v="0"/>
    <m/>
    <m/>
    <m/>
    <m/>
    <m/>
    <m/>
    <m/>
    <m/>
    <m/>
    <m/>
    <m/>
    <m/>
    <m/>
    <m/>
    <m/>
    <m/>
    <m/>
    <m/>
    <m/>
    <m/>
    <m/>
    <m/>
    <m/>
    <m/>
    <m/>
    <m/>
    <m/>
    <m/>
    <m/>
    <m/>
    <m/>
    <m/>
    <m/>
    <m/>
    <m/>
    <m/>
    <m/>
    <m/>
    <m/>
    <m/>
    <m/>
    <m/>
    <m/>
    <m/>
    <m/>
    <m/>
    <m/>
    <m/>
    <m/>
    <m/>
    <m/>
    <m/>
    <m/>
    <m/>
    <m/>
    <m/>
    <m/>
    <m/>
    <m/>
  </r>
  <r>
    <x v="63"/>
    <x v="1"/>
    <m/>
    <m/>
    <m/>
    <x v="1"/>
    <m/>
    <x v="1"/>
    <x v="1"/>
    <m/>
    <m/>
    <m/>
    <m/>
    <m/>
    <x v="0"/>
    <m/>
    <m/>
    <m/>
    <m/>
    <m/>
    <m/>
    <m/>
    <m/>
    <m/>
    <m/>
    <m/>
    <m/>
    <m/>
    <m/>
    <m/>
    <m/>
    <m/>
    <m/>
    <m/>
    <m/>
    <m/>
    <m/>
    <m/>
    <m/>
    <m/>
    <m/>
    <m/>
    <m/>
    <m/>
    <m/>
    <m/>
    <m/>
    <m/>
    <m/>
    <m/>
    <m/>
    <m/>
    <m/>
    <m/>
    <m/>
    <m/>
    <m/>
    <m/>
    <m/>
    <m/>
    <m/>
    <m/>
    <m/>
    <m/>
    <m/>
    <m/>
    <m/>
    <m/>
    <m/>
    <m/>
    <m/>
    <m/>
    <m/>
    <m/>
  </r>
  <r>
    <x v="64"/>
    <x v="1"/>
    <m/>
    <m/>
    <m/>
    <x v="1"/>
    <m/>
    <x v="1"/>
    <x v="1"/>
    <m/>
    <m/>
    <m/>
    <m/>
    <m/>
    <x v="0"/>
    <m/>
    <m/>
    <m/>
    <m/>
    <m/>
    <m/>
    <m/>
    <m/>
    <m/>
    <m/>
    <m/>
    <m/>
    <m/>
    <m/>
    <m/>
    <m/>
    <m/>
    <m/>
    <m/>
    <m/>
    <m/>
    <m/>
    <m/>
    <m/>
    <m/>
    <m/>
    <m/>
    <m/>
    <m/>
    <m/>
    <m/>
    <m/>
    <m/>
    <m/>
    <m/>
    <m/>
    <m/>
    <m/>
    <m/>
    <m/>
    <m/>
    <m/>
    <m/>
    <m/>
    <m/>
    <m/>
    <m/>
    <m/>
    <m/>
    <m/>
    <m/>
    <m/>
    <m/>
    <m/>
    <m/>
    <m/>
    <m/>
    <m/>
    <m/>
  </r>
  <r>
    <x v="65"/>
    <x v="1"/>
    <m/>
    <m/>
    <m/>
    <x v="1"/>
    <m/>
    <x v="1"/>
    <x v="1"/>
    <m/>
    <m/>
    <m/>
    <m/>
    <m/>
    <x v="0"/>
    <m/>
    <m/>
    <m/>
    <m/>
    <m/>
    <m/>
    <m/>
    <m/>
    <m/>
    <m/>
    <m/>
    <m/>
    <m/>
    <m/>
    <m/>
    <m/>
    <m/>
    <m/>
    <m/>
    <m/>
    <m/>
    <m/>
    <m/>
    <m/>
    <m/>
    <m/>
    <m/>
    <m/>
    <m/>
    <m/>
    <m/>
    <m/>
    <m/>
    <m/>
    <m/>
    <m/>
    <m/>
    <m/>
    <m/>
    <m/>
    <m/>
    <m/>
    <m/>
    <m/>
    <m/>
    <m/>
    <m/>
    <m/>
    <m/>
    <m/>
    <m/>
    <m/>
    <m/>
    <m/>
    <m/>
    <m/>
    <m/>
    <m/>
    <m/>
  </r>
  <r>
    <x v="66"/>
    <x v="1"/>
    <m/>
    <m/>
    <m/>
    <x v="1"/>
    <m/>
    <x v="1"/>
    <x v="1"/>
    <m/>
    <m/>
    <m/>
    <m/>
    <m/>
    <x v="0"/>
    <m/>
    <m/>
    <m/>
    <m/>
    <m/>
    <m/>
    <m/>
    <m/>
    <m/>
    <m/>
    <m/>
    <m/>
    <m/>
    <m/>
    <m/>
    <m/>
    <m/>
    <m/>
    <m/>
    <m/>
    <m/>
    <m/>
    <m/>
    <m/>
    <m/>
    <m/>
    <m/>
    <m/>
    <m/>
    <m/>
    <m/>
    <m/>
    <m/>
    <m/>
    <m/>
    <m/>
    <m/>
    <m/>
    <m/>
    <m/>
    <m/>
    <m/>
    <m/>
    <m/>
    <m/>
    <m/>
    <m/>
    <m/>
    <m/>
    <m/>
    <m/>
    <m/>
    <m/>
    <m/>
    <m/>
    <m/>
    <m/>
    <m/>
    <m/>
  </r>
  <r>
    <x v="67"/>
    <x v="1"/>
    <m/>
    <m/>
    <m/>
    <x v="1"/>
    <m/>
    <x v="1"/>
    <x v="1"/>
    <m/>
    <m/>
    <m/>
    <m/>
    <m/>
    <x v="0"/>
    <m/>
    <m/>
    <m/>
    <m/>
    <m/>
    <m/>
    <m/>
    <m/>
    <m/>
    <m/>
    <m/>
    <m/>
    <m/>
    <m/>
    <m/>
    <m/>
    <m/>
    <m/>
    <m/>
    <m/>
    <m/>
    <m/>
    <m/>
    <m/>
    <m/>
    <m/>
    <m/>
    <m/>
    <m/>
    <m/>
    <m/>
    <m/>
    <m/>
    <m/>
    <m/>
    <m/>
    <m/>
    <m/>
    <m/>
    <m/>
    <m/>
    <m/>
    <m/>
    <m/>
    <m/>
    <m/>
    <m/>
    <m/>
    <m/>
    <m/>
    <m/>
    <m/>
    <m/>
    <m/>
    <m/>
    <m/>
    <m/>
    <m/>
    <m/>
  </r>
  <r>
    <x v="68"/>
    <x v="1"/>
    <m/>
    <m/>
    <m/>
    <x v="1"/>
    <m/>
    <x v="1"/>
    <x v="1"/>
    <m/>
    <m/>
    <m/>
    <m/>
    <m/>
    <x v="0"/>
    <m/>
    <m/>
    <m/>
    <m/>
    <m/>
    <m/>
    <m/>
    <m/>
    <m/>
    <m/>
    <m/>
    <m/>
    <m/>
    <m/>
    <m/>
    <m/>
    <m/>
    <m/>
    <m/>
    <m/>
    <m/>
    <m/>
    <m/>
    <m/>
    <m/>
    <m/>
    <m/>
    <m/>
    <m/>
    <m/>
    <m/>
    <m/>
    <m/>
    <m/>
    <m/>
    <m/>
    <m/>
    <m/>
    <m/>
    <m/>
    <m/>
    <m/>
    <m/>
    <m/>
    <m/>
    <m/>
    <m/>
    <m/>
    <m/>
    <m/>
    <m/>
    <m/>
    <m/>
    <m/>
    <m/>
    <m/>
    <m/>
    <m/>
    <m/>
  </r>
  <r>
    <x v="69"/>
    <x v="1"/>
    <m/>
    <m/>
    <m/>
    <x v="1"/>
    <m/>
    <x v="1"/>
    <x v="1"/>
    <m/>
    <m/>
    <m/>
    <m/>
    <m/>
    <x v="0"/>
    <m/>
    <m/>
    <m/>
    <m/>
    <m/>
    <m/>
    <m/>
    <m/>
    <m/>
    <m/>
    <m/>
    <m/>
    <m/>
    <m/>
    <m/>
    <m/>
    <m/>
    <m/>
    <m/>
    <m/>
    <m/>
    <m/>
    <m/>
    <m/>
    <m/>
    <m/>
    <m/>
    <m/>
    <m/>
    <m/>
    <m/>
    <m/>
    <m/>
    <m/>
    <m/>
    <m/>
    <m/>
    <m/>
    <m/>
    <m/>
    <m/>
    <m/>
    <m/>
    <m/>
    <m/>
    <m/>
    <m/>
    <m/>
    <m/>
    <m/>
    <m/>
    <m/>
    <m/>
    <m/>
    <m/>
    <m/>
    <m/>
    <m/>
    <m/>
  </r>
  <r>
    <x v="70"/>
    <x v="1"/>
    <m/>
    <m/>
    <m/>
    <x v="1"/>
    <m/>
    <x v="1"/>
    <x v="1"/>
    <m/>
    <m/>
    <m/>
    <m/>
    <m/>
    <x v="0"/>
    <m/>
    <m/>
    <m/>
    <m/>
    <m/>
    <m/>
    <m/>
    <m/>
    <m/>
    <m/>
    <m/>
    <m/>
    <m/>
    <m/>
    <m/>
    <m/>
    <m/>
    <m/>
    <m/>
    <m/>
    <m/>
    <m/>
    <m/>
    <m/>
    <m/>
    <m/>
    <m/>
    <m/>
    <m/>
    <m/>
    <m/>
    <m/>
    <m/>
    <m/>
    <m/>
    <m/>
    <m/>
    <m/>
    <m/>
    <m/>
    <m/>
    <m/>
    <m/>
    <m/>
    <m/>
    <m/>
    <m/>
    <m/>
    <m/>
    <m/>
    <m/>
    <m/>
    <m/>
    <m/>
    <m/>
    <m/>
    <m/>
    <m/>
    <m/>
  </r>
  <r>
    <x v="71"/>
    <x v="1"/>
    <m/>
    <m/>
    <m/>
    <x v="1"/>
    <m/>
    <x v="1"/>
    <x v="1"/>
    <m/>
    <m/>
    <m/>
    <m/>
    <m/>
    <x v="0"/>
    <m/>
    <m/>
    <m/>
    <m/>
    <m/>
    <m/>
    <m/>
    <m/>
    <m/>
    <m/>
    <m/>
    <m/>
    <m/>
    <m/>
    <m/>
    <m/>
    <m/>
    <m/>
    <m/>
    <m/>
    <m/>
    <m/>
    <m/>
    <m/>
    <m/>
    <m/>
    <m/>
    <m/>
    <m/>
    <m/>
    <m/>
    <m/>
    <m/>
    <m/>
    <m/>
    <m/>
    <m/>
    <m/>
    <m/>
    <m/>
    <m/>
    <m/>
    <m/>
    <m/>
    <m/>
    <m/>
    <m/>
    <m/>
    <m/>
    <m/>
    <m/>
    <m/>
    <m/>
    <m/>
    <m/>
    <m/>
    <m/>
    <m/>
    <m/>
  </r>
  <r>
    <x v="72"/>
    <x v="1"/>
    <m/>
    <m/>
    <m/>
    <x v="1"/>
    <m/>
    <x v="1"/>
    <x v="1"/>
    <m/>
    <m/>
    <m/>
    <m/>
    <m/>
    <x v="0"/>
    <m/>
    <m/>
    <m/>
    <m/>
    <m/>
    <m/>
    <m/>
    <m/>
    <m/>
    <m/>
    <m/>
    <m/>
    <m/>
    <m/>
    <m/>
    <m/>
    <m/>
    <m/>
    <m/>
    <m/>
    <m/>
    <m/>
    <m/>
    <m/>
    <m/>
    <m/>
    <m/>
    <m/>
    <m/>
    <m/>
    <m/>
    <m/>
    <m/>
    <m/>
    <m/>
    <m/>
    <m/>
    <m/>
    <m/>
    <m/>
    <m/>
    <m/>
    <m/>
    <m/>
    <m/>
    <m/>
    <m/>
    <m/>
    <m/>
    <m/>
    <m/>
    <m/>
    <m/>
    <m/>
    <m/>
    <m/>
    <m/>
    <m/>
    <m/>
  </r>
  <r>
    <x v="73"/>
    <x v="1"/>
    <m/>
    <m/>
    <m/>
    <x v="1"/>
    <m/>
    <x v="1"/>
    <x v="1"/>
    <m/>
    <m/>
    <m/>
    <m/>
    <m/>
    <x v="0"/>
    <m/>
    <m/>
    <m/>
    <m/>
    <m/>
    <m/>
    <m/>
    <m/>
    <m/>
    <m/>
    <m/>
    <m/>
    <m/>
    <m/>
    <m/>
    <m/>
    <m/>
    <m/>
    <m/>
    <m/>
    <m/>
    <m/>
    <m/>
    <m/>
    <m/>
    <m/>
    <m/>
    <m/>
    <m/>
    <m/>
    <m/>
    <m/>
    <m/>
    <m/>
    <m/>
    <m/>
    <m/>
    <m/>
    <m/>
    <m/>
    <m/>
    <m/>
    <m/>
    <m/>
    <m/>
    <m/>
    <m/>
    <m/>
    <m/>
    <m/>
    <m/>
    <m/>
    <m/>
    <m/>
    <m/>
    <m/>
    <m/>
    <m/>
    <m/>
  </r>
  <r>
    <x v="74"/>
    <x v="1"/>
    <m/>
    <m/>
    <m/>
    <x v="1"/>
    <m/>
    <x v="1"/>
    <x v="1"/>
    <m/>
    <m/>
    <m/>
    <m/>
    <m/>
    <x v="0"/>
    <m/>
    <m/>
    <m/>
    <m/>
    <m/>
    <m/>
    <m/>
    <m/>
    <m/>
    <m/>
    <m/>
    <m/>
    <m/>
    <m/>
    <m/>
    <m/>
    <m/>
    <m/>
    <m/>
    <m/>
    <m/>
    <m/>
    <m/>
    <m/>
    <m/>
    <m/>
    <m/>
    <m/>
    <m/>
    <m/>
    <m/>
    <m/>
    <m/>
    <m/>
    <m/>
    <m/>
    <m/>
    <m/>
    <m/>
    <m/>
    <m/>
    <m/>
    <m/>
    <m/>
    <m/>
    <m/>
    <m/>
    <m/>
    <m/>
    <m/>
    <m/>
    <m/>
    <m/>
    <m/>
    <m/>
    <m/>
    <m/>
    <m/>
    <m/>
  </r>
  <r>
    <x v="75"/>
    <x v="1"/>
    <m/>
    <m/>
    <m/>
    <x v="1"/>
    <m/>
    <x v="1"/>
    <x v="1"/>
    <m/>
    <m/>
    <m/>
    <m/>
    <m/>
    <x v="0"/>
    <m/>
    <m/>
    <m/>
    <m/>
    <m/>
    <m/>
    <m/>
    <m/>
    <m/>
    <m/>
    <m/>
    <m/>
    <m/>
    <m/>
    <m/>
    <m/>
    <m/>
    <m/>
    <m/>
    <m/>
    <m/>
    <m/>
    <m/>
    <m/>
    <m/>
    <m/>
    <m/>
    <m/>
    <m/>
    <m/>
    <m/>
    <m/>
    <m/>
    <m/>
    <m/>
    <m/>
    <m/>
    <m/>
    <m/>
    <m/>
    <m/>
    <m/>
    <m/>
    <m/>
    <m/>
    <m/>
    <m/>
    <m/>
    <m/>
    <m/>
    <m/>
    <m/>
    <m/>
    <m/>
    <m/>
    <m/>
    <m/>
    <m/>
    <m/>
  </r>
  <r>
    <x v="76"/>
    <x v="1"/>
    <m/>
    <m/>
    <m/>
    <x v="1"/>
    <m/>
    <x v="1"/>
    <x v="1"/>
    <m/>
    <m/>
    <m/>
    <m/>
    <m/>
    <x v="0"/>
    <m/>
    <m/>
    <m/>
    <m/>
    <m/>
    <m/>
    <m/>
    <m/>
    <m/>
    <m/>
    <m/>
    <m/>
    <m/>
    <m/>
    <m/>
    <m/>
    <m/>
    <m/>
    <m/>
    <m/>
    <m/>
    <m/>
    <m/>
    <m/>
    <m/>
    <m/>
    <m/>
    <m/>
    <m/>
    <m/>
    <m/>
    <m/>
    <m/>
    <m/>
    <m/>
    <m/>
    <m/>
    <m/>
    <m/>
    <m/>
    <m/>
    <m/>
    <m/>
    <m/>
    <m/>
    <m/>
    <m/>
    <m/>
    <m/>
    <m/>
    <m/>
    <m/>
    <m/>
    <m/>
    <m/>
    <m/>
    <m/>
    <m/>
    <m/>
  </r>
  <r>
    <x v="77"/>
    <x v="1"/>
    <m/>
    <m/>
    <m/>
    <x v="1"/>
    <m/>
    <x v="1"/>
    <x v="1"/>
    <m/>
    <m/>
    <m/>
    <m/>
    <m/>
    <x v="0"/>
    <m/>
    <m/>
    <m/>
    <m/>
    <m/>
    <m/>
    <m/>
    <m/>
    <m/>
    <m/>
    <m/>
    <m/>
    <m/>
    <m/>
    <m/>
    <m/>
    <m/>
    <m/>
    <m/>
    <m/>
    <m/>
    <m/>
    <m/>
    <m/>
    <m/>
    <m/>
    <m/>
    <m/>
    <m/>
    <m/>
    <m/>
    <m/>
    <m/>
    <m/>
    <m/>
    <m/>
    <m/>
    <m/>
    <m/>
    <m/>
    <m/>
    <m/>
    <m/>
    <m/>
    <m/>
    <m/>
    <m/>
    <m/>
    <m/>
    <m/>
    <m/>
    <m/>
    <m/>
    <m/>
    <m/>
    <m/>
    <m/>
    <m/>
    <m/>
  </r>
  <r>
    <x v="78"/>
    <x v="1"/>
    <m/>
    <m/>
    <m/>
    <x v="1"/>
    <m/>
    <x v="1"/>
    <x v="1"/>
    <m/>
    <m/>
    <m/>
    <m/>
    <m/>
    <x v="0"/>
    <m/>
    <m/>
    <m/>
    <m/>
    <m/>
    <m/>
    <m/>
    <m/>
    <m/>
    <m/>
    <m/>
    <m/>
    <m/>
    <m/>
    <m/>
    <m/>
    <m/>
    <m/>
    <m/>
    <m/>
    <m/>
    <m/>
    <m/>
    <m/>
    <m/>
    <m/>
    <m/>
    <m/>
    <m/>
    <m/>
    <m/>
    <m/>
    <m/>
    <m/>
    <m/>
    <m/>
    <m/>
    <m/>
    <m/>
    <m/>
    <m/>
    <m/>
    <m/>
    <m/>
    <m/>
    <m/>
    <m/>
    <m/>
    <m/>
    <m/>
    <m/>
    <m/>
    <m/>
    <m/>
    <m/>
    <m/>
    <m/>
    <m/>
    <m/>
  </r>
  <r>
    <x v="79"/>
    <x v="1"/>
    <m/>
    <m/>
    <m/>
    <x v="1"/>
    <m/>
    <x v="1"/>
    <x v="1"/>
    <m/>
    <m/>
    <m/>
    <m/>
    <m/>
    <x v="0"/>
    <m/>
    <m/>
    <m/>
    <m/>
    <m/>
    <m/>
    <m/>
    <m/>
    <m/>
    <m/>
    <m/>
    <m/>
    <m/>
    <m/>
    <m/>
    <m/>
    <m/>
    <m/>
    <m/>
    <m/>
    <m/>
    <m/>
    <m/>
    <m/>
    <m/>
    <m/>
    <m/>
    <m/>
    <m/>
    <m/>
    <m/>
    <m/>
    <m/>
    <m/>
    <m/>
    <m/>
    <m/>
    <m/>
    <m/>
    <m/>
    <m/>
    <m/>
    <m/>
    <m/>
    <m/>
    <m/>
    <m/>
    <m/>
    <m/>
    <m/>
    <m/>
    <m/>
    <m/>
    <m/>
    <m/>
    <m/>
    <m/>
    <m/>
    <m/>
  </r>
  <r>
    <x v="80"/>
    <x v="1"/>
    <m/>
    <m/>
    <m/>
    <x v="1"/>
    <m/>
    <x v="1"/>
    <x v="1"/>
    <m/>
    <m/>
    <m/>
    <m/>
    <m/>
    <x v="0"/>
    <m/>
    <m/>
    <m/>
    <m/>
    <m/>
    <m/>
    <m/>
    <m/>
    <m/>
    <m/>
    <m/>
    <m/>
    <m/>
    <m/>
    <m/>
    <m/>
    <m/>
    <m/>
    <m/>
    <m/>
    <m/>
    <m/>
    <m/>
    <m/>
    <m/>
    <m/>
    <m/>
    <m/>
    <m/>
    <m/>
    <m/>
    <m/>
    <m/>
    <m/>
    <m/>
    <m/>
    <m/>
    <m/>
    <m/>
    <m/>
    <m/>
    <m/>
    <m/>
    <m/>
    <m/>
    <m/>
    <m/>
    <m/>
    <m/>
    <m/>
    <m/>
    <m/>
    <m/>
    <m/>
    <m/>
    <m/>
    <m/>
    <m/>
    <m/>
  </r>
  <r>
    <x v="81"/>
    <x v="1"/>
    <m/>
    <m/>
    <m/>
    <x v="1"/>
    <m/>
    <x v="1"/>
    <x v="1"/>
    <m/>
    <m/>
    <m/>
    <m/>
    <m/>
    <x v="0"/>
    <m/>
    <m/>
    <m/>
    <m/>
    <m/>
    <m/>
    <m/>
    <m/>
    <m/>
    <m/>
    <m/>
    <m/>
    <m/>
    <m/>
    <m/>
    <m/>
    <m/>
    <m/>
    <m/>
    <m/>
    <m/>
    <m/>
    <m/>
    <m/>
    <m/>
    <m/>
    <m/>
    <m/>
    <m/>
    <m/>
    <m/>
    <m/>
    <m/>
    <m/>
    <m/>
    <m/>
    <m/>
    <m/>
    <m/>
    <m/>
    <m/>
    <m/>
    <m/>
    <m/>
    <m/>
    <m/>
    <m/>
    <m/>
    <m/>
    <m/>
    <m/>
    <m/>
    <m/>
    <m/>
    <m/>
    <m/>
    <m/>
    <m/>
    <m/>
  </r>
  <r>
    <x v="82"/>
    <x v="1"/>
    <m/>
    <m/>
    <m/>
    <x v="1"/>
    <m/>
    <x v="1"/>
    <x v="1"/>
    <m/>
    <m/>
    <m/>
    <m/>
    <m/>
    <x v="0"/>
    <m/>
    <m/>
    <m/>
    <m/>
    <m/>
    <m/>
    <m/>
    <m/>
    <m/>
    <m/>
    <m/>
    <m/>
    <m/>
    <m/>
    <m/>
    <m/>
    <m/>
    <m/>
    <m/>
    <m/>
    <m/>
    <m/>
    <m/>
    <m/>
    <m/>
    <m/>
    <m/>
    <m/>
    <m/>
    <m/>
    <m/>
    <m/>
    <m/>
    <m/>
    <m/>
    <m/>
    <m/>
    <m/>
    <m/>
    <m/>
    <m/>
    <m/>
    <m/>
    <m/>
    <m/>
    <m/>
    <m/>
    <m/>
    <m/>
    <m/>
    <m/>
    <m/>
    <m/>
    <m/>
    <m/>
    <m/>
    <m/>
    <m/>
    <m/>
  </r>
  <r>
    <x v="83"/>
    <x v="1"/>
    <m/>
    <m/>
    <m/>
    <x v="1"/>
    <m/>
    <x v="1"/>
    <x v="1"/>
    <m/>
    <m/>
    <m/>
    <m/>
    <m/>
    <x v="0"/>
    <m/>
    <m/>
    <m/>
    <m/>
    <m/>
    <m/>
    <m/>
    <m/>
    <m/>
    <m/>
    <m/>
    <m/>
    <m/>
    <m/>
    <m/>
    <m/>
    <m/>
    <m/>
    <m/>
    <m/>
    <m/>
    <m/>
    <m/>
    <m/>
    <m/>
    <m/>
    <m/>
    <m/>
    <m/>
    <m/>
    <m/>
    <m/>
    <m/>
    <m/>
    <m/>
    <m/>
    <m/>
    <m/>
    <m/>
    <m/>
    <m/>
    <m/>
    <m/>
    <m/>
    <m/>
    <m/>
    <m/>
    <m/>
    <m/>
    <m/>
    <m/>
    <m/>
    <m/>
    <m/>
    <m/>
    <m/>
    <m/>
    <m/>
    <m/>
  </r>
  <r>
    <x v="84"/>
    <x v="1"/>
    <m/>
    <m/>
    <m/>
    <x v="1"/>
    <m/>
    <x v="1"/>
    <x v="1"/>
    <m/>
    <m/>
    <m/>
    <m/>
    <m/>
    <x v="0"/>
    <m/>
    <m/>
    <m/>
    <m/>
    <m/>
    <m/>
    <m/>
    <m/>
    <m/>
    <m/>
    <m/>
    <m/>
    <m/>
    <m/>
    <m/>
    <m/>
    <m/>
    <m/>
    <m/>
    <m/>
    <m/>
    <m/>
    <m/>
    <m/>
    <m/>
    <m/>
    <m/>
    <m/>
    <m/>
    <m/>
    <m/>
    <m/>
    <m/>
    <m/>
    <m/>
    <m/>
    <m/>
    <m/>
    <m/>
    <m/>
    <m/>
    <m/>
    <m/>
    <m/>
    <m/>
    <m/>
    <m/>
    <m/>
    <m/>
    <m/>
    <m/>
    <m/>
    <m/>
    <m/>
    <m/>
    <m/>
    <m/>
    <m/>
    <m/>
  </r>
  <r>
    <x v="85"/>
    <x v="1"/>
    <m/>
    <m/>
    <m/>
    <x v="1"/>
    <m/>
    <x v="1"/>
    <x v="1"/>
    <m/>
    <m/>
    <m/>
    <m/>
    <m/>
    <x v="0"/>
    <m/>
    <m/>
    <m/>
    <m/>
    <m/>
    <m/>
    <m/>
    <m/>
    <m/>
    <m/>
    <m/>
    <m/>
    <m/>
    <m/>
    <m/>
    <m/>
    <m/>
    <m/>
    <m/>
    <m/>
    <m/>
    <m/>
    <m/>
    <m/>
    <m/>
    <m/>
    <m/>
    <m/>
    <m/>
    <m/>
    <m/>
    <m/>
    <m/>
    <m/>
    <m/>
    <m/>
    <m/>
    <m/>
    <m/>
    <m/>
    <m/>
    <m/>
    <m/>
    <m/>
    <m/>
    <m/>
    <m/>
    <m/>
    <m/>
    <m/>
    <m/>
    <m/>
    <m/>
    <m/>
    <m/>
    <m/>
    <m/>
    <m/>
    <m/>
  </r>
  <r>
    <x v="86"/>
    <x v="1"/>
    <m/>
    <m/>
    <m/>
    <x v="1"/>
    <m/>
    <x v="1"/>
    <x v="1"/>
    <m/>
    <m/>
    <m/>
    <m/>
    <m/>
    <x v="0"/>
    <m/>
    <m/>
    <m/>
    <m/>
    <m/>
    <m/>
    <m/>
    <m/>
    <m/>
    <m/>
    <m/>
    <m/>
    <m/>
    <m/>
    <m/>
    <m/>
    <m/>
    <m/>
    <m/>
    <m/>
    <m/>
    <m/>
    <m/>
    <m/>
    <m/>
    <m/>
    <m/>
    <m/>
    <m/>
    <m/>
    <m/>
    <m/>
    <m/>
    <m/>
    <m/>
    <m/>
    <m/>
    <m/>
    <m/>
    <m/>
    <m/>
    <m/>
    <m/>
    <m/>
    <m/>
    <m/>
    <m/>
    <m/>
    <m/>
    <m/>
    <m/>
    <m/>
    <m/>
    <m/>
    <m/>
    <m/>
    <m/>
    <m/>
    <m/>
  </r>
  <r>
    <x v="87"/>
    <x v="1"/>
    <m/>
    <m/>
    <m/>
    <x v="1"/>
    <m/>
    <x v="1"/>
    <x v="1"/>
    <m/>
    <m/>
    <m/>
    <m/>
    <m/>
    <x v="0"/>
    <m/>
    <m/>
    <m/>
    <m/>
    <m/>
    <m/>
    <m/>
    <m/>
    <m/>
    <m/>
    <m/>
    <m/>
    <m/>
    <m/>
    <m/>
    <m/>
    <m/>
    <m/>
    <m/>
    <m/>
    <m/>
    <m/>
    <m/>
    <m/>
    <m/>
    <m/>
    <m/>
    <m/>
    <m/>
    <m/>
    <m/>
    <m/>
    <m/>
    <m/>
    <m/>
    <m/>
    <m/>
    <m/>
    <m/>
    <m/>
    <m/>
    <m/>
    <m/>
    <m/>
    <m/>
    <m/>
    <m/>
    <m/>
    <m/>
    <m/>
    <m/>
    <m/>
    <m/>
    <m/>
    <m/>
    <m/>
    <m/>
    <m/>
    <m/>
  </r>
  <r>
    <x v="88"/>
    <x v="1"/>
    <m/>
    <m/>
    <m/>
    <x v="1"/>
    <m/>
    <x v="1"/>
    <x v="1"/>
    <m/>
    <m/>
    <m/>
    <m/>
    <m/>
    <x v="0"/>
    <m/>
    <m/>
    <m/>
    <m/>
    <m/>
    <m/>
    <m/>
    <m/>
    <m/>
    <m/>
    <m/>
    <m/>
    <m/>
    <m/>
    <m/>
    <m/>
    <m/>
    <m/>
    <m/>
    <m/>
    <m/>
    <m/>
    <m/>
    <m/>
    <m/>
    <m/>
    <m/>
    <m/>
    <m/>
    <m/>
    <m/>
    <m/>
    <m/>
    <m/>
    <m/>
    <m/>
    <m/>
    <m/>
    <m/>
    <m/>
    <m/>
    <m/>
    <m/>
    <m/>
    <m/>
    <m/>
    <m/>
    <m/>
    <m/>
    <m/>
    <m/>
    <m/>
    <m/>
    <m/>
    <m/>
    <m/>
    <m/>
    <m/>
    <m/>
  </r>
  <r>
    <x v="89"/>
    <x v="1"/>
    <m/>
    <m/>
    <m/>
    <x v="1"/>
    <m/>
    <x v="1"/>
    <x v="1"/>
    <m/>
    <m/>
    <m/>
    <m/>
    <m/>
    <x v="0"/>
    <m/>
    <m/>
    <m/>
    <m/>
    <m/>
    <m/>
    <m/>
    <m/>
    <m/>
    <m/>
    <m/>
    <m/>
    <m/>
    <m/>
    <m/>
    <m/>
    <m/>
    <m/>
    <m/>
    <m/>
    <m/>
    <m/>
    <m/>
    <m/>
    <m/>
    <m/>
    <m/>
    <m/>
    <m/>
    <m/>
    <m/>
    <m/>
    <m/>
    <m/>
    <m/>
    <m/>
    <m/>
    <m/>
    <m/>
    <m/>
    <m/>
    <m/>
    <m/>
    <m/>
    <m/>
    <m/>
    <m/>
    <m/>
    <m/>
    <m/>
    <m/>
    <m/>
    <m/>
    <m/>
    <m/>
    <m/>
    <m/>
    <m/>
    <m/>
  </r>
  <r>
    <x v="90"/>
    <x v="1"/>
    <m/>
    <m/>
    <m/>
    <x v="1"/>
    <m/>
    <x v="1"/>
    <x v="1"/>
    <m/>
    <m/>
    <m/>
    <m/>
    <m/>
    <x v="0"/>
    <m/>
    <m/>
    <m/>
    <m/>
    <m/>
    <m/>
    <m/>
    <m/>
    <m/>
    <m/>
    <m/>
    <m/>
    <m/>
    <m/>
    <m/>
    <m/>
    <m/>
    <m/>
    <m/>
    <m/>
    <m/>
    <m/>
    <m/>
    <m/>
    <m/>
    <m/>
    <m/>
    <m/>
    <m/>
    <m/>
    <m/>
    <m/>
    <m/>
    <m/>
    <m/>
    <m/>
    <m/>
    <m/>
    <m/>
    <m/>
    <m/>
    <m/>
    <m/>
    <m/>
    <m/>
    <m/>
    <m/>
    <m/>
    <m/>
    <m/>
    <m/>
    <m/>
    <m/>
    <m/>
    <m/>
    <m/>
    <m/>
    <m/>
    <m/>
  </r>
  <r>
    <x v="91"/>
    <x v="1"/>
    <m/>
    <m/>
    <m/>
    <x v="1"/>
    <m/>
    <x v="1"/>
    <x v="1"/>
    <m/>
    <m/>
    <m/>
    <m/>
    <m/>
    <x v="0"/>
    <m/>
    <m/>
    <m/>
    <m/>
    <m/>
    <m/>
    <m/>
    <m/>
    <m/>
    <m/>
    <m/>
    <m/>
    <m/>
    <m/>
    <m/>
    <m/>
    <m/>
    <m/>
    <m/>
    <m/>
    <m/>
    <m/>
    <m/>
    <m/>
    <m/>
    <m/>
    <m/>
    <m/>
    <m/>
    <m/>
    <m/>
    <m/>
    <m/>
    <m/>
    <m/>
    <m/>
    <m/>
    <m/>
    <m/>
    <m/>
    <m/>
    <m/>
    <m/>
    <m/>
    <m/>
    <m/>
    <m/>
    <m/>
    <m/>
    <m/>
    <m/>
    <m/>
    <m/>
    <m/>
    <m/>
    <m/>
    <m/>
    <m/>
    <m/>
  </r>
  <r>
    <x v="92"/>
    <x v="1"/>
    <m/>
    <m/>
    <m/>
    <x v="1"/>
    <m/>
    <x v="1"/>
    <x v="1"/>
    <m/>
    <m/>
    <m/>
    <m/>
    <m/>
    <x v="0"/>
    <m/>
    <m/>
    <m/>
    <m/>
    <m/>
    <m/>
    <m/>
    <m/>
    <m/>
    <m/>
    <m/>
    <m/>
    <m/>
    <m/>
    <m/>
    <m/>
    <m/>
    <m/>
    <m/>
    <m/>
    <m/>
    <m/>
    <m/>
    <m/>
    <m/>
    <m/>
    <m/>
    <m/>
    <m/>
    <m/>
    <m/>
    <m/>
    <m/>
    <m/>
    <m/>
    <m/>
    <m/>
    <m/>
    <m/>
    <m/>
    <m/>
    <m/>
    <m/>
    <m/>
    <m/>
    <m/>
    <m/>
    <m/>
    <m/>
    <m/>
    <m/>
    <m/>
    <m/>
    <m/>
    <m/>
    <m/>
    <m/>
    <m/>
    <m/>
  </r>
  <r>
    <x v="93"/>
    <x v="1"/>
    <m/>
    <m/>
    <m/>
    <x v="1"/>
    <m/>
    <x v="1"/>
    <x v="1"/>
    <m/>
    <m/>
    <m/>
    <m/>
    <m/>
    <x v="0"/>
    <m/>
    <m/>
    <m/>
    <m/>
    <m/>
    <m/>
    <m/>
    <m/>
    <m/>
    <m/>
    <m/>
    <m/>
    <m/>
    <m/>
    <m/>
    <m/>
    <m/>
    <m/>
    <m/>
    <m/>
    <m/>
    <m/>
    <m/>
    <m/>
    <m/>
    <m/>
    <m/>
    <m/>
    <m/>
    <m/>
    <m/>
    <m/>
    <m/>
    <m/>
    <m/>
    <m/>
    <m/>
    <m/>
    <m/>
    <m/>
    <m/>
    <m/>
    <m/>
    <m/>
    <m/>
    <m/>
    <m/>
    <m/>
    <m/>
    <m/>
    <m/>
    <m/>
    <m/>
    <m/>
    <m/>
    <m/>
    <m/>
    <m/>
    <m/>
  </r>
  <r>
    <x v="94"/>
    <x v="1"/>
    <m/>
    <m/>
    <m/>
    <x v="1"/>
    <m/>
    <x v="1"/>
    <x v="1"/>
    <m/>
    <m/>
    <m/>
    <m/>
    <m/>
    <x v="0"/>
    <m/>
    <m/>
    <m/>
    <m/>
    <m/>
    <m/>
    <m/>
    <m/>
    <m/>
    <m/>
    <m/>
    <m/>
    <m/>
    <m/>
    <m/>
    <m/>
    <m/>
    <m/>
    <m/>
    <m/>
    <m/>
    <m/>
    <m/>
    <m/>
    <m/>
    <m/>
    <m/>
    <m/>
    <m/>
    <m/>
    <m/>
    <m/>
    <m/>
    <m/>
    <m/>
    <m/>
    <m/>
    <m/>
    <m/>
    <m/>
    <m/>
    <m/>
    <m/>
    <m/>
    <m/>
    <m/>
    <m/>
    <m/>
    <m/>
    <m/>
    <m/>
    <m/>
    <m/>
    <m/>
    <m/>
    <m/>
    <m/>
    <m/>
    <m/>
  </r>
  <r>
    <x v="95"/>
    <x v="1"/>
    <m/>
    <m/>
    <m/>
    <x v="1"/>
    <m/>
    <x v="1"/>
    <x v="1"/>
    <m/>
    <m/>
    <m/>
    <m/>
    <m/>
    <x v="0"/>
    <m/>
    <m/>
    <m/>
    <m/>
    <m/>
    <m/>
    <m/>
    <m/>
    <m/>
    <m/>
    <m/>
    <m/>
    <m/>
    <m/>
    <m/>
    <m/>
    <m/>
    <m/>
    <m/>
    <m/>
    <m/>
    <m/>
    <m/>
    <m/>
    <m/>
    <m/>
    <m/>
    <m/>
    <m/>
    <m/>
    <m/>
    <m/>
    <m/>
    <m/>
    <m/>
    <m/>
    <m/>
    <m/>
    <m/>
    <m/>
    <m/>
    <m/>
    <m/>
    <m/>
    <m/>
    <m/>
    <m/>
    <m/>
    <m/>
    <m/>
    <m/>
    <m/>
    <m/>
    <m/>
    <m/>
    <m/>
    <m/>
    <m/>
    <m/>
  </r>
  <r>
    <x v="96"/>
    <x v="1"/>
    <m/>
    <m/>
    <m/>
    <x v="1"/>
    <m/>
    <x v="1"/>
    <x v="1"/>
    <m/>
    <m/>
    <m/>
    <m/>
    <m/>
    <x v="0"/>
    <m/>
    <m/>
    <m/>
    <m/>
    <m/>
    <m/>
    <m/>
    <m/>
    <m/>
    <m/>
    <m/>
    <m/>
    <m/>
    <m/>
    <m/>
    <m/>
    <m/>
    <m/>
    <m/>
    <m/>
    <m/>
    <m/>
    <m/>
    <m/>
    <m/>
    <m/>
    <m/>
    <m/>
    <m/>
    <m/>
    <m/>
    <m/>
    <m/>
    <m/>
    <m/>
    <m/>
    <m/>
    <m/>
    <m/>
    <m/>
    <m/>
    <m/>
    <m/>
    <m/>
    <m/>
    <m/>
    <m/>
    <m/>
    <m/>
    <m/>
    <m/>
    <m/>
    <m/>
    <m/>
    <m/>
    <m/>
    <m/>
    <m/>
    <m/>
  </r>
  <r>
    <x v="97"/>
    <x v="1"/>
    <m/>
    <m/>
    <m/>
    <x v="1"/>
    <m/>
    <x v="1"/>
    <x v="1"/>
    <m/>
    <m/>
    <m/>
    <m/>
    <m/>
    <x v="0"/>
    <m/>
    <m/>
    <m/>
    <m/>
    <m/>
    <m/>
    <m/>
    <m/>
    <m/>
    <m/>
    <m/>
    <m/>
    <m/>
    <m/>
    <m/>
    <m/>
    <m/>
    <m/>
    <m/>
    <m/>
    <m/>
    <m/>
    <m/>
    <m/>
    <m/>
    <m/>
    <m/>
    <m/>
    <m/>
    <m/>
    <m/>
    <m/>
    <m/>
    <m/>
    <m/>
    <m/>
    <m/>
    <m/>
    <m/>
    <m/>
    <m/>
    <m/>
    <m/>
    <m/>
    <m/>
    <m/>
    <m/>
    <m/>
    <m/>
    <m/>
    <m/>
    <m/>
    <m/>
    <m/>
    <m/>
    <m/>
    <m/>
    <m/>
    <m/>
  </r>
  <r>
    <x v="98"/>
    <x v="1"/>
    <m/>
    <m/>
    <m/>
    <x v="1"/>
    <m/>
    <x v="1"/>
    <x v="1"/>
    <m/>
    <m/>
    <m/>
    <m/>
    <m/>
    <x v="0"/>
    <m/>
    <m/>
    <m/>
    <m/>
    <m/>
    <m/>
    <m/>
    <m/>
    <m/>
    <m/>
    <m/>
    <m/>
    <m/>
    <m/>
    <m/>
    <m/>
    <m/>
    <m/>
    <m/>
    <m/>
    <m/>
    <m/>
    <m/>
    <m/>
    <m/>
    <m/>
    <m/>
    <m/>
    <m/>
    <m/>
    <m/>
    <m/>
    <m/>
    <m/>
    <m/>
    <m/>
    <m/>
    <m/>
    <m/>
    <m/>
    <m/>
    <m/>
    <m/>
    <m/>
    <m/>
    <m/>
    <m/>
    <m/>
    <m/>
    <m/>
    <m/>
    <m/>
    <m/>
    <m/>
    <m/>
    <m/>
    <m/>
    <m/>
    <m/>
  </r>
  <r>
    <x v="99"/>
    <x v="1"/>
    <m/>
    <m/>
    <m/>
    <x v="1"/>
    <m/>
    <x v="1"/>
    <x v="1"/>
    <m/>
    <m/>
    <m/>
    <m/>
    <m/>
    <x v="0"/>
    <m/>
    <m/>
    <m/>
    <m/>
    <m/>
    <m/>
    <m/>
    <m/>
    <m/>
    <m/>
    <m/>
    <m/>
    <m/>
    <m/>
    <m/>
    <m/>
    <m/>
    <m/>
    <m/>
    <m/>
    <m/>
    <m/>
    <m/>
    <m/>
    <m/>
    <m/>
    <m/>
    <m/>
    <m/>
    <m/>
    <m/>
    <m/>
    <m/>
    <m/>
    <m/>
    <m/>
    <m/>
    <m/>
    <m/>
    <m/>
    <m/>
    <m/>
    <m/>
    <m/>
    <m/>
    <m/>
    <m/>
    <m/>
    <m/>
    <m/>
    <m/>
    <m/>
    <m/>
    <m/>
    <m/>
    <m/>
    <m/>
    <m/>
    <m/>
  </r>
  <r>
    <x v="100"/>
    <x v="1"/>
    <m/>
    <m/>
    <m/>
    <x v="1"/>
    <m/>
    <x v="1"/>
    <x v="1"/>
    <m/>
    <m/>
    <m/>
    <m/>
    <m/>
    <x v="0"/>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Değerler" updatedVersion="4" minRefreshableVersion="3" useAutoFormatting="1" itemPrintTitles="1" createdVersion="4" indent="0" outline="1" outlineData="1" multipleFieldFilters="0">
  <location ref="A3:A66" firstHeaderRow="1" firstDataRow="1" firstDataCol="1"/>
  <pivotFields count="74">
    <pivotField showAll="0">
      <items count="102">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
        <item t="default"/>
      </items>
    </pivotField>
    <pivotField axis="axisRow" showAll="0">
      <items count="32">
        <item x="27"/>
        <item x="19"/>
        <item x="28"/>
        <item x="23"/>
        <item x="9"/>
        <item x="29"/>
        <item x="0"/>
        <item x="3"/>
        <item x="4"/>
        <item x="6"/>
        <item x="11"/>
        <item x="13"/>
        <item x="10"/>
        <item x="26"/>
        <item x="25"/>
        <item x="18"/>
        <item x="15"/>
        <item x="8"/>
        <item x="12"/>
        <item x="2"/>
        <item x="21"/>
        <item x="24"/>
        <item x="30"/>
        <item x="20"/>
        <item x="16"/>
        <item x="17"/>
        <item x="7"/>
        <item x="22"/>
        <item x="5"/>
        <item x="14"/>
        <item x="1"/>
        <item t="default"/>
      </items>
    </pivotField>
    <pivotField showAll="0"/>
    <pivotField showAll="0"/>
    <pivotField showAll="0"/>
    <pivotField showAll="0">
      <items count="12">
        <item x="8"/>
        <item h="1" x="4"/>
        <item h="1" x="6"/>
        <item h="1" x="10"/>
        <item h="1" x="0"/>
        <item h="1" x="7"/>
        <item h="1" x="2"/>
        <item h="1" x="3"/>
        <item h="1" x="5"/>
        <item x="9"/>
        <item h="1" x="1"/>
        <item t="default"/>
      </items>
    </pivotField>
    <pivotField showAll="0"/>
    <pivotField axis="axisRow" showAll="0">
      <items count="14">
        <item x="10"/>
        <item x="8"/>
        <item x="4"/>
        <item x="9"/>
        <item x="2"/>
        <item x="5"/>
        <item x="0"/>
        <item x="7"/>
        <item x="6"/>
        <item x="3"/>
        <item x="12"/>
        <item x="11"/>
        <item x="1"/>
        <item t="default"/>
      </items>
    </pivotField>
    <pivotField showAll="0">
      <items count="32">
        <item x="25"/>
        <item x="26"/>
        <item x="27"/>
        <item x="3"/>
        <item x="29"/>
        <item x="12"/>
        <item x="6"/>
        <item x="30"/>
        <item x="4"/>
        <item x="5"/>
        <item x="28"/>
        <item x="11"/>
        <item x="2"/>
        <item x="0"/>
        <item x="13"/>
        <item x="18"/>
        <item x="22"/>
        <item x="15"/>
        <item x="20"/>
        <item x="14"/>
        <item x="21"/>
        <item x="8"/>
        <item x="16"/>
        <item x="17"/>
        <item x="9"/>
        <item x="7"/>
        <item x="23"/>
        <item x="19"/>
        <item x="24"/>
        <item x="10"/>
        <item x="1"/>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rowItems count="63">
    <i>
      <x/>
    </i>
    <i r="1">
      <x v="12"/>
    </i>
    <i>
      <x v="1"/>
    </i>
    <i r="1">
      <x v="5"/>
    </i>
    <i>
      <x v="2"/>
    </i>
    <i r="1">
      <x v="12"/>
    </i>
    <i>
      <x v="3"/>
    </i>
    <i r="1">
      <x v="12"/>
    </i>
    <i>
      <x v="4"/>
    </i>
    <i r="1">
      <x v="7"/>
    </i>
    <i>
      <x v="5"/>
    </i>
    <i r="1">
      <x v="12"/>
    </i>
    <i>
      <x v="6"/>
    </i>
    <i r="1">
      <x v="6"/>
    </i>
    <i>
      <x v="7"/>
    </i>
    <i r="1">
      <x v="6"/>
    </i>
    <i>
      <x v="8"/>
    </i>
    <i r="1">
      <x v="9"/>
    </i>
    <i>
      <x v="9"/>
    </i>
    <i r="1">
      <x v="5"/>
    </i>
    <i>
      <x v="10"/>
    </i>
    <i r="1">
      <x v="1"/>
    </i>
    <i>
      <x v="11"/>
    </i>
    <i r="1">
      <x/>
    </i>
    <i>
      <x v="12"/>
    </i>
    <i r="1">
      <x v="7"/>
    </i>
    <i>
      <x v="13"/>
    </i>
    <i r="1">
      <x v="12"/>
    </i>
    <i>
      <x v="14"/>
    </i>
    <i r="1">
      <x v="12"/>
    </i>
    <i>
      <x v="15"/>
    </i>
    <i r="1">
      <x v="12"/>
    </i>
    <i>
      <x v="16"/>
    </i>
    <i r="1">
      <x v="10"/>
    </i>
    <i>
      <x v="17"/>
    </i>
    <i r="1">
      <x v="5"/>
    </i>
    <i>
      <x v="18"/>
    </i>
    <i r="1">
      <x v="3"/>
    </i>
    <i>
      <x v="19"/>
    </i>
    <i r="1">
      <x v="4"/>
    </i>
    <i>
      <x v="20"/>
    </i>
    <i r="1">
      <x v="12"/>
    </i>
    <i>
      <x v="21"/>
    </i>
    <i r="1">
      <x v="12"/>
    </i>
    <i>
      <x v="22"/>
    </i>
    <i r="1">
      <x v="12"/>
    </i>
    <i>
      <x v="23"/>
    </i>
    <i r="1">
      <x v="5"/>
    </i>
    <i>
      <x v="24"/>
    </i>
    <i r="1">
      <x v="5"/>
    </i>
    <i>
      <x v="25"/>
    </i>
    <i r="1">
      <x v="5"/>
    </i>
    <i>
      <x v="26"/>
    </i>
    <i r="1">
      <x v="8"/>
    </i>
    <i>
      <x v="27"/>
    </i>
    <i r="1">
      <x v="12"/>
    </i>
    <i>
      <x v="28"/>
    </i>
    <i r="1">
      <x v="2"/>
    </i>
    <i>
      <x v="29"/>
    </i>
    <i r="1">
      <x v="11"/>
    </i>
    <i>
      <x v="30"/>
    </i>
    <i r="1">
      <x v="12"/>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6"/>
  <sheetViews>
    <sheetView workbookViewId="0">
      <selection activeCell="A17" sqref="A17"/>
    </sheetView>
  </sheetViews>
  <sheetFormatPr defaultRowHeight="15"/>
  <cols>
    <col min="1" max="1" width="170.28515625" customWidth="1"/>
    <col min="2" max="2" width="9.7109375" customWidth="1"/>
    <col min="3" max="3" width="169.42578125" customWidth="1"/>
    <col min="4" max="4" width="119.85546875" customWidth="1"/>
    <col min="5" max="5" width="28.28515625" customWidth="1"/>
    <col min="6" max="6" width="82.85546875" customWidth="1"/>
    <col min="7" max="7" width="16.7109375" customWidth="1"/>
    <col min="8" max="8" width="115.140625" customWidth="1"/>
    <col min="9" max="9" width="30" customWidth="1"/>
    <col min="10" max="10" width="90.140625" customWidth="1"/>
    <col min="11" max="11" width="57.140625" customWidth="1"/>
    <col min="12" max="12" width="45.140625" customWidth="1"/>
    <col min="13" max="13" width="97.5703125" customWidth="1"/>
    <col min="14" max="14" width="5.5703125" customWidth="1"/>
    <col min="15" max="15" width="13.5703125" customWidth="1"/>
    <col min="16" max="20" width="255.7109375" bestFit="1" customWidth="1"/>
    <col min="21" max="21" width="218.28515625" bestFit="1" customWidth="1"/>
    <col min="22" max="31" width="255.7109375" bestFit="1" customWidth="1"/>
    <col min="32" max="32" width="5.5703125" customWidth="1"/>
    <col min="33" max="33" width="13.5703125" bestFit="1" customWidth="1"/>
  </cols>
  <sheetData>
    <row r="3" spans="1:1">
      <c r="A3" s="1291" t="s">
        <v>2545</v>
      </c>
    </row>
    <row r="4" spans="1:1">
      <c r="A4" s="1298" t="s">
        <v>61</v>
      </c>
    </row>
    <row r="5" spans="1:1">
      <c r="A5" s="1292" t="s">
        <v>2598</v>
      </c>
    </row>
    <row r="6" spans="1:1">
      <c r="A6" s="1298" t="s">
        <v>50</v>
      </c>
    </row>
    <row r="7" spans="1:1">
      <c r="A7" s="1292" t="s">
        <v>1838</v>
      </c>
    </row>
    <row r="8" spans="1:1">
      <c r="A8" s="1298" t="s">
        <v>62</v>
      </c>
    </row>
    <row r="9" spans="1:1">
      <c r="A9" s="1292" t="s">
        <v>2598</v>
      </c>
    </row>
    <row r="10" spans="1:1">
      <c r="A10" s="1298" t="s">
        <v>55</v>
      </c>
    </row>
    <row r="11" spans="1:1">
      <c r="A11" s="1292" t="s">
        <v>2598</v>
      </c>
    </row>
    <row r="12" spans="1:1">
      <c r="A12" s="1298" t="s">
        <v>36</v>
      </c>
    </row>
    <row r="13" spans="1:1">
      <c r="A13" s="1292" t="s">
        <v>2543</v>
      </c>
    </row>
    <row r="14" spans="1:1">
      <c r="A14" s="1298" t="s">
        <v>65</v>
      </c>
    </row>
    <row r="15" spans="1:1">
      <c r="A15" s="1292" t="s">
        <v>2598</v>
      </c>
    </row>
    <row r="16" spans="1:1">
      <c r="A16" s="1298" t="s">
        <v>20</v>
      </c>
    </row>
    <row r="17" spans="1:1">
      <c r="A17" s="1292" t="s">
        <v>2524</v>
      </c>
    </row>
    <row r="18" spans="1:1">
      <c r="A18" s="1298" t="s">
        <v>26</v>
      </c>
    </row>
    <row r="19" spans="1:1">
      <c r="A19" s="1292" t="s">
        <v>2524</v>
      </c>
    </row>
    <row r="20" spans="1:1">
      <c r="A20" s="1298" t="s">
        <v>28</v>
      </c>
    </row>
    <row r="21" spans="1:1">
      <c r="A21" s="1292" t="s">
        <v>2599</v>
      </c>
    </row>
    <row r="22" spans="1:1">
      <c r="A22" s="1298" t="s">
        <v>30</v>
      </c>
    </row>
    <row r="23" spans="1:1">
      <c r="A23" s="1292" t="s">
        <v>1838</v>
      </c>
    </row>
    <row r="24" spans="1:1">
      <c r="A24" s="1298" t="s">
        <v>40</v>
      </c>
    </row>
    <row r="25" spans="1:1">
      <c r="A25" s="1292" t="s">
        <v>2529</v>
      </c>
    </row>
    <row r="26" spans="1:1">
      <c r="A26" s="1298" t="s">
        <v>43</v>
      </c>
    </row>
    <row r="27" spans="1:1">
      <c r="A27" s="1292" t="s">
        <v>2531</v>
      </c>
    </row>
    <row r="28" spans="1:1">
      <c r="A28" s="1298" t="s">
        <v>38</v>
      </c>
    </row>
    <row r="29" spans="1:1">
      <c r="A29" s="1292" t="s">
        <v>2543</v>
      </c>
    </row>
    <row r="30" spans="1:1">
      <c r="A30" s="1298" t="s">
        <v>60</v>
      </c>
    </row>
    <row r="31" spans="1:1">
      <c r="A31" s="1292" t="s">
        <v>2598</v>
      </c>
    </row>
    <row r="32" spans="1:1">
      <c r="A32" s="1298" t="s">
        <v>58</v>
      </c>
    </row>
    <row r="33" spans="1:1">
      <c r="A33" s="1292" t="s">
        <v>2598</v>
      </c>
    </row>
    <row r="34" spans="1:1">
      <c r="A34" s="1298" t="s">
        <v>49</v>
      </c>
    </row>
    <row r="35" spans="1:1">
      <c r="A35" s="1292" t="s">
        <v>2598</v>
      </c>
    </row>
    <row r="36" spans="1:1">
      <c r="A36" s="1298" t="s">
        <v>46</v>
      </c>
    </row>
    <row r="37" spans="1:1">
      <c r="A37" s="1292" t="s">
        <v>2600</v>
      </c>
    </row>
    <row r="38" spans="1:1">
      <c r="A38" s="1298" t="s">
        <v>34</v>
      </c>
    </row>
    <row r="39" spans="1:1">
      <c r="A39" s="1292" t="s">
        <v>1838</v>
      </c>
    </row>
    <row r="40" spans="1:1">
      <c r="A40" s="1298" t="s">
        <v>42</v>
      </c>
    </row>
    <row r="41" spans="1:1">
      <c r="A41" s="1292" t="s">
        <v>2530</v>
      </c>
    </row>
    <row r="42" spans="1:1">
      <c r="A42" s="1298" t="s">
        <v>25</v>
      </c>
    </row>
    <row r="43" spans="1:1">
      <c r="A43" s="1292" t="s">
        <v>2601</v>
      </c>
    </row>
    <row r="44" spans="1:1">
      <c r="A44" s="1298" t="s">
        <v>52</v>
      </c>
    </row>
    <row r="45" spans="1:1">
      <c r="A45" s="1292" t="s">
        <v>2598</v>
      </c>
    </row>
    <row r="46" spans="1:1">
      <c r="A46" s="1298" t="s">
        <v>56</v>
      </c>
    </row>
    <row r="47" spans="1:1">
      <c r="A47" s="1292" t="s">
        <v>2598</v>
      </c>
    </row>
    <row r="48" spans="1:1">
      <c r="A48" s="1298" t="s">
        <v>66</v>
      </c>
    </row>
    <row r="49" spans="1:1">
      <c r="A49" s="1292" t="s">
        <v>2598</v>
      </c>
    </row>
    <row r="50" spans="1:1">
      <c r="A50" s="1298" t="s">
        <v>51</v>
      </c>
    </row>
    <row r="51" spans="1:1">
      <c r="A51" s="1292" t="s">
        <v>1838</v>
      </c>
    </row>
    <row r="52" spans="1:1">
      <c r="A52" s="1298" t="s">
        <v>47</v>
      </c>
    </row>
    <row r="53" spans="1:1">
      <c r="A53" s="1292" t="s">
        <v>1838</v>
      </c>
    </row>
    <row r="54" spans="1:1">
      <c r="A54" s="1298" t="s">
        <v>48</v>
      </c>
    </row>
    <row r="55" spans="1:1">
      <c r="A55" s="1292" t="s">
        <v>1838</v>
      </c>
    </row>
    <row r="56" spans="1:1">
      <c r="A56" s="1298" t="s">
        <v>32</v>
      </c>
    </row>
    <row r="57" spans="1:1">
      <c r="A57" s="1292" t="s">
        <v>2525</v>
      </c>
    </row>
    <row r="58" spans="1:1">
      <c r="A58" s="1298" t="s">
        <v>54</v>
      </c>
    </row>
    <row r="59" spans="1:1">
      <c r="A59" s="1292" t="s">
        <v>2598</v>
      </c>
    </row>
    <row r="60" spans="1:1">
      <c r="A60" s="1298" t="s">
        <v>29</v>
      </c>
    </row>
    <row r="61" spans="1:1">
      <c r="A61" s="1292" t="s">
        <v>2602</v>
      </c>
    </row>
    <row r="62" spans="1:1">
      <c r="A62" s="1298" t="s">
        <v>45</v>
      </c>
    </row>
    <row r="63" spans="1:1">
      <c r="A63" s="1292" t="s">
        <v>2603</v>
      </c>
    </row>
    <row r="64" spans="1:1">
      <c r="A64" s="1298" t="s">
        <v>2598</v>
      </c>
    </row>
    <row r="65" spans="1:1">
      <c r="A65" s="1292" t="s">
        <v>2598</v>
      </c>
    </row>
    <row r="66" spans="1:1">
      <c r="A66" s="1298" t="s">
        <v>2546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X166"/>
  <sheetViews>
    <sheetView topLeftCell="G1" workbookViewId="0">
      <selection activeCell="O114" sqref="O114"/>
    </sheetView>
  </sheetViews>
  <sheetFormatPr defaultRowHeight="15"/>
  <cols>
    <col min="1" max="1" width="0" hidden="1" customWidth="1"/>
    <col min="2" max="2" width="9.140625" style="87"/>
    <col min="3" max="5" width="9.140625" customWidth="1"/>
    <col min="6" max="6" width="33.7109375" customWidth="1"/>
    <col min="7" max="10" width="9.140625" customWidth="1"/>
    <col min="11" max="11" width="10.7109375" customWidth="1"/>
    <col min="12" max="14" width="9.140625" customWidth="1"/>
    <col min="15" max="15" width="142.85546875" style="5" customWidth="1"/>
    <col min="16" max="16" width="32.28515625" customWidth="1"/>
    <col min="17" max="17" width="25.140625" style="87" customWidth="1"/>
    <col min="18" max="18" width="25.140625" style="88" customWidth="1"/>
    <col min="19" max="19" width="25.140625" style="89" customWidth="1"/>
    <col min="257" max="257" width="0" hidden="1" customWidth="1"/>
    <col min="259" max="261" width="9.140625" customWidth="1"/>
    <col min="262" max="262" width="33.7109375" customWidth="1"/>
    <col min="263" max="270" width="0" hidden="1" customWidth="1"/>
    <col min="271" max="271" width="142.85546875" customWidth="1"/>
    <col min="272" max="272" width="32.28515625" customWidth="1"/>
    <col min="273" max="275" width="25.140625" customWidth="1"/>
    <col min="513" max="513" width="0" hidden="1" customWidth="1"/>
    <col min="515" max="517" width="9.140625" customWidth="1"/>
    <col min="518" max="518" width="33.7109375" customWidth="1"/>
    <col min="519" max="526" width="0" hidden="1" customWidth="1"/>
    <col min="527" max="527" width="142.85546875" customWidth="1"/>
    <col min="528" max="528" width="32.28515625" customWidth="1"/>
    <col min="529" max="531" width="25.140625" customWidth="1"/>
    <col min="769" max="769" width="0" hidden="1" customWidth="1"/>
    <col min="771" max="773" width="9.140625" customWidth="1"/>
    <col min="774" max="774" width="33.7109375" customWidth="1"/>
    <col min="775" max="782" width="0" hidden="1" customWidth="1"/>
    <col min="783" max="783" width="142.85546875" customWidth="1"/>
    <col min="784" max="784" width="32.28515625" customWidth="1"/>
    <col min="785" max="787" width="25.140625" customWidth="1"/>
    <col min="1025" max="1025" width="0" hidden="1" customWidth="1"/>
    <col min="1027" max="1029" width="9.140625" customWidth="1"/>
    <col min="1030" max="1030" width="33.7109375" customWidth="1"/>
    <col min="1031" max="1038" width="0" hidden="1" customWidth="1"/>
    <col min="1039" max="1039" width="142.85546875" customWidth="1"/>
    <col min="1040" max="1040" width="32.28515625" customWidth="1"/>
    <col min="1041" max="1043" width="25.140625" customWidth="1"/>
    <col min="1281" max="1281" width="0" hidden="1" customWidth="1"/>
    <col min="1283" max="1285" width="9.140625" customWidth="1"/>
    <col min="1286" max="1286" width="33.7109375" customWidth="1"/>
    <col min="1287" max="1294" width="0" hidden="1" customWidth="1"/>
    <col min="1295" max="1295" width="142.85546875" customWidth="1"/>
    <col min="1296" max="1296" width="32.28515625" customWidth="1"/>
    <col min="1297" max="1299" width="25.140625" customWidth="1"/>
    <col min="1537" max="1537" width="0" hidden="1" customWidth="1"/>
    <col min="1539" max="1541" width="9.140625" customWidth="1"/>
    <col min="1542" max="1542" width="33.7109375" customWidth="1"/>
    <col min="1543" max="1550" width="0" hidden="1" customWidth="1"/>
    <col min="1551" max="1551" width="142.85546875" customWidth="1"/>
    <col min="1552" max="1552" width="32.28515625" customWidth="1"/>
    <col min="1553" max="1555" width="25.140625" customWidth="1"/>
    <col min="1793" max="1793" width="0" hidden="1" customWidth="1"/>
    <col min="1795" max="1797" width="9.140625" customWidth="1"/>
    <col min="1798" max="1798" width="33.7109375" customWidth="1"/>
    <col min="1799" max="1806" width="0" hidden="1" customWidth="1"/>
    <col min="1807" max="1807" width="142.85546875" customWidth="1"/>
    <col min="1808" max="1808" width="32.28515625" customWidth="1"/>
    <col min="1809" max="1811" width="25.140625" customWidth="1"/>
    <col min="2049" max="2049" width="0" hidden="1" customWidth="1"/>
    <col min="2051" max="2053" width="9.140625" customWidth="1"/>
    <col min="2054" max="2054" width="33.7109375" customWidth="1"/>
    <col min="2055" max="2062" width="0" hidden="1" customWidth="1"/>
    <col min="2063" max="2063" width="142.85546875" customWidth="1"/>
    <col min="2064" max="2064" width="32.28515625" customWidth="1"/>
    <col min="2065" max="2067" width="25.140625" customWidth="1"/>
    <col min="2305" max="2305" width="0" hidden="1" customWidth="1"/>
    <col min="2307" max="2309" width="9.140625" customWidth="1"/>
    <col min="2310" max="2310" width="33.7109375" customWidth="1"/>
    <col min="2311" max="2318" width="0" hidden="1" customWidth="1"/>
    <col min="2319" max="2319" width="142.85546875" customWidth="1"/>
    <col min="2320" max="2320" width="32.28515625" customWidth="1"/>
    <col min="2321" max="2323" width="25.140625" customWidth="1"/>
    <col min="2561" max="2561" width="0" hidden="1" customWidth="1"/>
    <col min="2563" max="2565" width="9.140625" customWidth="1"/>
    <col min="2566" max="2566" width="33.7109375" customWidth="1"/>
    <col min="2567" max="2574" width="0" hidden="1" customWidth="1"/>
    <col min="2575" max="2575" width="142.85546875" customWidth="1"/>
    <col min="2576" max="2576" width="32.28515625" customWidth="1"/>
    <col min="2577" max="2579" width="25.140625" customWidth="1"/>
    <col min="2817" max="2817" width="0" hidden="1" customWidth="1"/>
    <col min="2819" max="2821" width="9.140625" customWidth="1"/>
    <col min="2822" max="2822" width="33.7109375" customWidth="1"/>
    <col min="2823" max="2830" width="0" hidden="1" customWidth="1"/>
    <col min="2831" max="2831" width="142.85546875" customWidth="1"/>
    <col min="2832" max="2832" width="32.28515625" customWidth="1"/>
    <col min="2833" max="2835" width="25.140625" customWidth="1"/>
    <col min="3073" max="3073" width="0" hidden="1" customWidth="1"/>
    <col min="3075" max="3077" width="9.140625" customWidth="1"/>
    <col min="3078" max="3078" width="33.7109375" customWidth="1"/>
    <col min="3079" max="3086" width="0" hidden="1" customWidth="1"/>
    <col min="3087" max="3087" width="142.85546875" customWidth="1"/>
    <col min="3088" max="3088" width="32.28515625" customWidth="1"/>
    <col min="3089" max="3091" width="25.140625" customWidth="1"/>
    <col min="3329" max="3329" width="0" hidden="1" customWidth="1"/>
    <col min="3331" max="3333" width="9.140625" customWidth="1"/>
    <col min="3334" max="3334" width="33.7109375" customWidth="1"/>
    <col min="3335" max="3342" width="0" hidden="1" customWidth="1"/>
    <col min="3343" max="3343" width="142.85546875" customWidth="1"/>
    <col min="3344" max="3344" width="32.28515625" customWidth="1"/>
    <col min="3345" max="3347" width="25.140625" customWidth="1"/>
    <col min="3585" max="3585" width="0" hidden="1" customWidth="1"/>
    <col min="3587" max="3589" width="9.140625" customWidth="1"/>
    <col min="3590" max="3590" width="33.7109375" customWidth="1"/>
    <col min="3591" max="3598" width="0" hidden="1" customWidth="1"/>
    <col min="3599" max="3599" width="142.85546875" customWidth="1"/>
    <col min="3600" max="3600" width="32.28515625" customWidth="1"/>
    <col min="3601" max="3603" width="25.140625" customWidth="1"/>
    <col min="3841" max="3841" width="0" hidden="1" customWidth="1"/>
    <col min="3843" max="3845" width="9.140625" customWidth="1"/>
    <col min="3846" max="3846" width="33.7109375" customWidth="1"/>
    <col min="3847" max="3854" width="0" hidden="1" customWidth="1"/>
    <col min="3855" max="3855" width="142.85546875" customWidth="1"/>
    <col min="3856" max="3856" width="32.28515625" customWidth="1"/>
    <col min="3857" max="3859" width="25.140625" customWidth="1"/>
    <col min="4097" max="4097" width="0" hidden="1" customWidth="1"/>
    <col min="4099" max="4101" width="9.140625" customWidth="1"/>
    <col min="4102" max="4102" width="33.7109375" customWidth="1"/>
    <col min="4103" max="4110" width="0" hidden="1" customWidth="1"/>
    <col min="4111" max="4111" width="142.85546875" customWidth="1"/>
    <col min="4112" max="4112" width="32.28515625" customWidth="1"/>
    <col min="4113" max="4115" width="25.140625" customWidth="1"/>
    <col min="4353" max="4353" width="0" hidden="1" customWidth="1"/>
    <col min="4355" max="4357" width="9.140625" customWidth="1"/>
    <col min="4358" max="4358" width="33.7109375" customWidth="1"/>
    <col min="4359" max="4366" width="0" hidden="1" customWidth="1"/>
    <col min="4367" max="4367" width="142.85546875" customWidth="1"/>
    <col min="4368" max="4368" width="32.28515625" customWidth="1"/>
    <col min="4369" max="4371" width="25.140625" customWidth="1"/>
    <col min="4609" max="4609" width="0" hidden="1" customWidth="1"/>
    <col min="4611" max="4613" width="9.140625" customWidth="1"/>
    <col min="4614" max="4614" width="33.7109375" customWidth="1"/>
    <col min="4615" max="4622" width="0" hidden="1" customWidth="1"/>
    <col min="4623" max="4623" width="142.85546875" customWidth="1"/>
    <col min="4624" max="4624" width="32.28515625" customWidth="1"/>
    <col min="4625" max="4627" width="25.140625" customWidth="1"/>
    <col min="4865" max="4865" width="0" hidden="1" customWidth="1"/>
    <col min="4867" max="4869" width="9.140625" customWidth="1"/>
    <col min="4870" max="4870" width="33.7109375" customWidth="1"/>
    <col min="4871" max="4878" width="0" hidden="1" customWidth="1"/>
    <col min="4879" max="4879" width="142.85546875" customWidth="1"/>
    <col min="4880" max="4880" width="32.28515625" customWidth="1"/>
    <col min="4881" max="4883" width="25.140625" customWidth="1"/>
    <col min="5121" max="5121" width="0" hidden="1" customWidth="1"/>
    <col min="5123" max="5125" width="9.140625" customWidth="1"/>
    <col min="5126" max="5126" width="33.7109375" customWidth="1"/>
    <col min="5127" max="5134" width="0" hidden="1" customWidth="1"/>
    <col min="5135" max="5135" width="142.85546875" customWidth="1"/>
    <col min="5136" max="5136" width="32.28515625" customWidth="1"/>
    <col min="5137" max="5139" width="25.140625" customWidth="1"/>
    <col min="5377" max="5377" width="0" hidden="1" customWidth="1"/>
    <col min="5379" max="5381" width="9.140625" customWidth="1"/>
    <col min="5382" max="5382" width="33.7109375" customWidth="1"/>
    <col min="5383" max="5390" width="0" hidden="1" customWidth="1"/>
    <col min="5391" max="5391" width="142.85546875" customWidth="1"/>
    <col min="5392" max="5392" width="32.28515625" customWidth="1"/>
    <col min="5393" max="5395" width="25.140625" customWidth="1"/>
    <col min="5633" max="5633" width="0" hidden="1" customWidth="1"/>
    <col min="5635" max="5637" width="9.140625" customWidth="1"/>
    <col min="5638" max="5638" width="33.7109375" customWidth="1"/>
    <col min="5639" max="5646" width="0" hidden="1" customWidth="1"/>
    <col min="5647" max="5647" width="142.85546875" customWidth="1"/>
    <col min="5648" max="5648" width="32.28515625" customWidth="1"/>
    <col min="5649" max="5651" width="25.140625" customWidth="1"/>
    <col min="5889" max="5889" width="0" hidden="1" customWidth="1"/>
    <col min="5891" max="5893" width="9.140625" customWidth="1"/>
    <col min="5894" max="5894" width="33.7109375" customWidth="1"/>
    <col min="5895" max="5902" width="0" hidden="1" customWidth="1"/>
    <col min="5903" max="5903" width="142.85546875" customWidth="1"/>
    <col min="5904" max="5904" width="32.28515625" customWidth="1"/>
    <col min="5905" max="5907" width="25.140625" customWidth="1"/>
    <col min="6145" max="6145" width="0" hidden="1" customWidth="1"/>
    <col min="6147" max="6149" width="9.140625" customWidth="1"/>
    <col min="6150" max="6150" width="33.7109375" customWidth="1"/>
    <col min="6151" max="6158" width="0" hidden="1" customWidth="1"/>
    <col min="6159" max="6159" width="142.85546875" customWidth="1"/>
    <col min="6160" max="6160" width="32.28515625" customWidth="1"/>
    <col min="6161" max="6163" width="25.140625" customWidth="1"/>
    <col min="6401" max="6401" width="0" hidden="1" customWidth="1"/>
    <col min="6403" max="6405" width="9.140625" customWidth="1"/>
    <col min="6406" max="6406" width="33.7109375" customWidth="1"/>
    <col min="6407" max="6414" width="0" hidden="1" customWidth="1"/>
    <col min="6415" max="6415" width="142.85546875" customWidth="1"/>
    <col min="6416" max="6416" width="32.28515625" customWidth="1"/>
    <col min="6417" max="6419" width="25.140625" customWidth="1"/>
    <col min="6657" max="6657" width="0" hidden="1" customWidth="1"/>
    <col min="6659" max="6661" width="9.140625" customWidth="1"/>
    <col min="6662" max="6662" width="33.7109375" customWidth="1"/>
    <col min="6663" max="6670" width="0" hidden="1" customWidth="1"/>
    <col min="6671" max="6671" width="142.85546875" customWidth="1"/>
    <col min="6672" max="6672" width="32.28515625" customWidth="1"/>
    <col min="6673" max="6675" width="25.140625" customWidth="1"/>
    <col min="6913" max="6913" width="0" hidden="1" customWidth="1"/>
    <col min="6915" max="6917" width="9.140625" customWidth="1"/>
    <col min="6918" max="6918" width="33.7109375" customWidth="1"/>
    <col min="6919" max="6926" width="0" hidden="1" customWidth="1"/>
    <col min="6927" max="6927" width="142.85546875" customWidth="1"/>
    <col min="6928" max="6928" width="32.28515625" customWidth="1"/>
    <col min="6929" max="6931" width="25.140625" customWidth="1"/>
    <col min="7169" max="7169" width="0" hidden="1" customWidth="1"/>
    <col min="7171" max="7173" width="9.140625" customWidth="1"/>
    <col min="7174" max="7174" width="33.7109375" customWidth="1"/>
    <col min="7175" max="7182" width="0" hidden="1" customWidth="1"/>
    <col min="7183" max="7183" width="142.85546875" customWidth="1"/>
    <col min="7184" max="7184" width="32.28515625" customWidth="1"/>
    <col min="7185" max="7187" width="25.140625" customWidth="1"/>
    <col min="7425" max="7425" width="0" hidden="1" customWidth="1"/>
    <col min="7427" max="7429" width="9.140625" customWidth="1"/>
    <col min="7430" max="7430" width="33.7109375" customWidth="1"/>
    <col min="7431" max="7438" width="0" hidden="1" customWidth="1"/>
    <col min="7439" max="7439" width="142.85546875" customWidth="1"/>
    <col min="7440" max="7440" width="32.28515625" customWidth="1"/>
    <col min="7441" max="7443" width="25.140625" customWidth="1"/>
    <col min="7681" max="7681" width="0" hidden="1" customWidth="1"/>
    <col min="7683" max="7685" width="9.140625" customWidth="1"/>
    <col min="7686" max="7686" width="33.7109375" customWidth="1"/>
    <col min="7687" max="7694" width="0" hidden="1" customWidth="1"/>
    <col min="7695" max="7695" width="142.85546875" customWidth="1"/>
    <col min="7696" max="7696" width="32.28515625" customWidth="1"/>
    <col min="7697" max="7699" width="25.140625" customWidth="1"/>
    <col min="7937" max="7937" width="0" hidden="1" customWidth="1"/>
    <col min="7939" max="7941" width="9.140625" customWidth="1"/>
    <col min="7942" max="7942" width="33.7109375" customWidth="1"/>
    <col min="7943" max="7950" width="0" hidden="1" customWidth="1"/>
    <col min="7951" max="7951" width="142.85546875" customWidth="1"/>
    <col min="7952" max="7952" width="32.28515625" customWidth="1"/>
    <col min="7953" max="7955" width="25.140625" customWidth="1"/>
    <col min="8193" max="8193" width="0" hidden="1" customWidth="1"/>
    <col min="8195" max="8197" width="9.140625" customWidth="1"/>
    <col min="8198" max="8198" width="33.7109375" customWidth="1"/>
    <col min="8199" max="8206" width="0" hidden="1" customWidth="1"/>
    <col min="8207" max="8207" width="142.85546875" customWidth="1"/>
    <col min="8208" max="8208" width="32.28515625" customWidth="1"/>
    <col min="8209" max="8211" width="25.140625" customWidth="1"/>
    <col min="8449" max="8449" width="0" hidden="1" customWidth="1"/>
    <col min="8451" max="8453" width="9.140625" customWidth="1"/>
    <col min="8454" max="8454" width="33.7109375" customWidth="1"/>
    <col min="8455" max="8462" width="0" hidden="1" customWidth="1"/>
    <col min="8463" max="8463" width="142.85546875" customWidth="1"/>
    <col min="8464" max="8464" width="32.28515625" customWidth="1"/>
    <col min="8465" max="8467" width="25.140625" customWidth="1"/>
    <col min="8705" max="8705" width="0" hidden="1" customWidth="1"/>
    <col min="8707" max="8709" width="9.140625" customWidth="1"/>
    <col min="8710" max="8710" width="33.7109375" customWidth="1"/>
    <col min="8711" max="8718" width="0" hidden="1" customWidth="1"/>
    <col min="8719" max="8719" width="142.85546875" customWidth="1"/>
    <col min="8720" max="8720" width="32.28515625" customWidth="1"/>
    <col min="8721" max="8723" width="25.140625" customWidth="1"/>
    <col min="8961" max="8961" width="0" hidden="1" customWidth="1"/>
    <col min="8963" max="8965" width="9.140625" customWidth="1"/>
    <col min="8966" max="8966" width="33.7109375" customWidth="1"/>
    <col min="8967" max="8974" width="0" hidden="1" customWidth="1"/>
    <col min="8975" max="8975" width="142.85546875" customWidth="1"/>
    <col min="8976" max="8976" width="32.28515625" customWidth="1"/>
    <col min="8977" max="8979" width="25.140625" customWidth="1"/>
    <col min="9217" max="9217" width="0" hidden="1" customWidth="1"/>
    <col min="9219" max="9221" width="9.140625" customWidth="1"/>
    <col min="9222" max="9222" width="33.7109375" customWidth="1"/>
    <col min="9223" max="9230" width="0" hidden="1" customWidth="1"/>
    <col min="9231" max="9231" width="142.85546875" customWidth="1"/>
    <col min="9232" max="9232" width="32.28515625" customWidth="1"/>
    <col min="9233" max="9235" width="25.140625" customWidth="1"/>
    <col min="9473" max="9473" width="0" hidden="1" customWidth="1"/>
    <col min="9475" max="9477" width="9.140625" customWidth="1"/>
    <col min="9478" max="9478" width="33.7109375" customWidth="1"/>
    <col min="9479" max="9486" width="0" hidden="1" customWidth="1"/>
    <col min="9487" max="9487" width="142.85546875" customWidth="1"/>
    <col min="9488" max="9488" width="32.28515625" customWidth="1"/>
    <col min="9489" max="9491" width="25.140625" customWidth="1"/>
    <col min="9729" max="9729" width="0" hidden="1" customWidth="1"/>
    <col min="9731" max="9733" width="9.140625" customWidth="1"/>
    <col min="9734" max="9734" width="33.7109375" customWidth="1"/>
    <col min="9735" max="9742" width="0" hidden="1" customWidth="1"/>
    <col min="9743" max="9743" width="142.85546875" customWidth="1"/>
    <col min="9744" max="9744" width="32.28515625" customWidth="1"/>
    <col min="9745" max="9747" width="25.140625" customWidth="1"/>
    <col min="9985" max="9985" width="0" hidden="1" customWidth="1"/>
    <col min="9987" max="9989" width="9.140625" customWidth="1"/>
    <col min="9990" max="9990" width="33.7109375" customWidth="1"/>
    <col min="9991" max="9998" width="0" hidden="1" customWidth="1"/>
    <col min="9999" max="9999" width="142.85546875" customWidth="1"/>
    <col min="10000" max="10000" width="32.28515625" customWidth="1"/>
    <col min="10001" max="10003" width="25.140625" customWidth="1"/>
    <col min="10241" max="10241" width="0" hidden="1" customWidth="1"/>
    <col min="10243" max="10245" width="9.140625" customWidth="1"/>
    <col min="10246" max="10246" width="33.7109375" customWidth="1"/>
    <col min="10247" max="10254" width="0" hidden="1" customWidth="1"/>
    <col min="10255" max="10255" width="142.85546875" customWidth="1"/>
    <col min="10256" max="10256" width="32.28515625" customWidth="1"/>
    <col min="10257" max="10259" width="25.140625" customWidth="1"/>
    <col min="10497" max="10497" width="0" hidden="1" customWidth="1"/>
    <col min="10499" max="10501" width="9.140625" customWidth="1"/>
    <col min="10502" max="10502" width="33.7109375" customWidth="1"/>
    <col min="10503" max="10510" width="0" hidden="1" customWidth="1"/>
    <col min="10511" max="10511" width="142.85546875" customWidth="1"/>
    <col min="10512" max="10512" width="32.28515625" customWidth="1"/>
    <col min="10513" max="10515" width="25.140625" customWidth="1"/>
    <col min="10753" max="10753" width="0" hidden="1" customWidth="1"/>
    <col min="10755" max="10757" width="9.140625" customWidth="1"/>
    <col min="10758" max="10758" width="33.7109375" customWidth="1"/>
    <col min="10759" max="10766" width="0" hidden="1" customWidth="1"/>
    <col min="10767" max="10767" width="142.85546875" customWidth="1"/>
    <col min="10768" max="10768" width="32.28515625" customWidth="1"/>
    <col min="10769" max="10771" width="25.140625" customWidth="1"/>
    <col min="11009" max="11009" width="0" hidden="1" customWidth="1"/>
    <col min="11011" max="11013" width="9.140625" customWidth="1"/>
    <col min="11014" max="11014" width="33.7109375" customWidth="1"/>
    <col min="11015" max="11022" width="0" hidden="1" customWidth="1"/>
    <col min="11023" max="11023" width="142.85546875" customWidth="1"/>
    <col min="11024" max="11024" width="32.28515625" customWidth="1"/>
    <col min="11025" max="11027" width="25.140625" customWidth="1"/>
    <col min="11265" max="11265" width="0" hidden="1" customWidth="1"/>
    <col min="11267" max="11269" width="9.140625" customWidth="1"/>
    <col min="11270" max="11270" width="33.7109375" customWidth="1"/>
    <col min="11271" max="11278" width="0" hidden="1" customWidth="1"/>
    <col min="11279" max="11279" width="142.85546875" customWidth="1"/>
    <col min="11280" max="11280" width="32.28515625" customWidth="1"/>
    <col min="11281" max="11283" width="25.140625" customWidth="1"/>
    <col min="11521" max="11521" width="0" hidden="1" customWidth="1"/>
    <col min="11523" max="11525" width="9.140625" customWidth="1"/>
    <col min="11526" max="11526" width="33.7109375" customWidth="1"/>
    <col min="11527" max="11534" width="0" hidden="1" customWidth="1"/>
    <col min="11535" max="11535" width="142.85546875" customWidth="1"/>
    <col min="11536" max="11536" width="32.28515625" customWidth="1"/>
    <col min="11537" max="11539" width="25.140625" customWidth="1"/>
    <col min="11777" max="11777" width="0" hidden="1" customWidth="1"/>
    <col min="11779" max="11781" width="9.140625" customWidth="1"/>
    <col min="11782" max="11782" width="33.7109375" customWidth="1"/>
    <col min="11783" max="11790" width="0" hidden="1" customWidth="1"/>
    <col min="11791" max="11791" width="142.85546875" customWidth="1"/>
    <col min="11792" max="11792" width="32.28515625" customWidth="1"/>
    <col min="11793" max="11795" width="25.140625" customWidth="1"/>
    <col min="12033" max="12033" width="0" hidden="1" customWidth="1"/>
    <col min="12035" max="12037" width="9.140625" customWidth="1"/>
    <col min="12038" max="12038" width="33.7109375" customWidth="1"/>
    <col min="12039" max="12046" width="0" hidden="1" customWidth="1"/>
    <col min="12047" max="12047" width="142.85546875" customWidth="1"/>
    <col min="12048" max="12048" width="32.28515625" customWidth="1"/>
    <col min="12049" max="12051" width="25.140625" customWidth="1"/>
    <col min="12289" max="12289" width="0" hidden="1" customWidth="1"/>
    <col min="12291" max="12293" width="9.140625" customWidth="1"/>
    <col min="12294" max="12294" width="33.7109375" customWidth="1"/>
    <col min="12295" max="12302" width="0" hidden="1" customWidth="1"/>
    <col min="12303" max="12303" width="142.85546875" customWidth="1"/>
    <col min="12304" max="12304" width="32.28515625" customWidth="1"/>
    <col min="12305" max="12307" width="25.140625" customWidth="1"/>
    <col min="12545" max="12545" width="0" hidden="1" customWidth="1"/>
    <col min="12547" max="12549" width="9.140625" customWidth="1"/>
    <col min="12550" max="12550" width="33.7109375" customWidth="1"/>
    <col min="12551" max="12558" width="0" hidden="1" customWidth="1"/>
    <col min="12559" max="12559" width="142.85546875" customWidth="1"/>
    <col min="12560" max="12560" width="32.28515625" customWidth="1"/>
    <col min="12561" max="12563" width="25.140625" customWidth="1"/>
    <col min="12801" max="12801" width="0" hidden="1" customWidth="1"/>
    <col min="12803" max="12805" width="9.140625" customWidth="1"/>
    <col min="12806" max="12806" width="33.7109375" customWidth="1"/>
    <col min="12807" max="12814" width="0" hidden="1" customWidth="1"/>
    <col min="12815" max="12815" width="142.85546875" customWidth="1"/>
    <col min="12816" max="12816" width="32.28515625" customWidth="1"/>
    <col min="12817" max="12819" width="25.140625" customWidth="1"/>
    <col min="13057" max="13057" width="0" hidden="1" customWidth="1"/>
    <col min="13059" max="13061" width="9.140625" customWidth="1"/>
    <col min="13062" max="13062" width="33.7109375" customWidth="1"/>
    <col min="13063" max="13070" width="0" hidden="1" customWidth="1"/>
    <col min="13071" max="13071" width="142.85546875" customWidth="1"/>
    <col min="13072" max="13072" width="32.28515625" customWidth="1"/>
    <col min="13073" max="13075" width="25.140625" customWidth="1"/>
    <col min="13313" max="13313" width="0" hidden="1" customWidth="1"/>
    <col min="13315" max="13317" width="9.140625" customWidth="1"/>
    <col min="13318" max="13318" width="33.7109375" customWidth="1"/>
    <col min="13319" max="13326" width="0" hidden="1" customWidth="1"/>
    <col min="13327" max="13327" width="142.85546875" customWidth="1"/>
    <col min="13328" max="13328" width="32.28515625" customWidth="1"/>
    <col min="13329" max="13331" width="25.140625" customWidth="1"/>
    <col min="13569" max="13569" width="0" hidden="1" customWidth="1"/>
    <col min="13571" max="13573" width="9.140625" customWidth="1"/>
    <col min="13574" max="13574" width="33.7109375" customWidth="1"/>
    <col min="13575" max="13582" width="0" hidden="1" customWidth="1"/>
    <col min="13583" max="13583" width="142.85546875" customWidth="1"/>
    <col min="13584" max="13584" width="32.28515625" customWidth="1"/>
    <col min="13585" max="13587" width="25.140625" customWidth="1"/>
    <col min="13825" max="13825" width="0" hidden="1" customWidth="1"/>
    <col min="13827" max="13829" width="9.140625" customWidth="1"/>
    <col min="13830" max="13830" width="33.7109375" customWidth="1"/>
    <col min="13831" max="13838" width="0" hidden="1" customWidth="1"/>
    <col min="13839" max="13839" width="142.85546875" customWidth="1"/>
    <col min="13840" max="13840" width="32.28515625" customWidth="1"/>
    <col min="13841" max="13843" width="25.140625" customWidth="1"/>
    <col min="14081" max="14081" width="0" hidden="1" customWidth="1"/>
    <col min="14083" max="14085" width="9.140625" customWidth="1"/>
    <col min="14086" max="14086" width="33.7109375" customWidth="1"/>
    <col min="14087" max="14094" width="0" hidden="1" customWidth="1"/>
    <col min="14095" max="14095" width="142.85546875" customWidth="1"/>
    <col min="14096" max="14096" width="32.28515625" customWidth="1"/>
    <col min="14097" max="14099" width="25.140625" customWidth="1"/>
    <col min="14337" max="14337" width="0" hidden="1" customWidth="1"/>
    <col min="14339" max="14341" width="9.140625" customWidth="1"/>
    <col min="14342" max="14342" width="33.7109375" customWidth="1"/>
    <col min="14343" max="14350" width="0" hidden="1" customWidth="1"/>
    <col min="14351" max="14351" width="142.85546875" customWidth="1"/>
    <col min="14352" max="14352" width="32.28515625" customWidth="1"/>
    <col min="14353" max="14355" width="25.140625" customWidth="1"/>
    <col min="14593" max="14593" width="0" hidden="1" customWidth="1"/>
    <col min="14595" max="14597" width="9.140625" customWidth="1"/>
    <col min="14598" max="14598" width="33.7109375" customWidth="1"/>
    <col min="14599" max="14606" width="0" hidden="1" customWidth="1"/>
    <col min="14607" max="14607" width="142.85546875" customWidth="1"/>
    <col min="14608" max="14608" width="32.28515625" customWidth="1"/>
    <col min="14609" max="14611" width="25.140625" customWidth="1"/>
    <col min="14849" max="14849" width="0" hidden="1" customWidth="1"/>
    <col min="14851" max="14853" width="9.140625" customWidth="1"/>
    <col min="14854" max="14854" width="33.7109375" customWidth="1"/>
    <col min="14855" max="14862" width="0" hidden="1" customWidth="1"/>
    <col min="14863" max="14863" width="142.85546875" customWidth="1"/>
    <col min="14864" max="14864" width="32.28515625" customWidth="1"/>
    <col min="14865" max="14867" width="25.140625" customWidth="1"/>
    <col min="15105" max="15105" width="0" hidden="1" customWidth="1"/>
    <col min="15107" max="15109" width="9.140625" customWidth="1"/>
    <col min="15110" max="15110" width="33.7109375" customWidth="1"/>
    <col min="15111" max="15118" width="0" hidden="1" customWidth="1"/>
    <col min="15119" max="15119" width="142.85546875" customWidth="1"/>
    <col min="15120" max="15120" width="32.28515625" customWidth="1"/>
    <col min="15121" max="15123" width="25.140625" customWidth="1"/>
    <col min="15361" max="15361" width="0" hidden="1" customWidth="1"/>
    <col min="15363" max="15365" width="9.140625" customWidth="1"/>
    <col min="15366" max="15366" width="33.7109375" customWidth="1"/>
    <col min="15367" max="15374" width="0" hidden="1" customWidth="1"/>
    <col min="15375" max="15375" width="142.85546875" customWidth="1"/>
    <col min="15376" max="15376" width="32.28515625" customWidth="1"/>
    <col min="15377" max="15379" width="25.140625" customWidth="1"/>
    <col min="15617" max="15617" width="0" hidden="1" customWidth="1"/>
    <col min="15619" max="15621" width="9.140625" customWidth="1"/>
    <col min="15622" max="15622" width="33.7109375" customWidth="1"/>
    <col min="15623" max="15630" width="0" hidden="1" customWidth="1"/>
    <col min="15631" max="15631" width="142.85546875" customWidth="1"/>
    <col min="15632" max="15632" width="32.28515625" customWidth="1"/>
    <col min="15633" max="15635" width="25.140625" customWidth="1"/>
    <col min="15873" max="15873" width="0" hidden="1" customWidth="1"/>
    <col min="15875" max="15877" width="9.140625" customWidth="1"/>
    <col min="15878" max="15878" width="33.7109375" customWidth="1"/>
    <col min="15879" max="15886" width="0" hidden="1" customWidth="1"/>
    <col min="15887" max="15887" width="142.85546875" customWidth="1"/>
    <col min="15888" max="15888" width="32.28515625" customWidth="1"/>
    <col min="15889" max="15891" width="25.140625" customWidth="1"/>
    <col min="16129" max="16129" width="0" hidden="1" customWidth="1"/>
    <col min="16131" max="16133" width="9.140625" customWidth="1"/>
    <col min="16134" max="16134" width="33.7109375" customWidth="1"/>
    <col min="16135" max="16142" width="0" hidden="1" customWidth="1"/>
    <col min="16143" max="16143" width="142.85546875" customWidth="1"/>
    <col min="16144" max="16144" width="32.28515625" customWidth="1"/>
    <col min="16145" max="16147" width="25.140625" customWidth="1"/>
  </cols>
  <sheetData>
    <row r="1" spans="2:24" ht="51">
      <c r="B1" s="12" t="s">
        <v>81</v>
      </c>
      <c r="C1" s="13" t="s">
        <v>82</v>
      </c>
      <c r="D1" s="14" t="s">
        <v>67</v>
      </c>
      <c r="E1" s="13" t="s">
        <v>83</v>
      </c>
      <c r="F1" s="15" t="s">
        <v>79</v>
      </c>
      <c r="G1" s="14" t="s">
        <v>691</v>
      </c>
      <c r="H1" s="13" t="s">
        <v>70</v>
      </c>
      <c r="I1" s="13" t="s">
        <v>692</v>
      </c>
      <c r="J1" s="13" t="s">
        <v>69</v>
      </c>
      <c r="K1" s="13" t="s">
        <v>693</v>
      </c>
      <c r="L1" s="16" t="s">
        <v>694</v>
      </c>
      <c r="M1" s="13" t="s">
        <v>695</v>
      </c>
      <c r="N1" s="16" t="s">
        <v>77</v>
      </c>
      <c r="O1" s="13" t="s">
        <v>84</v>
      </c>
      <c r="P1" s="17" t="s">
        <v>85</v>
      </c>
      <c r="Q1" s="18" t="s">
        <v>86</v>
      </c>
      <c r="R1" s="19" t="s">
        <v>87</v>
      </c>
      <c r="S1" s="20" t="s">
        <v>88</v>
      </c>
    </row>
    <row r="2" spans="2:24" ht="229.5" hidden="1">
      <c r="B2" s="21">
        <v>1</v>
      </c>
      <c r="C2" s="22">
        <v>12</v>
      </c>
      <c r="D2" s="22" t="s">
        <v>281</v>
      </c>
      <c r="E2" s="22" t="s">
        <v>282</v>
      </c>
      <c r="F2" s="23" t="s">
        <v>283</v>
      </c>
      <c r="G2" s="22">
        <v>6006</v>
      </c>
      <c r="H2" s="22" t="s">
        <v>696</v>
      </c>
      <c r="I2" s="22" t="s">
        <v>697</v>
      </c>
      <c r="J2" s="22" t="s">
        <v>698</v>
      </c>
      <c r="K2" s="22" t="s">
        <v>699</v>
      </c>
      <c r="L2" s="22" t="s">
        <v>700</v>
      </c>
      <c r="M2" s="22" t="s">
        <v>294</v>
      </c>
      <c r="N2" s="22" t="s">
        <v>287</v>
      </c>
      <c r="O2" s="22" t="s">
        <v>701</v>
      </c>
      <c r="P2" s="22" t="s">
        <v>17</v>
      </c>
      <c r="Q2" s="15" t="s">
        <v>702</v>
      </c>
      <c r="R2" s="24" t="s">
        <v>703</v>
      </c>
      <c r="S2" s="25"/>
    </row>
    <row r="3" spans="2:24" ht="51" hidden="1">
      <c r="B3" s="21">
        <v>2</v>
      </c>
      <c r="C3" s="22">
        <v>14</v>
      </c>
      <c r="D3" s="22" t="s">
        <v>281</v>
      </c>
      <c r="E3" s="22" t="s">
        <v>382</v>
      </c>
      <c r="F3" s="23" t="s">
        <v>383</v>
      </c>
      <c r="G3" s="22">
        <v>10000</v>
      </c>
      <c r="H3" s="22" t="s">
        <v>704</v>
      </c>
      <c r="I3" s="22" t="s">
        <v>705</v>
      </c>
      <c r="J3" s="22" t="s">
        <v>706</v>
      </c>
      <c r="K3" s="22" t="s">
        <v>707</v>
      </c>
      <c r="L3" s="22" t="s">
        <v>700</v>
      </c>
      <c r="M3" s="22" t="s">
        <v>708</v>
      </c>
      <c r="N3" s="22" t="s">
        <v>386</v>
      </c>
      <c r="O3" s="26" t="s">
        <v>709</v>
      </c>
      <c r="P3" s="22" t="s">
        <v>17</v>
      </c>
      <c r="Q3" s="27" t="s">
        <v>710</v>
      </c>
      <c r="R3" s="28" t="s">
        <v>711</v>
      </c>
      <c r="S3" s="29" t="s">
        <v>712</v>
      </c>
    </row>
    <row r="4" spans="2:24" ht="93.75" hidden="1" customHeight="1">
      <c r="B4" s="21">
        <v>3</v>
      </c>
      <c r="C4" s="22">
        <v>15</v>
      </c>
      <c r="D4" s="22" t="s">
        <v>281</v>
      </c>
      <c r="E4" s="22" t="s">
        <v>382</v>
      </c>
      <c r="F4" s="23" t="s">
        <v>388</v>
      </c>
      <c r="G4" s="22">
        <v>3000</v>
      </c>
      <c r="H4" s="22" t="s">
        <v>713</v>
      </c>
      <c r="I4" s="22" t="s">
        <v>714</v>
      </c>
      <c r="J4" s="22" t="s">
        <v>706</v>
      </c>
      <c r="K4" s="22" t="s">
        <v>707</v>
      </c>
      <c r="L4" s="22" t="s">
        <v>700</v>
      </c>
      <c r="M4" s="22" t="s">
        <v>294</v>
      </c>
      <c r="N4" s="22" t="s">
        <v>391</v>
      </c>
      <c r="O4" s="22" t="s">
        <v>715</v>
      </c>
      <c r="P4" s="22" t="s">
        <v>17</v>
      </c>
      <c r="Q4" s="27" t="s">
        <v>710</v>
      </c>
      <c r="R4" s="28" t="s">
        <v>716</v>
      </c>
      <c r="S4" s="29" t="s">
        <v>712</v>
      </c>
    </row>
    <row r="5" spans="2:24" ht="191.25" hidden="1">
      <c r="B5" s="21">
        <v>4</v>
      </c>
      <c r="C5" s="22">
        <v>20</v>
      </c>
      <c r="D5" s="22" t="s">
        <v>281</v>
      </c>
      <c r="E5" s="22" t="s">
        <v>393</v>
      </c>
      <c r="F5" s="23" t="s">
        <v>394</v>
      </c>
      <c r="G5" s="22">
        <v>9</v>
      </c>
      <c r="H5" s="22" t="s">
        <v>717</v>
      </c>
      <c r="I5" s="22" t="s">
        <v>718</v>
      </c>
      <c r="J5" s="22" t="s">
        <v>719</v>
      </c>
      <c r="K5" s="22" t="s">
        <v>720</v>
      </c>
      <c r="L5" s="22" t="s">
        <v>700</v>
      </c>
      <c r="M5" s="22" t="s">
        <v>294</v>
      </c>
      <c r="N5" s="22" t="s">
        <v>397</v>
      </c>
      <c r="O5" s="22" t="s">
        <v>721</v>
      </c>
      <c r="P5" s="22" t="s">
        <v>17</v>
      </c>
      <c r="Q5" s="15" t="s">
        <v>702</v>
      </c>
      <c r="R5" s="24" t="s">
        <v>722</v>
      </c>
      <c r="S5" s="25"/>
    </row>
    <row r="6" spans="2:24" ht="191.25" hidden="1">
      <c r="B6" s="21">
        <v>5</v>
      </c>
      <c r="C6" s="22">
        <v>26</v>
      </c>
      <c r="D6" s="22" t="s">
        <v>281</v>
      </c>
      <c r="E6" s="22" t="s">
        <v>473</v>
      </c>
      <c r="F6" s="23" t="s">
        <v>474</v>
      </c>
      <c r="G6" s="22">
        <v>4</v>
      </c>
      <c r="H6" s="22" t="s">
        <v>723</v>
      </c>
      <c r="I6" s="22" t="s">
        <v>724</v>
      </c>
      <c r="J6" s="22" t="s">
        <v>725</v>
      </c>
      <c r="K6" s="22" t="s">
        <v>726</v>
      </c>
      <c r="L6" s="22" t="s">
        <v>726</v>
      </c>
      <c r="M6" s="22" t="s">
        <v>294</v>
      </c>
      <c r="N6" s="22" t="s">
        <v>477</v>
      </c>
      <c r="O6" s="22" t="s">
        <v>727</v>
      </c>
      <c r="P6" s="22" t="s">
        <v>17</v>
      </c>
      <c r="Q6" s="15" t="s">
        <v>702</v>
      </c>
      <c r="R6" s="24" t="s">
        <v>722</v>
      </c>
      <c r="S6" s="25"/>
    </row>
    <row r="7" spans="2:24" ht="88.5" hidden="1" customHeight="1">
      <c r="B7" s="21">
        <v>6</v>
      </c>
      <c r="C7" s="22">
        <v>27</v>
      </c>
      <c r="D7" s="22" t="s">
        <v>281</v>
      </c>
      <c r="E7" s="22" t="s">
        <v>479</v>
      </c>
      <c r="F7" s="23" t="s">
        <v>480</v>
      </c>
      <c r="G7" s="22">
        <v>1000</v>
      </c>
      <c r="H7" s="22" t="s">
        <v>728</v>
      </c>
      <c r="I7" s="22" t="s">
        <v>294</v>
      </c>
      <c r="J7" s="22" t="s">
        <v>706</v>
      </c>
      <c r="K7" s="22" t="s">
        <v>726</v>
      </c>
      <c r="L7" s="22" t="s">
        <v>294</v>
      </c>
      <c r="M7" s="22" t="s">
        <v>294</v>
      </c>
      <c r="N7" s="22" t="s">
        <v>294</v>
      </c>
      <c r="O7" s="22" t="s">
        <v>729</v>
      </c>
      <c r="P7" s="22" t="s">
        <v>17</v>
      </c>
      <c r="Q7" s="27" t="s">
        <v>730</v>
      </c>
      <c r="R7" s="30" t="s">
        <v>731</v>
      </c>
      <c r="S7" s="31"/>
    </row>
    <row r="8" spans="2:24" ht="89.25" hidden="1" customHeight="1">
      <c r="B8" s="21">
        <v>7</v>
      </c>
      <c r="C8" s="22">
        <v>28</v>
      </c>
      <c r="D8" s="22" t="s">
        <v>281</v>
      </c>
      <c r="E8" s="22" t="s">
        <v>479</v>
      </c>
      <c r="F8" s="23" t="s">
        <v>483</v>
      </c>
      <c r="G8" s="22">
        <v>2000</v>
      </c>
      <c r="H8" s="22" t="s">
        <v>732</v>
      </c>
      <c r="I8" s="22" t="s">
        <v>733</v>
      </c>
      <c r="J8" s="22" t="s">
        <v>706</v>
      </c>
      <c r="K8" s="22" t="s">
        <v>726</v>
      </c>
      <c r="L8" s="22" t="s">
        <v>294</v>
      </c>
      <c r="M8" s="22" t="s">
        <v>294</v>
      </c>
      <c r="N8" s="22" t="s">
        <v>486</v>
      </c>
      <c r="O8" s="22" t="s">
        <v>734</v>
      </c>
      <c r="P8" s="22" t="s">
        <v>17</v>
      </c>
      <c r="Q8" s="27" t="s">
        <v>710</v>
      </c>
      <c r="R8" s="28" t="s">
        <v>716</v>
      </c>
      <c r="S8" s="29" t="s">
        <v>712</v>
      </c>
    </row>
    <row r="9" spans="2:24" ht="81.75" hidden="1" customHeight="1">
      <c r="B9" s="21">
        <v>8</v>
      </c>
      <c r="C9" s="22">
        <v>29</v>
      </c>
      <c r="D9" s="22" t="s">
        <v>281</v>
      </c>
      <c r="E9" s="22" t="s">
        <v>479</v>
      </c>
      <c r="F9" s="23" t="s">
        <v>488</v>
      </c>
      <c r="G9" s="22">
        <v>20000</v>
      </c>
      <c r="H9" s="22" t="s">
        <v>735</v>
      </c>
      <c r="I9" s="22" t="s">
        <v>294</v>
      </c>
      <c r="J9" s="22" t="s">
        <v>706</v>
      </c>
      <c r="K9" s="22" t="s">
        <v>726</v>
      </c>
      <c r="L9" s="22" t="s">
        <v>294</v>
      </c>
      <c r="M9" s="22" t="s">
        <v>294</v>
      </c>
      <c r="N9" s="22" t="s">
        <v>294</v>
      </c>
      <c r="O9" s="22" t="s">
        <v>736</v>
      </c>
      <c r="P9" s="22" t="s">
        <v>17</v>
      </c>
      <c r="Q9" s="27" t="s">
        <v>730</v>
      </c>
      <c r="R9" s="24" t="s">
        <v>737</v>
      </c>
      <c r="S9" s="32"/>
    </row>
    <row r="10" spans="2:24" ht="140.25" hidden="1">
      <c r="B10" s="21">
        <v>9</v>
      </c>
      <c r="C10" s="22">
        <v>35</v>
      </c>
      <c r="D10" s="22" t="s">
        <v>281</v>
      </c>
      <c r="E10" s="22" t="s">
        <v>491</v>
      </c>
      <c r="F10" s="23" t="s">
        <v>492</v>
      </c>
      <c r="G10" s="22">
        <v>30000</v>
      </c>
      <c r="H10" s="22">
        <v>0</v>
      </c>
      <c r="I10" s="22" t="s">
        <v>294</v>
      </c>
      <c r="J10" s="22" t="s">
        <v>706</v>
      </c>
      <c r="K10" s="22" t="s">
        <v>738</v>
      </c>
      <c r="L10" s="22" t="s">
        <v>294</v>
      </c>
      <c r="M10" s="22" t="s">
        <v>294</v>
      </c>
      <c r="N10" s="22" t="s">
        <v>294</v>
      </c>
      <c r="O10" s="22" t="s">
        <v>739</v>
      </c>
      <c r="P10" s="22" t="s">
        <v>17</v>
      </c>
      <c r="Q10" s="27" t="s">
        <v>730</v>
      </c>
      <c r="R10" s="30" t="s">
        <v>740</v>
      </c>
      <c r="S10" s="31"/>
      <c r="X10" t="s">
        <v>741</v>
      </c>
    </row>
    <row r="11" spans="2:24" ht="215.25" hidden="1" customHeight="1">
      <c r="B11" s="21">
        <v>10</v>
      </c>
      <c r="C11" s="22">
        <v>40</v>
      </c>
      <c r="D11" s="22" t="s">
        <v>281</v>
      </c>
      <c r="E11" s="22" t="s">
        <v>494</v>
      </c>
      <c r="F11" s="23" t="s">
        <v>495</v>
      </c>
      <c r="G11" s="22">
        <v>3</v>
      </c>
      <c r="H11" s="22" t="s">
        <v>742</v>
      </c>
      <c r="I11" s="22" t="s">
        <v>294</v>
      </c>
      <c r="J11" s="22" t="s">
        <v>743</v>
      </c>
      <c r="K11" s="22" t="s">
        <v>744</v>
      </c>
      <c r="L11" s="22" t="s">
        <v>294</v>
      </c>
      <c r="M11" s="22" t="s">
        <v>294</v>
      </c>
      <c r="N11" s="22" t="s">
        <v>294</v>
      </c>
      <c r="O11" s="22" t="s">
        <v>745</v>
      </c>
      <c r="P11" s="22" t="s">
        <v>17</v>
      </c>
      <c r="Q11" s="27" t="s">
        <v>730</v>
      </c>
      <c r="R11" s="24" t="s">
        <v>746</v>
      </c>
      <c r="S11" s="25"/>
    </row>
    <row r="12" spans="2:24" ht="153" hidden="1">
      <c r="B12" s="21">
        <v>11</v>
      </c>
      <c r="C12" s="22">
        <v>43</v>
      </c>
      <c r="D12" s="22" t="s">
        <v>281</v>
      </c>
      <c r="E12" s="33" t="s">
        <v>555</v>
      </c>
      <c r="F12" s="23" t="s">
        <v>556</v>
      </c>
      <c r="G12" s="22">
        <v>7</v>
      </c>
      <c r="H12" s="22" t="s">
        <v>747</v>
      </c>
      <c r="I12" s="22" t="s">
        <v>294</v>
      </c>
      <c r="J12" s="22" t="s">
        <v>748</v>
      </c>
      <c r="K12" s="22" t="s">
        <v>749</v>
      </c>
      <c r="L12" s="22" t="s">
        <v>294</v>
      </c>
      <c r="M12" s="22" t="s">
        <v>294</v>
      </c>
      <c r="N12" s="22" t="s">
        <v>294</v>
      </c>
      <c r="O12" s="22" t="s">
        <v>750</v>
      </c>
      <c r="P12" s="22" t="s">
        <v>17</v>
      </c>
      <c r="Q12" s="15" t="s">
        <v>702</v>
      </c>
      <c r="R12" s="34" t="s">
        <v>751</v>
      </c>
      <c r="S12" s="35"/>
    </row>
    <row r="13" spans="2:24" ht="114.75" hidden="1">
      <c r="B13" s="21">
        <v>12</v>
      </c>
      <c r="C13" s="22">
        <v>44</v>
      </c>
      <c r="D13" s="22" t="s">
        <v>281</v>
      </c>
      <c r="E13" s="22" t="s">
        <v>559</v>
      </c>
      <c r="F13" s="23" t="s">
        <v>560</v>
      </c>
      <c r="G13" s="22">
        <v>1300</v>
      </c>
      <c r="H13" s="22" t="s">
        <v>752</v>
      </c>
      <c r="I13" s="22" t="s">
        <v>294</v>
      </c>
      <c r="J13" s="22" t="s">
        <v>753</v>
      </c>
      <c r="K13" s="22" t="s">
        <v>749</v>
      </c>
      <c r="L13" s="22" t="s">
        <v>294</v>
      </c>
      <c r="M13" s="22" t="s">
        <v>294</v>
      </c>
      <c r="N13" s="22" t="s">
        <v>294</v>
      </c>
      <c r="O13" s="22" t="s">
        <v>754</v>
      </c>
      <c r="P13" s="22" t="s">
        <v>17</v>
      </c>
      <c r="Q13" s="15" t="s">
        <v>702</v>
      </c>
      <c r="R13" s="34" t="s">
        <v>755</v>
      </c>
      <c r="S13" s="35"/>
    </row>
    <row r="14" spans="2:24" ht="62.25" hidden="1" customHeight="1">
      <c r="B14" s="21">
        <v>13</v>
      </c>
      <c r="C14" s="22">
        <v>47</v>
      </c>
      <c r="D14" s="22" t="s">
        <v>281</v>
      </c>
      <c r="E14" s="22" t="s">
        <v>563</v>
      </c>
      <c r="F14" s="23" t="s">
        <v>564</v>
      </c>
      <c r="G14" s="22">
        <v>100</v>
      </c>
      <c r="H14" s="22" t="s">
        <v>756</v>
      </c>
      <c r="I14" s="22" t="s">
        <v>294</v>
      </c>
      <c r="J14" s="22" t="s">
        <v>757</v>
      </c>
      <c r="K14" s="22" t="s">
        <v>758</v>
      </c>
      <c r="L14" s="22" t="s">
        <v>294</v>
      </c>
      <c r="M14" s="22" t="s">
        <v>294</v>
      </c>
      <c r="N14" s="22" t="s">
        <v>294</v>
      </c>
      <c r="O14" s="22" t="s">
        <v>759</v>
      </c>
      <c r="P14" s="22" t="s">
        <v>17</v>
      </c>
      <c r="Q14" s="27" t="s">
        <v>730</v>
      </c>
      <c r="R14" s="36" t="s">
        <v>760</v>
      </c>
      <c r="S14" s="37"/>
    </row>
    <row r="15" spans="2:24" ht="71.25" hidden="1" customHeight="1">
      <c r="B15" s="21">
        <v>14</v>
      </c>
      <c r="C15" s="22">
        <v>48</v>
      </c>
      <c r="D15" s="22" t="s">
        <v>281</v>
      </c>
      <c r="E15" s="22" t="s">
        <v>563</v>
      </c>
      <c r="F15" s="23" t="s">
        <v>568</v>
      </c>
      <c r="G15" s="22">
        <v>600</v>
      </c>
      <c r="H15" s="22" t="s">
        <v>761</v>
      </c>
      <c r="I15" s="22" t="s">
        <v>294</v>
      </c>
      <c r="J15" s="22" t="s">
        <v>757</v>
      </c>
      <c r="K15" s="22" t="s">
        <v>758</v>
      </c>
      <c r="L15" s="22" t="s">
        <v>294</v>
      </c>
      <c r="M15" s="22" t="s">
        <v>294</v>
      </c>
      <c r="N15" s="22" t="s">
        <v>294</v>
      </c>
      <c r="O15" s="22" t="s">
        <v>570</v>
      </c>
      <c r="P15" s="22" t="s">
        <v>17</v>
      </c>
      <c r="Q15" s="27" t="s">
        <v>730</v>
      </c>
      <c r="R15" s="38" t="s">
        <v>762</v>
      </c>
      <c r="S15" s="39"/>
    </row>
    <row r="16" spans="2:24" ht="69" hidden="1" customHeight="1">
      <c r="B16" s="21">
        <v>15</v>
      </c>
      <c r="C16" s="22">
        <v>49</v>
      </c>
      <c r="D16" s="22" t="s">
        <v>281</v>
      </c>
      <c r="E16" s="22" t="s">
        <v>563</v>
      </c>
      <c r="F16" s="23" t="s">
        <v>571</v>
      </c>
      <c r="G16" s="22">
        <v>300</v>
      </c>
      <c r="H16" s="22" t="s">
        <v>763</v>
      </c>
      <c r="I16" s="22" t="s">
        <v>294</v>
      </c>
      <c r="J16" s="22" t="s">
        <v>757</v>
      </c>
      <c r="K16" s="22" t="s">
        <v>758</v>
      </c>
      <c r="L16" s="22" t="s">
        <v>294</v>
      </c>
      <c r="M16" s="22" t="s">
        <v>294</v>
      </c>
      <c r="N16" s="22" t="s">
        <v>294</v>
      </c>
      <c r="O16" s="22" t="s">
        <v>764</v>
      </c>
      <c r="P16" s="22" t="s">
        <v>17</v>
      </c>
      <c r="Q16" s="27" t="s">
        <v>730</v>
      </c>
      <c r="R16" s="36" t="s">
        <v>760</v>
      </c>
      <c r="S16" s="37"/>
    </row>
    <row r="17" spans="2:19" ht="127.5" hidden="1">
      <c r="B17" s="21">
        <v>16</v>
      </c>
      <c r="C17" s="22">
        <v>67</v>
      </c>
      <c r="D17" s="22" t="s">
        <v>281</v>
      </c>
      <c r="E17" s="22" t="s">
        <v>555</v>
      </c>
      <c r="F17" s="23" t="s">
        <v>574</v>
      </c>
      <c r="G17" s="22">
        <v>7</v>
      </c>
      <c r="H17" s="22" t="s">
        <v>747</v>
      </c>
      <c r="I17" s="22" t="s">
        <v>294</v>
      </c>
      <c r="J17" s="22" t="s">
        <v>748</v>
      </c>
      <c r="K17" s="22" t="s">
        <v>749</v>
      </c>
      <c r="L17" s="22" t="s">
        <v>294</v>
      </c>
      <c r="M17" s="22" t="s">
        <v>294</v>
      </c>
      <c r="N17" s="22" t="s">
        <v>294</v>
      </c>
      <c r="O17" s="22" t="s">
        <v>765</v>
      </c>
      <c r="P17" s="22" t="s">
        <v>17</v>
      </c>
      <c r="Q17" s="27" t="s">
        <v>766</v>
      </c>
      <c r="R17" s="40" t="s">
        <v>762</v>
      </c>
      <c r="S17" s="41"/>
    </row>
    <row r="18" spans="2:19" ht="114.75" hidden="1">
      <c r="B18" s="21">
        <v>17</v>
      </c>
      <c r="C18" s="22">
        <v>68</v>
      </c>
      <c r="D18" s="22" t="s">
        <v>281</v>
      </c>
      <c r="E18" s="33" t="s">
        <v>555</v>
      </c>
      <c r="F18" s="23" t="s">
        <v>575</v>
      </c>
      <c r="G18" s="22">
        <v>11</v>
      </c>
      <c r="H18" s="22" t="s">
        <v>747</v>
      </c>
      <c r="I18" s="22" t="s">
        <v>294</v>
      </c>
      <c r="J18" s="22" t="s">
        <v>748</v>
      </c>
      <c r="K18" s="22" t="s">
        <v>749</v>
      </c>
      <c r="L18" s="22" t="s">
        <v>294</v>
      </c>
      <c r="M18" s="22" t="s">
        <v>294</v>
      </c>
      <c r="N18" s="22" t="s">
        <v>294</v>
      </c>
      <c r="O18" s="22" t="s">
        <v>767</v>
      </c>
      <c r="P18" s="22" t="s">
        <v>17</v>
      </c>
      <c r="Q18" s="27" t="s">
        <v>766</v>
      </c>
      <c r="R18" s="36" t="s">
        <v>751</v>
      </c>
      <c r="S18" s="42"/>
    </row>
    <row r="19" spans="2:19" ht="114.75" hidden="1">
      <c r="B19" s="21">
        <v>18</v>
      </c>
      <c r="C19" s="22">
        <v>69</v>
      </c>
      <c r="D19" s="22" t="s">
        <v>281</v>
      </c>
      <c r="E19" s="33" t="s">
        <v>555</v>
      </c>
      <c r="F19" s="23" t="s">
        <v>576</v>
      </c>
      <c r="G19" s="22">
        <v>11</v>
      </c>
      <c r="H19" s="22" t="s">
        <v>747</v>
      </c>
      <c r="I19" s="22" t="s">
        <v>294</v>
      </c>
      <c r="J19" s="22" t="s">
        <v>748</v>
      </c>
      <c r="K19" s="22" t="s">
        <v>749</v>
      </c>
      <c r="L19" s="22" t="s">
        <v>294</v>
      </c>
      <c r="M19" s="22" t="s">
        <v>294</v>
      </c>
      <c r="N19" s="22" t="s">
        <v>294</v>
      </c>
      <c r="O19" s="22" t="s">
        <v>768</v>
      </c>
      <c r="P19" s="22" t="s">
        <v>17</v>
      </c>
      <c r="Q19" s="27" t="s">
        <v>766</v>
      </c>
      <c r="R19" s="40" t="s">
        <v>762</v>
      </c>
      <c r="S19" s="41"/>
    </row>
    <row r="20" spans="2:19" ht="114.75" hidden="1">
      <c r="B20" s="21">
        <v>19</v>
      </c>
      <c r="C20" s="22">
        <v>70</v>
      </c>
      <c r="D20" s="22" t="s">
        <v>281</v>
      </c>
      <c r="E20" s="33" t="s">
        <v>555</v>
      </c>
      <c r="F20" s="23" t="s">
        <v>577</v>
      </c>
      <c r="G20" s="22">
        <v>10</v>
      </c>
      <c r="H20" s="22" t="s">
        <v>747</v>
      </c>
      <c r="I20" s="22" t="s">
        <v>294</v>
      </c>
      <c r="J20" s="22" t="s">
        <v>748</v>
      </c>
      <c r="K20" s="22" t="s">
        <v>749</v>
      </c>
      <c r="L20" s="22" t="s">
        <v>294</v>
      </c>
      <c r="M20" s="22" t="s">
        <v>294</v>
      </c>
      <c r="N20" s="22" t="s">
        <v>294</v>
      </c>
      <c r="O20" s="22" t="s">
        <v>769</v>
      </c>
      <c r="P20" s="22" t="s">
        <v>17</v>
      </c>
      <c r="Q20" s="27" t="s">
        <v>766</v>
      </c>
      <c r="R20" s="36" t="s">
        <v>751</v>
      </c>
      <c r="S20" s="42"/>
    </row>
    <row r="21" spans="2:19" ht="45.75" hidden="1" customHeight="1">
      <c r="B21" s="21">
        <v>20</v>
      </c>
      <c r="C21" s="22">
        <v>73</v>
      </c>
      <c r="D21" s="22" t="s">
        <v>281</v>
      </c>
      <c r="E21" s="22" t="s">
        <v>578</v>
      </c>
      <c r="F21" s="23" t="s">
        <v>579</v>
      </c>
      <c r="G21" s="22">
        <v>120</v>
      </c>
      <c r="H21" s="22">
        <v>0</v>
      </c>
      <c r="I21" s="22" t="s">
        <v>294</v>
      </c>
      <c r="J21" s="22" t="s">
        <v>770</v>
      </c>
      <c r="K21" s="22" t="s">
        <v>771</v>
      </c>
      <c r="L21" s="22" t="s">
        <v>294</v>
      </c>
      <c r="M21" s="22" t="s">
        <v>294</v>
      </c>
      <c r="N21" s="22" t="s">
        <v>294</v>
      </c>
      <c r="O21" s="43" t="s">
        <v>772</v>
      </c>
      <c r="P21" s="22" t="s">
        <v>17</v>
      </c>
      <c r="Q21" s="27" t="s">
        <v>730</v>
      </c>
      <c r="R21" s="40" t="s">
        <v>762</v>
      </c>
      <c r="S21" s="41"/>
    </row>
    <row r="22" spans="2:19" ht="51" hidden="1">
      <c r="B22" s="21">
        <v>21</v>
      </c>
      <c r="C22" s="22">
        <v>74</v>
      </c>
      <c r="D22" s="22" t="s">
        <v>281</v>
      </c>
      <c r="E22" s="22" t="s">
        <v>578</v>
      </c>
      <c r="F22" s="23" t="s">
        <v>581</v>
      </c>
      <c r="G22" s="22">
        <v>105</v>
      </c>
      <c r="H22" s="22">
        <v>0</v>
      </c>
      <c r="I22" s="22" t="s">
        <v>294</v>
      </c>
      <c r="J22" s="22" t="s">
        <v>770</v>
      </c>
      <c r="K22" s="22" t="s">
        <v>771</v>
      </c>
      <c r="L22" s="22" t="s">
        <v>294</v>
      </c>
      <c r="M22" s="22" t="s">
        <v>294</v>
      </c>
      <c r="N22" s="22" t="s">
        <v>294</v>
      </c>
      <c r="O22" s="43" t="s">
        <v>772</v>
      </c>
      <c r="P22" s="22" t="s">
        <v>17</v>
      </c>
      <c r="Q22" s="27" t="s">
        <v>730</v>
      </c>
      <c r="R22" s="40" t="s">
        <v>762</v>
      </c>
      <c r="S22" s="41"/>
    </row>
    <row r="23" spans="2:19" ht="38.25" hidden="1">
      <c r="B23" s="21">
        <v>22</v>
      </c>
      <c r="C23" s="22">
        <v>75</v>
      </c>
      <c r="D23" s="22" t="s">
        <v>281</v>
      </c>
      <c r="E23" s="22" t="s">
        <v>578</v>
      </c>
      <c r="F23" s="23" t="s">
        <v>582</v>
      </c>
      <c r="G23" s="22">
        <v>750</v>
      </c>
      <c r="H23" s="22">
        <v>0</v>
      </c>
      <c r="I23" s="22" t="s">
        <v>294</v>
      </c>
      <c r="J23" s="22" t="s">
        <v>770</v>
      </c>
      <c r="K23" s="22" t="s">
        <v>771</v>
      </c>
      <c r="L23" s="22" t="s">
        <v>294</v>
      </c>
      <c r="M23" s="22" t="s">
        <v>294</v>
      </c>
      <c r="N23" s="22" t="s">
        <v>294</v>
      </c>
      <c r="O23" s="43" t="s">
        <v>773</v>
      </c>
      <c r="P23" s="22" t="s">
        <v>17</v>
      </c>
      <c r="Q23" s="27" t="s">
        <v>730</v>
      </c>
      <c r="R23" s="40" t="s">
        <v>762</v>
      </c>
      <c r="S23" s="41"/>
    </row>
    <row r="24" spans="2:19" ht="38.25" hidden="1">
      <c r="B24" s="21">
        <v>23</v>
      </c>
      <c r="C24" s="22">
        <v>76</v>
      </c>
      <c r="D24" s="22" t="s">
        <v>281</v>
      </c>
      <c r="E24" s="22" t="s">
        <v>578</v>
      </c>
      <c r="F24" s="23" t="s">
        <v>583</v>
      </c>
      <c r="G24" s="22">
        <v>420</v>
      </c>
      <c r="H24" s="22">
        <v>0</v>
      </c>
      <c r="I24" s="22" t="s">
        <v>294</v>
      </c>
      <c r="J24" s="22" t="s">
        <v>770</v>
      </c>
      <c r="K24" s="22" t="s">
        <v>771</v>
      </c>
      <c r="L24" s="22" t="s">
        <v>294</v>
      </c>
      <c r="M24" s="22" t="s">
        <v>294</v>
      </c>
      <c r="N24" s="22" t="s">
        <v>294</v>
      </c>
      <c r="O24" s="43" t="s">
        <v>774</v>
      </c>
      <c r="P24" s="22" t="s">
        <v>17</v>
      </c>
      <c r="Q24" s="27" t="s">
        <v>730</v>
      </c>
      <c r="R24" s="40" t="s">
        <v>762</v>
      </c>
      <c r="S24" s="41"/>
    </row>
    <row r="25" spans="2:19" ht="38.25" hidden="1">
      <c r="B25" s="21">
        <v>24</v>
      </c>
      <c r="C25" s="22">
        <v>77</v>
      </c>
      <c r="D25" s="22" t="s">
        <v>281</v>
      </c>
      <c r="E25" s="22" t="s">
        <v>578</v>
      </c>
      <c r="F25" s="23" t="s">
        <v>584</v>
      </c>
      <c r="G25" s="22">
        <v>1800</v>
      </c>
      <c r="H25" s="22">
        <v>0</v>
      </c>
      <c r="I25" s="22" t="s">
        <v>294</v>
      </c>
      <c r="J25" s="22" t="s">
        <v>294</v>
      </c>
      <c r="K25" s="22" t="s">
        <v>771</v>
      </c>
      <c r="L25" s="22" t="s">
        <v>294</v>
      </c>
      <c r="M25" s="22" t="s">
        <v>294</v>
      </c>
      <c r="N25" s="22" t="s">
        <v>294</v>
      </c>
      <c r="O25" s="43" t="s">
        <v>774</v>
      </c>
      <c r="P25" s="22" t="s">
        <v>17</v>
      </c>
      <c r="Q25" s="27" t="s">
        <v>730</v>
      </c>
      <c r="R25" s="40" t="s">
        <v>762</v>
      </c>
      <c r="S25" s="41"/>
    </row>
    <row r="26" spans="2:19" ht="38.25" hidden="1">
      <c r="B26" s="21">
        <v>25</v>
      </c>
      <c r="C26" s="22">
        <v>78</v>
      </c>
      <c r="D26" s="22" t="s">
        <v>281</v>
      </c>
      <c r="E26" s="22" t="s">
        <v>578</v>
      </c>
      <c r="F26" s="23" t="s">
        <v>585</v>
      </c>
      <c r="G26" s="22">
        <v>9000</v>
      </c>
      <c r="H26" s="22">
        <v>0</v>
      </c>
      <c r="I26" s="22" t="s">
        <v>294</v>
      </c>
      <c r="J26" s="22" t="s">
        <v>770</v>
      </c>
      <c r="K26" s="22" t="s">
        <v>771</v>
      </c>
      <c r="L26" s="22" t="s">
        <v>294</v>
      </c>
      <c r="M26" s="22" t="s">
        <v>294</v>
      </c>
      <c r="N26" s="22" t="s">
        <v>294</v>
      </c>
      <c r="O26" s="43" t="s">
        <v>774</v>
      </c>
      <c r="P26" s="22" t="s">
        <v>17</v>
      </c>
      <c r="Q26" s="27" t="s">
        <v>730</v>
      </c>
      <c r="R26" s="40" t="s">
        <v>762</v>
      </c>
      <c r="S26" s="41"/>
    </row>
    <row r="27" spans="2:19" ht="38.25" hidden="1">
      <c r="B27" s="21">
        <v>26</v>
      </c>
      <c r="C27" s="22">
        <v>79</v>
      </c>
      <c r="D27" s="22" t="s">
        <v>281</v>
      </c>
      <c r="E27" s="22" t="s">
        <v>578</v>
      </c>
      <c r="F27" s="23" t="s">
        <v>586</v>
      </c>
      <c r="G27" s="22">
        <v>300</v>
      </c>
      <c r="H27" s="22">
        <v>0</v>
      </c>
      <c r="I27" s="22" t="s">
        <v>294</v>
      </c>
      <c r="J27" s="22" t="s">
        <v>770</v>
      </c>
      <c r="K27" s="22" t="s">
        <v>771</v>
      </c>
      <c r="L27" s="22" t="s">
        <v>294</v>
      </c>
      <c r="M27" s="22" t="s">
        <v>294</v>
      </c>
      <c r="N27" s="22" t="s">
        <v>294</v>
      </c>
      <c r="O27" s="43" t="s">
        <v>774</v>
      </c>
      <c r="P27" s="22" t="s">
        <v>17</v>
      </c>
      <c r="Q27" s="27" t="s">
        <v>730</v>
      </c>
      <c r="R27" s="40" t="s">
        <v>762</v>
      </c>
      <c r="S27" s="41"/>
    </row>
    <row r="28" spans="2:19" ht="38.25" hidden="1">
      <c r="B28" s="21">
        <v>27</v>
      </c>
      <c r="C28" s="22">
        <v>80</v>
      </c>
      <c r="D28" s="22" t="s">
        <v>281</v>
      </c>
      <c r="E28" s="22" t="s">
        <v>578</v>
      </c>
      <c r="F28" s="23" t="s">
        <v>587</v>
      </c>
      <c r="G28" s="22">
        <v>300</v>
      </c>
      <c r="H28" s="22">
        <v>0</v>
      </c>
      <c r="I28" s="22" t="s">
        <v>294</v>
      </c>
      <c r="J28" s="22" t="s">
        <v>770</v>
      </c>
      <c r="K28" s="22" t="s">
        <v>771</v>
      </c>
      <c r="L28" s="22" t="s">
        <v>294</v>
      </c>
      <c r="M28" s="22" t="s">
        <v>294</v>
      </c>
      <c r="N28" s="22" t="s">
        <v>294</v>
      </c>
      <c r="O28" s="43" t="s">
        <v>774</v>
      </c>
      <c r="P28" s="22" t="s">
        <v>17</v>
      </c>
      <c r="Q28" s="27" t="s">
        <v>730</v>
      </c>
      <c r="R28" s="40" t="s">
        <v>762</v>
      </c>
      <c r="S28" s="41"/>
    </row>
    <row r="29" spans="2:19" ht="38.25" hidden="1">
      <c r="B29" s="21">
        <v>28</v>
      </c>
      <c r="C29" s="22">
        <v>81</v>
      </c>
      <c r="D29" s="22" t="s">
        <v>281</v>
      </c>
      <c r="E29" s="22" t="s">
        <v>578</v>
      </c>
      <c r="F29" s="23" t="s">
        <v>588</v>
      </c>
      <c r="G29" s="22">
        <v>600</v>
      </c>
      <c r="H29" s="22">
        <v>0</v>
      </c>
      <c r="I29" s="22" t="s">
        <v>294</v>
      </c>
      <c r="J29" s="22" t="s">
        <v>770</v>
      </c>
      <c r="K29" s="22" t="s">
        <v>771</v>
      </c>
      <c r="L29" s="22" t="s">
        <v>294</v>
      </c>
      <c r="M29" s="22" t="s">
        <v>294</v>
      </c>
      <c r="N29" s="22" t="s">
        <v>294</v>
      </c>
      <c r="O29" s="43" t="s">
        <v>774</v>
      </c>
      <c r="P29" s="22" t="s">
        <v>17</v>
      </c>
      <c r="Q29" s="27" t="s">
        <v>730</v>
      </c>
      <c r="R29" s="40" t="s">
        <v>762</v>
      </c>
      <c r="S29" s="41"/>
    </row>
    <row r="30" spans="2:19" ht="38.25" hidden="1">
      <c r="B30" s="21">
        <v>29</v>
      </c>
      <c r="C30" s="22">
        <v>82</v>
      </c>
      <c r="D30" s="22" t="s">
        <v>281</v>
      </c>
      <c r="E30" s="22" t="s">
        <v>578</v>
      </c>
      <c r="F30" s="23" t="s">
        <v>589</v>
      </c>
      <c r="G30" s="22">
        <v>150000</v>
      </c>
      <c r="H30" s="22">
        <v>0</v>
      </c>
      <c r="I30" s="22" t="s">
        <v>294</v>
      </c>
      <c r="J30" s="22" t="s">
        <v>770</v>
      </c>
      <c r="K30" s="22" t="s">
        <v>771</v>
      </c>
      <c r="L30" s="22" t="s">
        <v>294</v>
      </c>
      <c r="M30" s="22" t="s">
        <v>294</v>
      </c>
      <c r="N30" s="22" t="s">
        <v>294</v>
      </c>
      <c r="O30" s="43" t="s">
        <v>774</v>
      </c>
      <c r="P30" s="22" t="s">
        <v>17</v>
      </c>
      <c r="Q30" s="27" t="s">
        <v>730</v>
      </c>
      <c r="R30" s="40" t="s">
        <v>762</v>
      </c>
      <c r="S30" s="41"/>
    </row>
    <row r="31" spans="2:19" ht="59.25" hidden="1" customHeight="1">
      <c r="B31" s="21">
        <v>30</v>
      </c>
      <c r="C31" s="22">
        <v>87</v>
      </c>
      <c r="D31" s="22" t="s">
        <v>201</v>
      </c>
      <c r="E31" s="22" t="s">
        <v>202</v>
      </c>
      <c r="F31" s="23" t="s">
        <v>203</v>
      </c>
      <c r="G31" s="22">
        <v>20</v>
      </c>
      <c r="H31" s="22" t="s">
        <v>775</v>
      </c>
      <c r="I31" s="22" t="s">
        <v>776</v>
      </c>
      <c r="J31" s="22" t="s">
        <v>777</v>
      </c>
      <c r="K31" s="22" t="s">
        <v>778</v>
      </c>
      <c r="L31" s="22" t="s">
        <v>294</v>
      </c>
      <c r="M31" s="22" t="s">
        <v>294</v>
      </c>
      <c r="N31" s="22" t="s">
        <v>207</v>
      </c>
      <c r="O31" s="43" t="s">
        <v>779</v>
      </c>
      <c r="P31" s="22" t="s">
        <v>17</v>
      </c>
      <c r="Q31" s="44" t="s">
        <v>730</v>
      </c>
      <c r="R31" s="28" t="s">
        <v>780</v>
      </c>
      <c r="S31" s="45"/>
    </row>
    <row r="32" spans="2:19" ht="409.5" hidden="1">
      <c r="B32" s="21">
        <v>31</v>
      </c>
      <c r="C32" s="22">
        <v>91</v>
      </c>
      <c r="D32" s="22" t="s">
        <v>201</v>
      </c>
      <c r="E32" s="22" t="s">
        <v>317</v>
      </c>
      <c r="F32" s="23" t="s">
        <v>318</v>
      </c>
      <c r="G32" s="22">
        <v>42</v>
      </c>
      <c r="H32" s="22" t="s">
        <v>781</v>
      </c>
      <c r="I32" s="22" t="s">
        <v>782</v>
      </c>
      <c r="J32" s="22" t="s">
        <v>783</v>
      </c>
      <c r="K32" s="22" t="s">
        <v>784</v>
      </c>
      <c r="L32" s="22" t="s">
        <v>700</v>
      </c>
      <c r="M32" s="22" t="s">
        <v>294</v>
      </c>
      <c r="N32" s="22" t="s">
        <v>322</v>
      </c>
      <c r="O32" s="22" t="s">
        <v>785</v>
      </c>
      <c r="P32" s="22" t="s">
        <v>17</v>
      </c>
      <c r="Q32" s="27" t="s">
        <v>730</v>
      </c>
      <c r="R32" s="46" t="s">
        <v>786</v>
      </c>
      <c r="S32" s="47"/>
    </row>
    <row r="33" spans="2:19" ht="59.25" hidden="1" customHeight="1">
      <c r="B33" s="21">
        <v>32</v>
      </c>
      <c r="C33" s="22">
        <v>92</v>
      </c>
      <c r="D33" s="22" t="s">
        <v>201</v>
      </c>
      <c r="E33" s="22" t="s">
        <v>324</v>
      </c>
      <c r="F33" s="23" t="s">
        <v>325</v>
      </c>
      <c r="G33" s="22">
        <v>544</v>
      </c>
      <c r="H33" s="22" t="s">
        <v>787</v>
      </c>
      <c r="I33" s="22" t="s">
        <v>788</v>
      </c>
      <c r="J33" s="22" t="s">
        <v>789</v>
      </c>
      <c r="K33" s="22" t="s">
        <v>784</v>
      </c>
      <c r="L33" s="22" t="s">
        <v>700</v>
      </c>
      <c r="M33" s="22" t="s">
        <v>294</v>
      </c>
      <c r="N33" s="22" t="s">
        <v>328</v>
      </c>
      <c r="O33" s="22" t="s">
        <v>790</v>
      </c>
      <c r="P33" s="22" t="s">
        <v>17</v>
      </c>
      <c r="Q33" s="27" t="s">
        <v>710</v>
      </c>
      <c r="R33" s="48" t="s">
        <v>791</v>
      </c>
      <c r="S33" s="29" t="s">
        <v>712</v>
      </c>
    </row>
    <row r="34" spans="2:19" ht="369.75" hidden="1">
      <c r="B34" s="21">
        <v>33</v>
      </c>
      <c r="C34" s="22">
        <v>93</v>
      </c>
      <c r="D34" s="22" t="s">
        <v>201</v>
      </c>
      <c r="E34" s="22" t="s">
        <v>330</v>
      </c>
      <c r="F34" s="23" t="s">
        <v>331</v>
      </c>
      <c r="G34" s="22">
        <v>10</v>
      </c>
      <c r="H34" s="22" t="s">
        <v>792</v>
      </c>
      <c r="I34" s="22">
        <v>0</v>
      </c>
      <c r="J34" s="22" t="s">
        <v>793</v>
      </c>
      <c r="K34" s="22" t="s">
        <v>784</v>
      </c>
      <c r="L34" s="22" t="s">
        <v>700</v>
      </c>
      <c r="M34" s="22" t="s">
        <v>294</v>
      </c>
      <c r="N34" s="22" t="s">
        <v>294</v>
      </c>
      <c r="O34" s="22" t="s">
        <v>333</v>
      </c>
      <c r="P34" s="22" t="s">
        <v>17</v>
      </c>
      <c r="Q34" s="27" t="s">
        <v>730</v>
      </c>
      <c r="R34" s="49" t="s">
        <v>780</v>
      </c>
      <c r="S34" s="50"/>
    </row>
    <row r="35" spans="2:19" ht="165.75" hidden="1">
      <c r="B35" s="21">
        <v>34</v>
      </c>
      <c r="C35" s="22">
        <v>98</v>
      </c>
      <c r="D35" s="22" t="s">
        <v>201</v>
      </c>
      <c r="E35" s="22" t="s">
        <v>431</v>
      </c>
      <c r="F35" s="23" t="s">
        <v>432</v>
      </c>
      <c r="G35" s="22">
        <v>4</v>
      </c>
      <c r="H35" s="22" t="s">
        <v>794</v>
      </c>
      <c r="I35" s="22" t="s">
        <v>294</v>
      </c>
      <c r="J35" s="22" t="s">
        <v>795</v>
      </c>
      <c r="K35" s="22" t="s">
        <v>796</v>
      </c>
      <c r="L35" s="22" t="s">
        <v>700</v>
      </c>
      <c r="M35" s="22" t="s">
        <v>294</v>
      </c>
      <c r="N35" s="22" t="s">
        <v>294</v>
      </c>
      <c r="O35" s="22" t="s">
        <v>797</v>
      </c>
      <c r="P35" s="22" t="s">
        <v>17</v>
      </c>
      <c r="Q35" s="27" t="s">
        <v>730</v>
      </c>
      <c r="R35" s="48" t="s">
        <v>798</v>
      </c>
      <c r="S35" s="51"/>
    </row>
    <row r="36" spans="2:19" ht="324.75" hidden="1" customHeight="1">
      <c r="B36" s="21">
        <v>35</v>
      </c>
      <c r="C36" s="22">
        <v>99</v>
      </c>
      <c r="D36" s="22" t="s">
        <v>201</v>
      </c>
      <c r="E36" s="22" t="s">
        <v>434</v>
      </c>
      <c r="F36" s="23" t="s">
        <v>435</v>
      </c>
      <c r="G36" s="22">
        <v>102</v>
      </c>
      <c r="H36" s="22" t="s">
        <v>799</v>
      </c>
      <c r="I36" s="22" t="s">
        <v>294</v>
      </c>
      <c r="J36" s="22" t="s">
        <v>800</v>
      </c>
      <c r="K36" s="22" t="s">
        <v>801</v>
      </c>
      <c r="L36" s="22" t="s">
        <v>700</v>
      </c>
      <c r="M36" s="22" t="s">
        <v>294</v>
      </c>
      <c r="N36" s="22" t="s">
        <v>294</v>
      </c>
      <c r="O36" s="22" t="s">
        <v>802</v>
      </c>
      <c r="P36" s="22" t="s">
        <v>17</v>
      </c>
      <c r="Q36" s="27" t="s">
        <v>730</v>
      </c>
      <c r="R36" s="38" t="s">
        <v>762</v>
      </c>
      <c r="S36" s="52"/>
    </row>
    <row r="37" spans="2:19" ht="140.25" hidden="1">
      <c r="B37" s="21">
        <v>36</v>
      </c>
      <c r="C37" s="22">
        <v>102</v>
      </c>
      <c r="D37" s="22" t="s">
        <v>201</v>
      </c>
      <c r="E37" s="22" t="s">
        <v>438</v>
      </c>
      <c r="F37" s="23" t="s">
        <v>439</v>
      </c>
      <c r="G37" s="22">
        <v>2</v>
      </c>
      <c r="H37" s="22" t="s">
        <v>803</v>
      </c>
      <c r="I37" s="22" t="s">
        <v>294</v>
      </c>
      <c r="J37" s="22" t="s">
        <v>804</v>
      </c>
      <c r="K37" s="22" t="s">
        <v>805</v>
      </c>
      <c r="L37" s="22" t="s">
        <v>294</v>
      </c>
      <c r="M37" s="22" t="s">
        <v>294</v>
      </c>
      <c r="N37" s="22" t="s">
        <v>294</v>
      </c>
      <c r="O37" s="22" t="s">
        <v>806</v>
      </c>
      <c r="P37" s="22" t="s">
        <v>17</v>
      </c>
      <c r="Q37" s="27" t="s">
        <v>730</v>
      </c>
      <c r="R37" s="36" t="s">
        <v>791</v>
      </c>
      <c r="S37" s="42"/>
    </row>
    <row r="38" spans="2:19" ht="191.25" hidden="1">
      <c r="B38" s="21">
        <v>37</v>
      </c>
      <c r="C38" s="22">
        <v>103</v>
      </c>
      <c r="D38" s="22" t="s">
        <v>201</v>
      </c>
      <c r="E38" s="22" t="s">
        <v>441</v>
      </c>
      <c r="F38" s="23" t="s">
        <v>442</v>
      </c>
      <c r="G38" s="22" t="s">
        <v>294</v>
      </c>
      <c r="H38" s="22">
        <v>0</v>
      </c>
      <c r="I38" s="22" t="s">
        <v>294</v>
      </c>
      <c r="J38" s="22" t="s">
        <v>807</v>
      </c>
      <c r="K38" s="22" t="s">
        <v>808</v>
      </c>
      <c r="L38" s="22" t="s">
        <v>294</v>
      </c>
      <c r="M38" s="22" t="s">
        <v>294</v>
      </c>
      <c r="N38" s="22" t="s">
        <v>294</v>
      </c>
      <c r="O38" s="22" t="s">
        <v>809</v>
      </c>
      <c r="P38" s="22" t="s">
        <v>17</v>
      </c>
      <c r="Q38" s="27" t="s">
        <v>766</v>
      </c>
      <c r="R38" s="53" t="s">
        <v>810</v>
      </c>
      <c r="S38" s="54"/>
    </row>
    <row r="39" spans="2:19" ht="114.75" hidden="1">
      <c r="B39" s="21">
        <v>38</v>
      </c>
      <c r="C39" s="22">
        <v>104</v>
      </c>
      <c r="D39" s="22" t="s">
        <v>201</v>
      </c>
      <c r="E39" s="22" t="s">
        <v>445</v>
      </c>
      <c r="F39" s="23" t="s">
        <v>446</v>
      </c>
      <c r="G39" s="22">
        <v>50</v>
      </c>
      <c r="H39" s="22" t="s">
        <v>811</v>
      </c>
      <c r="I39" s="22" t="s">
        <v>294</v>
      </c>
      <c r="J39" s="22" t="s">
        <v>812</v>
      </c>
      <c r="K39" s="22" t="s">
        <v>813</v>
      </c>
      <c r="L39" s="22" t="s">
        <v>294</v>
      </c>
      <c r="M39" s="22" t="s">
        <v>294</v>
      </c>
      <c r="N39" s="22" t="s">
        <v>294</v>
      </c>
      <c r="O39" s="22" t="s">
        <v>814</v>
      </c>
      <c r="P39" s="22" t="s">
        <v>17</v>
      </c>
      <c r="Q39" s="27" t="s">
        <v>766</v>
      </c>
      <c r="R39" s="36" t="s">
        <v>760</v>
      </c>
      <c r="S39" s="42"/>
    </row>
    <row r="40" spans="2:19" ht="219.75" hidden="1" customHeight="1">
      <c r="B40" s="21">
        <v>39</v>
      </c>
      <c r="C40" s="22">
        <v>105</v>
      </c>
      <c r="D40" s="22" t="s">
        <v>201</v>
      </c>
      <c r="E40" s="22" t="s">
        <v>324</v>
      </c>
      <c r="F40" s="23" t="s">
        <v>518</v>
      </c>
      <c r="G40" s="22">
        <v>316</v>
      </c>
      <c r="H40" s="22" t="s">
        <v>815</v>
      </c>
      <c r="I40" s="22" t="s">
        <v>294</v>
      </c>
      <c r="J40" s="22" t="s">
        <v>789</v>
      </c>
      <c r="K40" s="22" t="s">
        <v>816</v>
      </c>
      <c r="L40" s="22" t="s">
        <v>294</v>
      </c>
      <c r="M40" s="22" t="s">
        <v>294</v>
      </c>
      <c r="N40" s="22" t="s">
        <v>294</v>
      </c>
      <c r="O40" s="22" t="s">
        <v>817</v>
      </c>
      <c r="P40" s="22" t="s">
        <v>17</v>
      </c>
      <c r="Q40" s="27" t="s">
        <v>730</v>
      </c>
      <c r="R40" s="40" t="s">
        <v>762</v>
      </c>
      <c r="S40" s="41"/>
    </row>
    <row r="41" spans="2:19" ht="293.25" hidden="1">
      <c r="B41" s="21">
        <v>40</v>
      </c>
      <c r="C41" s="22">
        <v>106</v>
      </c>
      <c r="D41" s="22" t="s">
        <v>201</v>
      </c>
      <c r="E41" s="22" t="s">
        <v>431</v>
      </c>
      <c r="F41" s="23" t="s">
        <v>521</v>
      </c>
      <c r="G41" s="22">
        <v>6</v>
      </c>
      <c r="H41" s="22" t="s">
        <v>818</v>
      </c>
      <c r="I41" s="22" t="s">
        <v>294</v>
      </c>
      <c r="J41" s="22" t="s">
        <v>795</v>
      </c>
      <c r="K41" s="22" t="s">
        <v>816</v>
      </c>
      <c r="L41" s="22" t="s">
        <v>294</v>
      </c>
      <c r="M41" s="22" t="s">
        <v>294</v>
      </c>
      <c r="N41" s="22" t="s">
        <v>294</v>
      </c>
      <c r="O41" s="22" t="s">
        <v>819</v>
      </c>
      <c r="P41" s="22" t="s">
        <v>17</v>
      </c>
      <c r="Q41" s="27" t="s">
        <v>730</v>
      </c>
      <c r="R41" s="36" t="s">
        <v>791</v>
      </c>
      <c r="S41" s="42"/>
    </row>
    <row r="42" spans="2:19" ht="96.75" hidden="1" customHeight="1">
      <c r="B42" s="21">
        <v>41</v>
      </c>
      <c r="C42" s="22">
        <v>107</v>
      </c>
      <c r="D42" s="22" t="s">
        <v>201</v>
      </c>
      <c r="E42" s="22" t="s">
        <v>524</v>
      </c>
      <c r="F42" s="23" t="s">
        <v>525</v>
      </c>
      <c r="G42" s="22">
        <v>6</v>
      </c>
      <c r="H42" s="22" t="s">
        <v>820</v>
      </c>
      <c r="I42" s="22" t="s">
        <v>294</v>
      </c>
      <c r="J42" s="22" t="s">
        <v>821</v>
      </c>
      <c r="K42" s="22" t="s">
        <v>816</v>
      </c>
      <c r="L42" s="22" t="s">
        <v>294</v>
      </c>
      <c r="M42" s="22" t="s">
        <v>294</v>
      </c>
      <c r="N42" s="22" t="s">
        <v>294</v>
      </c>
      <c r="O42" s="22" t="s">
        <v>822</v>
      </c>
      <c r="P42" s="22" t="s">
        <v>17</v>
      </c>
      <c r="Q42" s="27" t="s">
        <v>710</v>
      </c>
      <c r="R42" s="55" t="s">
        <v>823</v>
      </c>
      <c r="S42" s="56"/>
    </row>
    <row r="43" spans="2:19" ht="140.25" hidden="1">
      <c r="B43" s="21">
        <v>42</v>
      </c>
      <c r="C43" s="22">
        <v>111</v>
      </c>
      <c r="D43" s="22" t="s">
        <v>201</v>
      </c>
      <c r="E43" s="22" t="s">
        <v>528</v>
      </c>
      <c r="F43" s="23" t="s">
        <v>529</v>
      </c>
      <c r="G43" s="22">
        <v>3</v>
      </c>
      <c r="H43" s="22" t="s">
        <v>742</v>
      </c>
      <c r="I43" s="22" t="s">
        <v>294</v>
      </c>
      <c r="J43" s="22" t="s">
        <v>824</v>
      </c>
      <c r="K43" s="22" t="s">
        <v>744</v>
      </c>
      <c r="L43" s="22" t="s">
        <v>294</v>
      </c>
      <c r="M43" s="22" t="s">
        <v>294</v>
      </c>
      <c r="N43" s="22" t="s">
        <v>294</v>
      </c>
      <c r="O43" s="22" t="s">
        <v>825</v>
      </c>
      <c r="P43" s="22" t="s">
        <v>17</v>
      </c>
      <c r="Q43" s="27" t="s">
        <v>730</v>
      </c>
      <c r="R43" s="36" t="s">
        <v>798</v>
      </c>
      <c r="S43" s="42"/>
    </row>
    <row r="44" spans="2:19" ht="76.5" hidden="1">
      <c r="B44" s="21">
        <v>43</v>
      </c>
      <c r="C44" s="22">
        <v>124</v>
      </c>
      <c r="D44" s="22" t="s">
        <v>201</v>
      </c>
      <c r="E44" s="22" t="s">
        <v>686</v>
      </c>
      <c r="F44" s="23" t="s">
        <v>687</v>
      </c>
      <c r="G44" s="22">
        <v>4</v>
      </c>
      <c r="H44" s="22" t="s">
        <v>826</v>
      </c>
      <c r="I44" s="22" t="s">
        <v>294</v>
      </c>
      <c r="J44" s="22" t="s">
        <v>827</v>
      </c>
      <c r="K44" s="22" t="s">
        <v>610</v>
      </c>
      <c r="L44" s="22" t="s">
        <v>294</v>
      </c>
      <c r="M44" s="22" t="s">
        <v>294</v>
      </c>
      <c r="N44" s="22" t="s">
        <v>294</v>
      </c>
      <c r="O44" s="22" t="s">
        <v>828</v>
      </c>
      <c r="P44" s="22" t="s">
        <v>17</v>
      </c>
      <c r="Q44" s="15" t="s">
        <v>702</v>
      </c>
      <c r="R44" s="30" t="s">
        <v>762</v>
      </c>
      <c r="S44" s="57"/>
    </row>
    <row r="45" spans="2:19" ht="89.25" hidden="1" customHeight="1">
      <c r="B45" s="21">
        <v>44</v>
      </c>
      <c r="C45" s="22">
        <v>134</v>
      </c>
      <c r="D45" s="22" t="s">
        <v>134</v>
      </c>
      <c r="E45" s="22" t="s">
        <v>135</v>
      </c>
      <c r="F45" s="23" t="s">
        <v>136</v>
      </c>
      <c r="G45" s="22">
        <v>1</v>
      </c>
      <c r="H45" s="22" t="s">
        <v>829</v>
      </c>
      <c r="I45" s="22" t="s">
        <v>830</v>
      </c>
      <c r="J45" s="22" t="s">
        <v>831</v>
      </c>
      <c r="K45" s="22" t="s">
        <v>832</v>
      </c>
      <c r="L45" s="22" t="s">
        <v>294</v>
      </c>
      <c r="M45" s="22" t="s">
        <v>833</v>
      </c>
      <c r="N45" s="22" t="s">
        <v>144</v>
      </c>
      <c r="O45" s="22" t="s">
        <v>834</v>
      </c>
      <c r="P45" s="22" t="s">
        <v>17</v>
      </c>
      <c r="Q45" s="27" t="s">
        <v>710</v>
      </c>
      <c r="R45" s="58" t="s">
        <v>835</v>
      </c>
      <c r="S45" s="29" t="s">
        <v>712</v>
      </c>
    </row>
    <row r="46" spans="2:19" ht="76.5" hidden="1">
      <c r="B46" s="21">
        <v>45</v>
      </c>
      <c r="C46" s="22">
        <v>135</v>
      </c>
      <c r="D46" s="22" t="s">
        <v>134</v>
      </c>
      <c r="E46" s="22" t="s">
        <v>146</v>
      </c>
      <c r="F46" s="23" t="s">
        <v>147</v>
      </c>
      <c r="G46" s="22">
        <v>1</v>
      </c>
      <c r="H46" s="22" t="s">
        <v>836</v>
      </c>
      <c r="I46" s="22" t="s">
        <v>837</v>
      </c>
      <c r="J46" s="22" t="s">
        <v>838</v>
      </c>
      <c r="K46" s="22" t="s">
        <v>832</v>
      </c>
      <c r="L46" s="22" t="s">
        <v>294</v>
      </c>
      <c r="M46" s="22" t="s">
        <v>833</v>
      </c>
      <c r="N46" s="22" t="s">
        <v>144</v>
      </c>
      <c r="O46" s="22" t="s">
        <v>839</v>
      </c>
      <c r="P46" s="22" t="s">
        <v>17</v>
      </c>
      <c r="Q46" s="27" t="s">
        <v>710</v>
      </c>
      <c r="R46" s="48" t="s">
        <v>840</v>
      </c>
      <c r="S46" s="29" t="s">
        <v>712</v>
      </c>
    </row>
    <row r="47" spans="2:19" ht="63.75" hidden="1">
      <c r="B47" s="21">
        <v>46</v>
      </c>
      <c r="C47" s="22">
        <v>136</v>
      </c>
      <c r="D47" s="22" t="s">
        <v>134</v>
      </c>
      <c r="E47" s="22" t="s">
        <v>146</v>
      </c>
      <c r="F47" s="23" t="s">
        <v>152</v>
      </c>
      <c r="G47" s="22">
        <v>1</v>
      </c>
      <c r="H47" s="22" t="s">
        <v>841</v>
      </c>
      <c r="I47" s="22" t="s">
        <v>842</v>
      </c>
      <c r="J47" s="22" t="s">
        <v>838</v>
      </c>
      <c r="K47" s="22" t="s">
        <v>832</v>
      </c>
      <c r="L47" s="22" t="s">
        <v>294</v>
      </c>
      <c r="M47" s="22" t="s">
        <v>833</v>
      </c>
      <c r="N47" s="22" t="s">
        <v>155</v>
      </c>
      <c r="O47" s="22" t="s">
        <v>843</v>
      </c>
      <c r="P47" s="22" t="s">
        <v>17</v>
      </c>
      <c r="Q47" s="27" t="s">
        <v>710</v>
      </c>
      <c r="R47" s="58" t="s">
        <v>835</v>
      </c>
      <c r="S47" s="29" t="s">
        <v>712</v>
      </c>
    </row>
    <row r="48" spans="2:19" ht="63.75" hidden="1">
      <c r="B48" s="21">
        <v>47</v>
      </c>
      <c r="C48" s="22">
        <v>137</v>
      </c>
      <c r="D48" s="22" t="s">
        <v>134</v>
      </c>
      <c r="E48" s="22" t="s">
        <v>146</v>
      </c>
      <c r="F48" s="23" t="s">
        <v>157</v>
      </c>
      <c r="G48" s="22">
        <v>1</v>
      </c>
      <c r="H48" s="22" t="s">
        <v>844</v>
      </c>
      <c r="I48" s="22" t="s">
        <v>845</v>
      </c>
      <c r="J48" s="22" t="s">
        <v>838</v>
      </c>
      <c r="K48" s="22" t="s">
        <v>832</v>
      </c>
      <c r="L48" s="22" t="s">
        <v>294</v>
      </c>
      <c r="M48" s="22" t="s">
        <v>833</v>
      </c>
      <c r="N48" s="22" t="s">
        <v>160</v>
      </c>
      <c r="O48" s="22" t="s">
        <v>846</v>
      </c>
      <c r="P48" s="22" t="s">
        <v>17</v>
      </c>
      <c r="Q48" s="27" t="s">
        <v>710</v>
      </c>
      <c r="R48" s="58" t="s">
        <v>835</v>
      </c>
      <c r="S48" s="29" t="s">
        <v>712</v>
      </c>
    </row>
    <row r="49" spans="2:19" ht="63.75" hidden="1">
      <c r="B49" s="21">
        <v>48</v>
      </c>
      <c r="C49" s="22">
        <v>138</v>
      </c>
      <c r="D49" s="22" t="s">
        <v>134</v>
      </c>
      <c r="E49" s="22" t="s">
        <v>162</v>
      </c>
      <c r="F49" s="23" t="s">
        <v>163</v>
      </c>
      <c r="G49" s="22">
        <v>1</v>
      </c>
      <c r="H49" s="22" t="s">
        <v>847</v>
      </c>
      <c r="I49" s="22" t="s">
        <v>848</v>
      </c>
      <c r="J49" s="22" t="s">
        <v>849</v>
      </c>
      <c r="K49" s="22" t="s">
        <v>832</v>
      </c>
      <c r="L49" s="22" t="s">
        <v>294</v>
      </c>
      <c r="M49" s="22" t="s">
        <v>833</v>
      </c>
      <c r="N49" s="22" t="s">
        <v>166</v>
      </c>
      <c r="O49" s="22" t="s">
        <v>850</v>
      </c>
      <c r="P49" s="22" t="s">
        <v>17</v>
      </c>
      <c r="Q49" s="27" t="s">
        <v>710</v>
      </c>
      <c r="R49" s="58" t="s">
        <v>835</v>
      </c>
      <c r="S49" s="29" t="s">
        <v>712</v>
      </c>
    </row>
    <row r="50" spans="2:19" ht="63.75" hidden="1">
      <c r="B50" s="21">
        <v>49</v>
      </c>
      <c r="C50" s="22">
        <v>139</v>
      </c>
      <c r="D50" s="22" t="s">
        <v>134</v>
      </c>
      <c r="E50" s="22" t="s">
        <v>168</v>
      </c>
      <c r="F50" s="23" t="s">
        <v>169</v>
      </c>
      <c r="G50" s="22">
        <v>1</v>
      </c>
      <c r="H50" s="22" t="s">
        <v>851</v>
      </c>
      <c r="I50" s="22" t="s">
        <v>852</v>
      </c>
      <c r="J50" s="22" t="s">
        <v>853</v>
      </c>
      <c r="K50" s="22" t="s">
        <v>854</v>
      </c>
      <c r="L50" s="22" t="s">
        <v>294</v>
      </c>
      <c r="M50" s="22" t="s">
        <v>294</v>
      </c>
      <c r="N50" s="22" t="s">
        <v>173</v>
      </c>
      <c r="O50" s="22" t="s">
        <v>855</v>
      </c>
      <c r="P50" s="22" t="s">
        <v>17</v>
      </c>
      <c r="Q50" s="27" t="s">
        <v>710</v>
      </c>
      <c r="R50" s="58" t="s">
        <v>835</v>
      </c>
      <c r="S50" s="29" t="s">
        <v>712</v>
      </c>
    </row>
    <row r="51" spans="2:19" ht="76.5" hidden="1">
      <c r="B51" s="21">
        <v>50</v>
      </c>
      <c r="C51" s="22">
        <v>140</v>
      </c>
      <c r="D51" s="22" t="s">
        <v>134</v>
      </c>
      <c r="E51" s="22" t="s">
        <v>146</v>
      </c>
      <c r="F51" s="23" t="s">
        <v>175</v>
      </c>
      <c r="G51" s="22">
        <v>1</v>
      </c>
      <c r="H51" s="22" t="s">
        <v>856</v>
      </c>
      <c r="I51" s="22" t="s">
        <v>857</v>
      </c>
      <c r="J51" s="22" t="s">
        <v>838</v>
      </c>
      <c r="K51" s="22" t="s">
        <v>854</v>
      </c>
      <c r="L51" s="22" t="s">
        <v>294</v>
      </c>
      <c r="M51" s="22" t="s">
        <v>294</v>
      </c>
      <c r="N51" s="22" t="s">
        <v>178</v>
      </c>
      <c r="O51" s="22" t="s">
        <v>858</v>
      </c>
      <c r="P51" s="22" t="s">
        <v>17</v>
      </c>
      <c r="Q51" s="27" t="s">
        <v>710</v>
      </c>
      <c r="R51" s="58" t="s">
        <v>835</v>
      </c>
      <c r="S51" s="29" t="s">
        <v>712</v>
      </c>
    </row>
    <row r="52" spans="2:19" ht="76.5" hidden="1">
      <c r="B52" s="21">
        <v>51</v>
      </c>
      <c r="C52" s="22">
        <v>141</v>
      </c>
      <c r="D52" s="22" t="s">
        <v>134</v>
      </c>
      <c r="E52" s="22" t="s">
        <v>180</v>
      </c>
      <c r="F52" s="23" t="s">
        <v>181</v>
      </c>
      <c r="G52" s="22">
        <v>1</v>
      </c>
      <c r="H52" s="22" t="s">
        <v>851</v>
      </c>
      <c r="I52" s="22" t="s">
        <v>859</v>
      </c>
      <c r="J52" s="22" t="s">
        <v>838</v>
      </c>
      <c r="K52" s="22" t="s">
        <v>854</v>
      </c>
      <c r="L52" s="22" t="s">
        <v>294</v>
      </c>
      <c r="M52" s="22" t="s">
        <v>294</v>
      </c>
      <c r="N52" s="22" t="s">
        <v>183</v>
      </c>
      <c r="O52" s="22" t="s">
        <v>860</v>
      </c>
      <c r="P52" s="22" t="s">
        <v>17</v>
      </c>
      <c r="Q52" s="27" t="s">
        <v>710</v>
      </c>
      <c r="R52" s="58" t="s">
        <v>835</v>
      </c>
      <c r="S52" s="29" t="s">
        <v>712</v>
      </c>
    </row>
    <row r="53" spans="2:19" ht="51" hidden="1">
      <c r="B53" s="21">
        <v>52</v>
      </c>
      <c r="C53" s="22">
        <v>143</v>
      </c>
      <c r="D53" s="22" t="s">
        <v>134</v>
      </c>
      <c r="E53" s="22" t="s">
        <v>168</v>
      </c>
      <c r="F53" s="23" t="s">
        <v>195</v>
      </c>
      <c r="G53" s="22">
        <v>1</v>
      </c>
      <c r="H53" s="22" t="s">
        <v>861</v>
      </c>
      <c r="I53" s="22" t="s">
        <v>862</v>
      </c>
      <c r="J53" s="22" t="s">
        <v>853</v>
      </c>
      <c r="K53" s="22" t="s">
        <v>863</v>
      </c>
      <c r="L53" s="22" t="s">
        <v>863</v>
      </c>
      <c r="M53" s="22" t="s">
        <v>864</v>
      </c>
      <c r="N53" s="22" t="s">
        <v>199</v>
      </c>
      <c r="O53" s="22" t="s">
        <v>200</v>
      </c>
      <c r="P53" s="22" t="s">
        <v>17</v>
      </c>
      <c r="Q53" s="15" t="s">
        <v>702</v>
      </c>
      <c r="R53" s="30" t="s">
        <v>762</v>
      </c>
      <c r="S53" s="57"/>
    </row>
    <row r="54" spans="2:19" ht="183" hidden="1" customHeight="1">
      <c r="B54" s="21">
        <v>53</v>
      </c>
      <c r="C54" s="22">
        <v>146</v>
      </c>
      <c r="D54" s="22" t="s">
        <v>134</v>
      </c>
      <c r="E54" s="22" t="s">
        <v>209</v>
      </c>
      <c r="F54" s="23" t="s">
        <v>210</v>
      </c>
      <c r="G54" s="22">
        <v>180</v>
      </c>
      <c r="H54" s="22" t="s">
        <v>865</v>
      </c>
      <c r="I54" s="22" t="s">
        <v>866</v>
      </c>
      <c r="J54" s="22" t="s">
        <v>867</v>
      </c>
      <c r="K54" s="22" t="s">
        <v>868</v>
      </c>
      <c r="L54" s="22" t="s">
        <v>294</v>
      </c>
      <c r="M54" s="22" t="s">
        <v>294</v>
      </c>
      <c r="N54" s="22" t="s">
        <v>213</v>
      </c>
      <c r="O54" s="22" t="s">
        <v>869</v>
      </c>
      <c r="P54" s="22" t="s">
        <v>17</v>
      </c>
      <c r="Q54" s="27" t="s">
        <v>710</v>
      </c>
      <c r="R54" s="59" t="s">
        <v>870</v>
      </c>
      <c r="S54" s="29" t="s">
        <v>712</v>
      </c>
    </row>
    <row r="55" spans="2:19" ht="41.25" hidden="1" customHeight="1">
      <c r="B55" s="21">
        <v>54</v>
      </c>
      <c r="C55" s="22">
        <v>147</v>
      </c>
      <c r="D55" s="22" t="s">
        <v>134</v>
      </c>
      <c r="E55" s="22" t="s">
        <v>209</v>
      </c>
      <c r="F55" s="23" t="s">
        <v>215</v>
      </c>
      <c r="G55" s="22">
        <v>4</v>
      </c>
      <c r="H55" s="22" t="s">
        <v>871</v>
      </c>
      <c r="I55" s="22" t="s">
        <v>872</v>
      </c>
      <c r="J55" s="22" t="s">
        <v>867</v>
      </c>
      <c r="K55" s="22" t="s">
        <v>868</v>
      </c>
      <c r="L55" s="22" t="s">
        <v>294</v>
      </c>
      <c r="M55" s="22" t="s">
        <v>294</v>
      </c>
      <c r="N55" s="22" t="s">
        <v>213</v>
      </c>
      <c r="O55" s="22" t="s">
        <v>873</v>
      </c>
      <c r="P55" s="22" t="s">
        <v>17</v>
      </c>
      <c r="Q55" s="27" t="s">
        <v>710</v>
      </c>
      <c r="R55" s="48" t="s">
        <v>874</v>
      </c>
      <c r="S55" s="29" t="s">
        <v>712</v>
      </c>
    </row>
    <row r="56" spans="2:19" ht="76.5" hidden="1">
      <c r="B56" s="21">
        <v>55</v>
      </c>
      <c r="C56" s="22">
        <v>148</v>
      </c>
      <c r="D56" s="22" t="s">
        <v>134</v>
      </c>
      <c r="E56" s="22" t="s">
        <v>209</v>
      </c>
      <c r="F56" s="23" t="s">
        <v>219</v>
      </c>
      <c r="G56" s="22">
        <v>60</v>
      </c>
      <c r="H56" s="22" t="s">
        <v>875</v>
      </c>
      <c r="I56" s="22" t="s">
        <v>876</v>
      </c>
      <c r="J56" s="22" t="s">
        <v>867</v>
      </c>
      <c r="K56" s="22" t="s">
        <v>868</v>
      </c>
      <c r="L56" s="22" t="s">
        <v>868</v>
      </c>
      <c r="M56" s="22" t="s">
        <v>877</v>
      </c>
      <c r="N56" s="22" t="s">
        <v>222</v>
      </c>
      <c r="O56" s="22" t="s">
        <v>878</v>
      </c>
      <c r="P56" s="22" t="s">
        <v>17</v>
      </c>
      <c r="Q56" s="15" t="s">
        <v>879</v>
      </c>
      <c r="R56" s="30" t="s">
        <v>762</v>
      </c>
      <c r="S56" s="57"/>
    </row>
    <row r="57" spans="2:19" ht="100.5" hidden="1" customHeight="1">
      <c r="B57" s="21">
        <v>56</v>
      </c>
      <c r="C57" s="22">
        <v>149</v>
      </c>
      <c r="D57" s="22" t="s">
        <v>134</v>
      </c>
      <c r="E57" s="22" t="s">
        <v>209</v>
      </c>
      <c r="F57" s="23" t="s">
        <v>224</v>
      </c>
      <c r="G57" s="22">
        <v>270</v>
      </c>
      <c r="H57" s="22" t="s">
        <v>880</v>
      </c>
      <c r="I57" s="22" t="s">
        <v>881</v>
      </c>
      <c r="J57" s="22" t="s">
        <v>867</v>
      </c>
      <c r="K57" s="22" t="s">
        <v>868</v>
      </c>
      <c r="L57" s="22" t="s">
        <v>294</v>
      </c>
      <c r="M57" s="22" t="s">
        <v>294</v>
      </c>
      <c r="N57" s="22" t="s">
        <v>227</v>
      </c>
      <c r="O57" s="22" t="s">
        <v>228</v>
      </c>
      <c r="P57" s="22" t="s">
        <v>17</v>
      </c>
      <c r="Q57" s="27" t="s">
        <v>710</v>
      </c>
      <c r="R57" s="48" t="s">
        <v>798</v>
      </c>
      <c r="S57" s="29" t="s">
        <v>712</v>
      </c>
    </row>
    <row r="58" spans="2:19" ht="66.75" hidden="1" customHeight="1">
      <c r="B58" s="21">
        <v>57</v>
      </c>
      <c r="C58" s="22">
        <v>152</v>
      </c>
      <c r="D58" s="22" t="s">
        <v>134</v>
      </c>
      <c r="E58" s="22" t="s">
        <v>229</v>
      </c>
      <c r="F58" s="23" t="s">
        <v>230</v>
      </c>
      <c r="G58" s="22">
        <v>30000</v>
      </c>
      <c r="H58" s="22" t="s">
        <v>882</v>
      </c>
      <c r="I58" s="22" t="s">
        <v>883</v>
      </c>
      <c r="J58" s="22" t="s">
        <v>884</v>
      </c>
      <c r="K58" s="22" t="s">
        <v>885</v>
      </c>
      <c r="L58" s="22" t="s">
        <v>294</v>
      </c>
      <c r="M58" s="22" t="s">
        <v>294</v>
      </c>
      <c r="N58" s="22" t="s">
        <v>234</v>
      </c>
      <c r="O58" s="22" t="s">
        <v>886</v>
      </c>
      <c r="P58" s="22" t="s">
        <v>17</v>
      </c>
      <c r="Q58" s="60" t="s">
        <v>887</v>
      </c>
      <c r="R58" s="49" t="s">
        <v>780</v>
      </c>
      <c r="S58" s="29"/>
    </row>
    <row r="59" spans="2:19" ht="96.75" hidden="1" customHeight="1">
      <c r="B59" s="21">
        <v>58</v>
      </c>
      <c r="C59" s="22">
        <v>154</v>
      </c>
      <c r="D59" s="22" t="s">
        <v>134</v>
      </c>
      <c r="E59" s="22" t="s">
        <v>236</v>
      </c>
      <c r="F59" s="23" t="s">
        <v>237</v>
      </c>
      <c r="G59" s="22">
        <v>20</v>
      </c>
      <c r="H59" s="22" t="s">
        <v>888</v>
      </c>
      <c r="I59" s="22" t="s">
        <v>889</v>
      </c>
      <c r="J59" s="22" t="s">
        <v>890</v>
      </c>
      <c r="K59" s="22" t="s">
        <v>891</v>
      </c>
      <c r="L59" s="22" t="s">
        <v>294</v>
      </c>
      <c r="M59" s="22" t="s">
        <v>294</v>
      </c>
      <c r="N59" s="22" t="s">
        <v>240</v>
      </c>
      <c r="O59" s="22" t="s">
        <v>892</v>
      </c>
      <c r="P59" s="22" t="s">
        <v>17</v>
      </c>
      <c r="Q59" s="27" t="s">
        <v>710</v>
      </c>
      <c r="R59" s="49" t="s">
        <v>780</v>
      </c>
      <c r="S59" s="29" t="s">
        <v>712</v>
      </c>
    </row>
    <row r="60" spans="2:19" ht="51" hidden="1">
      <c r="B60" s="21">
        <v>59</v>
      </c>
      <c r="C60" s="22">
        <v>155</v>
      </c>
      <c r="D60" s="22" t="s">
        <v>134</v>
      </c>
      <c r="E60" s="22" t="s">
        <v>242</v>
      </c>
      <c r="F60" s="23" t="s">
        <v>243</v>
      </c>
      <c r="G60" s="22">
        <v>2</v>
      </c>
      <c r="H60" s="22" t="s">
        <v>893</v>
      </c>
      <c r="I60" s="22" t="s">
        <v>894</v>
      </c>
      <c r="J60" s="22" t="s">
        <v>895</v>
      </c>
      <c r="K60" s="22" t="s">
        <v>896</v>
      </c>
      <c r="L60" s="22" t="s">
        <v>294</v>
      </c>
      <c r="M60" s="22" t="s">
        <v>294</v>
      </c>
      <c r="N60" s="22" t="s">
        <v>246</v>
      </c>
      <c r="O60" s="22" t="s">
        <v>897</v>
      </c>
      <c r="P60" s="22" t="s">
        <v>17</v>
      </c>
      <c r="Q60" s="27" t="s">
        <v>710</v>
      </c>
      <c r="R60" s="49" t="s">
        <v>780</v>
      </c>
      <c r="S60" s="29" t="s">
        <v>712</v>
      </c>
    </row>
    <row r="61" spans="2:19" ht="25.5" hidden="1">
      <c r="B61" s="21">
        <v>60</v>
      </c>
      <c r="C61" s="22">
        <v>157</v>
      </c>
      <c r="D61" s="22" t="s">
        <v>134</v>
      </c>
      <c r="E61" s="22" t="s">
        <v>236</v>
      </c>
      <c r="F61" s="23" t="s">
        <v>248</v>
      </c>
      <c r="G61" s="22">
        <v>8</v>
      </c>
      <c r="H61" s="22" t="s">
        <v>794</v>
      </c>
      <c r="I61" s="22" t="s">
        <v>889</v>
      </c>
      <c r="J61" s="22" t="s">
        <v>890</v>
      </c>
      <c r="K61" s="22" t="s">
        <v>234</v>
      </c>
      <c r="L61" s="22" t="s">
        <v>294</v>
      </c>
      <c r="M61" s="22" t="s">
        <v>294</v>
      </c>
      <c r="N61" s="22" t="s">
        <v>250</v>
      </c>
      <c r="O61" s="22" t="s">
        <v>898</v>
      </c>
      <c r="P61" s="22" t="s">
        <v>17</v>
      </c>
      <c r="Q61" s="27" t="s">
        <v>710</v>
      </c>
      <c r="R61" s="49" t="s">
        <v>780</v>
      </c>
      <c r="S61" s="29" t="s">
        <v>712</v>
      </c>
    </row>
    <row r="62" spans="2:19" ht="63.75" hidden="1">
      <c r="B62" s="21">
        <v>61</v>
      </c>
      <c r="C62" s="22">
        <v>159</v>
      </c>
      <c r="D62" s="22" t="s">
        <v>134</v>
      </c>
      <c r="E62" s="22" t="s">
        <v>252</v>
      </c>
      <c r="F62" s="23" t="s">
        <v>253</v>
      </c>
      <c r="G62" s="22">
        <v>1</v>
      </c>
      <c r="H62" s="22" t="s">
        <v>803</v>
      </c>
      <c r="I62" s="22" t="s">
        <v>899</v>
      </c>
      <c r="J62" s="22" t="s">
        <v>900</v>
      </c>
      <c r="K62" s="22" t="s">
        <v>901</v>
      </c>
      <c r="L62" s="22" t="s">
        <v>901</v>
      </c>
      <c r="M62" s="22" t="s">
        <v>902</v>
      </c>
      <c r="N62" s="22" t="s">
        <v>199</v>
      </c>
      <c r="O62" s="22" t="s">
        <v>903</v>
      </c>
      <c r="P62" s="22" t="s">
        <v>17</v>
      </c>
      <c r="Q62" s="27" t="s">
        <v>710</v>
      </c>
      <c r="R62" s="48" t="s">
        <v>904</v>
      </c>
      <c r="S62" s="29" t="s">
        <v>712</v>
      </c>
    </row>
    <row r="63" spans="2:19" ht="51" hidden="1">
      <c r="B63" s="21">
        <v>62</v>
      </c>
      <c r="C63" s="22">
        <v>160</v>
      </c>
      <c r="D63" s="22" t="s">
        <v>134</v>
      </c>
      <c r="E63" s="22" t="s">
        <v>257</v>
      </c>
      <c r="F63" s="23" t="s">
        <v>258</v>
      </c>
      <c r="G63" s="22">
        <v>50000</v>
      </c>
      <c r="H63" s="22" t="s">
        <v>905</v>
      </c>
      <c r="I63" s="22" t="s">
        <v>906</v>
      </c>
      <c r="J63" s="22" t="s">
        <v>907</v>
      </c>
      <c r="K63" s="22" t="s">
        <v>908</v>
      </c>
      <c r="L63" s="22" t="s">
        <v>294</v>
      </c>
      <c r="M63" s="22" t="s">
        <v>294</v>
      </c>
      <c r="N63" s="22" t="s">
        <v>261</v>
      </c>
      <c r="O63" s="22" t="s">
        <v>909</v>
      </c>
      <c r="P63" s="22" t="s">
        <v>17</v>
      </c>
      <c r="Q63" s="60" t="s">
        <v>887</v>
      </c>
      <c r="R63" s="49" t="s">
        <v>780</v>
      </c>
      <c r="S63" s="29"/>
    </row>
    <row r="64" spans="2:19" ht="87" hidden="1" customHeight="1">
      <c r="B64" s="21">
        <v>63</v>
      </c>
      <c r="C64" s="22">
        <v>161</v>
      </c>
      <c r="D64" s="22" t="s">
        <v>134</v>
      </c>
      <c r="E64" s="22" t="s">
        <v>257</v>
      </c>
      <c r="F64" s="23" t="s">
        <v>263</v>
      </c>
      <c r="G64" s="22">
        <v>45000</v>
      </c>
      <c r="H64" s="22" t="s">
        <v>910</v>
      </c>
      <c r="I64" s="22" t="s">
        <v>911</v>
      </c>
      <c r="J64" s="22" t="s">
        <v>907</v>
      </c>
      <c r="K64" s="22" t="s">
        <v>908</v>
      </c>
      <c r="L64" s="22" t="s">
        <v>294</v>
      </c>
      <c r="M64" s="22" t="s">
        <v>294</v>
      </c>
      <c r="N64" s="22" t="s">
        <v>266</v>
      </c>
      <c r="O64" s="22" t="s">
        <v>912</v>
      </c>
      <c r="P64" s="22" t="s">
        <v>17</v>
      </c>
      <c r="Q64" s="60" t="s">
        <v>887</v>
      </c>
      <c r="R64" s="48" t="s">
        <v>904</v>
      </c>
      <c r="S64" s="37"/>
    </row>
    <row r="65" spans="2:19" ht="38.25" hidden="1">
      <c r="B65" s="21">
        <v>64</v>
      </c>
      <c r="C65" s="22">
        <v>162</v>
      </c>
      <c r="D65" s="22" t="s">
        <v>134</v>
      </c>
      <c r="E65" s="22" t="s">
        <v>257</v>
      </c>
      <c r="F65" s="23" t="s">
        <v>268</v>
      </c>
      <c r="G65" s="22">
        <v>90000</v>
      </c>
      <c r="H65" s="22" t="s">
        <v>913</v>
      </c>
      <c r="I65" s="22" t="s">
        <v>914</v>
      </c>
      <c r="J65" s="22" t="s">
        <v>907</v>
      </c>
      <c r="K65" s="22" t="s">
        <v>908</v>
      </c>
      <c r="L65" s="22" t="s">
        <v>294</v>
      </c>
      <c r="M65" s="22" t="s">
        <v>294</v>
      </c>
      <c r="N65" s="22" t="s">
        <v>261</v>
      </c>
      <c r="O65" s="22" t="s">
        <v>915</v>
      </c>
      <c r="P65" s="22" t="s">
        <v>17</v>
      </c>
      <c r="Q65" s="60" t="s">
        <v>887</v>
      </c>
      <c r="R65" s="49" t="s">
        <v>780</v>
      </c>
      <c r="S65" s="29"/>
    </row>
    <row r="66" spans="2:19" ht="140.25" hidden="1">
      <c r="B66" s="21">
        <v>65</v>
      </c>
      <c r="C66" s="22">
        <v>163</v>
      </c>
      <c r="D66" s="22" t="s">
        <v>134</v>
      </c>
      <c r="E66" s="22" t="s">
        <v>257</v>
      </c>
      <c r="F66" s="23" t="s">
        <v>272</v>
      </c>
      <c r="G66" s="22">
        <v>500</v>
      </c>
      <c r="H66" s="22" t="s">
        <v>916</v>
      </c>
      <c r="I66" s="22" t="s">
        <v>917</v>
      </c>
      <c r="J66" s="22" t="s">
        <v>907</v>
      </c>
      <c r="K66" s="22" t="s">
        <v>908</v>
      </c>
      <c r="L66" s="22" t="s">
        <v>294</v>
      </c>
      <c r="M66" s="22" t="s">
        <v>294</v>
      </c>
      <c r="N66" s="22" t="s">
        <v>275</v>
      </c>
      <c r="O66" s="22" t="s">
        <v>918</v>
      </c>
      <c r="P66" s="22" t="s">
        <v>17</v>
      </c>
      <c r="Q66" s="60" t="s">
        <v>887</v>
      </c>
      <c r="R66" s="58" t="s">
        <v>835</v>
      </c>
      <c r="S66" s="61"/>
    </row>
    <row r="67" spans="2:19" ht="76.5" hidden="1">
      <c r="B67" s="21">
        <v>66</v>
      </c>
      <c r="C67" s="22">
        <v>164</v>
      </c>
      <c r="D67" s="22" t="s">
        <v>134</v>
      </c>
      <c r="E67" s="22" t="s">
        <v>257</v>
      </c>
      <c r="F67" s="23" t="s">
        <v>277</v>
      </c>
      <c r="G67" s="22">
        <v>100</v>
      </c>
      <c r="H67" s="22" t="s">
        <v>919</v>
      </c>
      <c r="I67" s="22" t="s">
        <v>920</v>
      </c>
      <c r="J67" s="22" t="s">
        <v>907</v>
      </c>
      <c r="K67" s="22" t="s">
        <v>908</v>
      </c>
      <c r="L67" s="22" t="s">
        <v>294</v>
      </c>
      <c r="M67" s="22" t="s">
        <v>294</v>
      </c>
      <c r="N67" s="22" t="s">
        <v>275</v>
      </c>
      <c r="O67" s="22" t="s">
        <v>921</v>
      </c>
      <c r="P67" s="22" t="s">
        <v>17</v>
      </c>
      <c r="Q67" s="60" t="s">
        <v>887</v>
      </c>
      <c r="R67" s="49" t="s">
        <v>780</v>
      </c>
      <c r="S67" s="29"/>
    </row>
    <row r="68" spans="2:19" ht="121.5" hidden="1" customHeight="1">
      <c r="B68" s="21">
        <v>67</v>
      </c>
      <c r="C68" s="22">
        <v>168</v>
      </c>
      <c r="D68" s="22" t="s">
        <v>134</v>
      </c>
      <c r="E68" s="22" t="s">
        <v>334</v>
      </c>
      <c r="F68" s="23" t="s">
        <v>335</v>
      </c>
      <c r="G68" s="22">
        <v>367</v>
      </c>
      <c r="H68" s="22" t="s">
        <v>922</v>
      </c>
      <c r="I68" s="22" t="s">
        <v>923</v>
      </c>
      <c r="J68" s="22" t="s">
        <v>907</v>
      </c>
      <c r="K68" s="22" t="s">
        <v>924</v>
      </c>
      <c r="L68" s="22" t="s">
        <v>924</v>
      </c>
      <c r="M68" s="22" t="s">
        <v>925</v>
      </c>
      <c r="N68" s="22" t="s">
        <v>338</v>
      </c>
      <c r="O68" s="22" t="s">
        <v>926</v>
      </c>
      <c r="P68" s="22" t="s">
        <v>17</v>
      </c>
      <c r="Q68" s="60" t="s">
        <v>887</v>
      </c>
      <c r="R68" s="40" t="s">
        <v>927</v>
      </c>
      <c r="S68" s="39"/>
    </row>
    <row r="69" spans="2:19" s="96" customFormat="1" ht="76.5" hidden="1">
      <c r="B69" s="62">
        <v>68</v>
      </c>
      <c r="C69" s="63">
        <v>169</v>
      </c>
      <c r="D69" s="63" t="s">
        <v>134</v>
      </c>
      <c r="E69" s="63" t="s">
        <v>340</v>
      </c>
      <c r="F69" s="63" t="s">
        <v>341</v>
      </c>
      <c r="G69" s="63">
        <v>150000</v>
      </c>
      <c r="H69" s="63">
        <v>345</v>
      </c>
      <c r="I69" s="63" t="s">
        <v>928</v>
      </c>
      <c r="J69" s="63" t="s">
        <v>929</v>
      </c>
      <c r="K69" s="63" t="s">
        <v>924</v>
      </c>
      <c r="L69" s="63" t="s">
        <v>924</v>
      </c>
      <c r="M69" s="63" t="s">
        <v>925</v>
      </c>
      <c r="N69" s="63" t="s">
        <v>344</v>
      </c>
      <c r="O69" s="63" t="s">
        <v>930</v>
      </c>
      <c r="P69" s="63" t="s">
        <v>17</v>
      </c>
      <c r="Q69" s="60" t="s">
        <v>887</v>
      </c>
      <c r="R69" s="49" t="s">
        <v>780</v>
      </c>
      <c r="S69" s="29"/>
    </row>
    <row r="70" spans="2:19" s="96" customFormat="1" ht="92.25" hidden="1" customHeight="1">
      <c r="B70" s="62">
        <v>69</v>
      </c>
      <c r="C70" s="63">
        <v>170</v>
      </c>
      <c r="D70" s="63" t="s">
        <v>134</v>
      </c>
      <c r="E70" s="63" t="s">
        <v>334</v>
      </c>
      <c r="F70" s="63" t="s">
        <v>346</v>
      </c>
      <c r="G70" s="63">
        <v>25000</v>
      </c>
      <c r="H70" s="63" t="s">
        <v>931</v>
      </c>
      <c r="I70" s="63" t="s">
        <v>932</v>
      </c>
      <c r="J70" s="63" t="s">
        <v>907</v>
      </c>
      <c r="K70" s="63" t="s">
        <v>924</v>
      </c>
      <c r="L70" s="63" t="s">
        <v>933</v>
      </c>
      <c r="M70" s="63" t="s">
        <v>925</v>
      </c>
      <c r="N70" s="63" t="s">
        <v>349</v>
      </c>
      <c r="O70" s="63" t="s">
        <v>934</v>
      </c>
      <c r="P70" s="63" t="s">
        <v>17</v>
      </c>
      <c r="Q70" s="60" t="s">
        <v>887</v>
      </c>
      <c r="R70" s="49" t="s">
        <v>780</v>
      </c>
      <c r="S70" s="29"/>
    </row>
    <row r="71" spans="2:19" ht="85.5" hidden="1" customHeight="1">
      <c r="B71" s="21">
        <v>70</v>
      </c>
      <c r="C71" s="22">
        <v>171</v>
      </c>
      <c r="D71" s="22" t="s">
        <v>134</v>
      </c>
      <c r="E71" s="22" t="s">
        <v>334</v>
      </c>
      <c r="F71" s="23" t="s">
        <v>351</v>
      </c>
      <c r="G71" s="22">
        <v>30000</v>
      </c>
      <c r="H71" s="22" t="s">
        <v>935</v>
      </c>
      <c r="I71" s="22" t="s">
        <v>936</v>
      </c>
      <c r="J71" s="22" t="s">
        <v>907</v>
      </c>
      <c r="K71" s="22" t="s">
        <v>924</v>
      </c>
      <c r="L71" s="22" t="s">
        <v>294</v>
      </c>
      <c r="M71" s="22" t="s">
        <v>294</v>
      </c>
      <c r="N71" s="22" t="s">
        <v>354</v>
      </c>
      <c r="O71" s="22" t="s">
        <v>937</v>
      </c>
      <c r="P71" s="22" t="s">
        <v>17</v>
      </c>
      <c r="Q71" s="60" t="s">
        <v>887</v>
      </c>
      <c r="R71" s="48" t="s">
        <v>938</v>
      </c>
      <c r="S71" s="37"/>
    </row>
    <row r="72" spans="2:19" ht="25.5" hidden="1">
      <c r="B72" s="21">
        <v>71</v>
      </c>
      <c r="C72" s="22">
        <v>172</v>
      </c>
      <c r="D72" s="22" t="s">
        <v>134</v>
      </c>
      <c r="E72" s="22" t="s">
        <v>340</v>
      </c>
      <c r="F72" s="23" t="s">
        <v>356</v>
      </c>
      <c r="G72" s="22">
        <v>200000</v>
      </c>
      <c r="H72" s="22" t="s">
        <v>939</v>
      </c>
      <c r="I72" s="22" t="s">
        <v>940</v>
      </c>
      <c r="J72" s="22" t="s">
        <v>929</v>
      </c>
      <c r="K72" s="22" t="s">
        <v>924</v>
      </c>
      <c r="L72" s="22" t="s">
        <v>924</v>
      </c>
      <c r="M72" s="22" t="s">
        <v>925</v>
      </c>
      <c r="N72" s="22" t="s">
        <v>359</v>
      </c>
      <c r="O72" s="22" t="s">
        <v>941</v>
      </c>
      <c r="P72" s="22" t="s">
        <v>17</v>
      </c>
      <c r="Q72" s="60" t="s">
        <v>887</v>
      </c>
      <c r="R72" s="49" t="s">
        <v>780</v>
      </c>
      <c r="S72" s="29"/>
    </row>
    <row r="73" spans="2:19" ht="75.75" hidden="1" customHeight="1">
      <c r="B73" s="21">
        <v>72</v>
      </c>
      <c r="C73" s="22">
        <v>173</v>
      </c>
      <c r="D73" s="22" t="s">
        <v>134</v>
      </c>
      <c r="E73" s="22" t="s">
        <v>334</v>
      </c>
      <c r="F73" s="23" t="s">
        <v>361</v>
      </c>
      <c r="G73" s="22">
        <v>500</v>
      </c>
      <c r="H73" s="22">
        <v>396</v>
      </c>
      <c r="I73" s="22" t="s">
        <v>942</v>
      </c>
      <c r="J73" s="22" t="s">
        <v>907</v>
      </c>
      <c r="K73" s="22" t="s">
        <v>924</v>
      </c>
      <c r="L73" s="22" t="s">
        <v>924</v>
      </c>
      <c r="M73" s="22" t="s">
        <v>925</v>
      </c>
      <c r="N73" s="22" t="s">
        <v>364</v>
      </c>
      <c r="O73" s="22" t="s">
        <v>943</v>
      </c>
      <c r="P73" s="22" t="s">
        <v>17</v>
      </c>
      <c r="Q73" s="60" t="s">
        <v>887</v>
      </c>
      <c r="R73" s="53" t="s">
        <v>89</v>
      </c>
      <c r="S73" s="37"/>
    </row>
    <row r="74" spans="2:19" ht="166.5" hidden="1" customHeight="1">
      <c r="B74" s="21">
        <v>73</v>
      </c>
      <c r="C74" s="22">
        <v>174</v>
      </c>
      <c r="D74" s="22" t="s">
        <v>134</v>
      </c>
      <c r="E74" s="22" t="s">
        <v>334</v>
      </c>
      <c r="F74" s="23" t="s">
        <v>366</v>
      </c>
      <c r="G74" s="22">
        <v>2000</v>
      </c>
      <c r="H74" s="22" t="s">
        <v>944</v>
      </c>
      <c r="I74" s="22" t="s">
        <v>945</v>
      </c>
      <c r="J74" s="22" t="s">
        <v>907</v>
      </c>
      <c r="K74" s="22" t="s">
        <v>924</v>
      </c>
      <c r="L74" s="22" t="s">
        <v>924</v>
      </c>
      <c r="M74" s="22" t="s">
        <v>925</v>
      </c>
      <c r="N74" s="22" t="s">
        <v>369</v>
      </c>
      <c r="O74" s="22" t="s">
        <v>946</v>
      </c>
      <c r="P74" s="22" t="s">
        <v>17</v>
      </c>
      <c r="Q74" s="60" t="s">
        <v>887</v>
      </c>
      <c r="R74" s="53" t="s">
        <v>89</v>
      </c>
      <c r="S74" s="37"/>
    </row>
    <row r="75" spans="2:19" ht="221.25" hidden="1" customHeight="1">
      <c r="B75" s="21">
        <v>74</v>
      </c>
      <c r="C75" s="22">
        <v>175</v>
      </c>
      <c r="D75" s="22" t="s">
        <v>134</v>
      </c>
      <c r="E75" s="22" t="s">
        <v>334</v>
      </c>
      <c r="F75" s="23" t="s">
        <v>371</v>
      </c>
      <c r="G75" s="22">
        <v>300</v>
      </c>
      <c r="H75" s="22" t="s">
        <v>947</v>
      </c>
      <c r="I75" s="22" t="s">
        <v>948</v>
      </c>
      <c r="J75" s="22" t="s">
        <v>907</v>
      </c>
      <c r="K75" s="22" t="s">
        <v>924</v>
      </c>
      <c r="L75" s="22" t="s">
        <v>924</v>
      </c>
      <c r="M75" s="22" t="s">
        <v>925</v>
      </c>
      <c r="N75" s="22" t="s">
        <v>374</v>
      </c>
      <c r="O75" s="22" t="s">
        <v>949</v>
      </c>
      <c r="P75" s="22" t="s">
        <v>17</v>
      </c>
      <c r="Q75" s="60" t="s">
        <v>887</v>
      </c>
      <c r="R75" s="53" t="s">
        <v>950</v>
      </c>
      <c r="S75" s="37"/>
    </row>
    <row r="76" spans="2:19" ht="300.75" hidden="1" customHeight="1">
      <c r="B76" s="21">
        <v>75</v>
      </c>
      <c r="C76" s="22">
        <v>178</v>
      </c>
      <c r="D76" s="22" t="s">
        <v>134</v>
      </c>
      <c r="E76" s="22" t="s">
        <v>334</v>
      </c>
      <c r="F76" s="23" t="s">
        <v>376</v>
      </c>
      <c r="G76" s="22">
        <v>300</v>
      </c>
      <c r="H76" s="22" t="s">
        <v>951</v>
      </c>
      <c r="I76" s="22" t="s">
        <v>948</v>
      </c>
      <c r="J76" s="22" t="s">
        <v>907</v>
      </c>
      <c r="K76" s="22" t="s">
        <v>924</v>
      </c>
      <c r="L76" s="22" t="s">
        <v>924</v>
      </c>
      <c r="M76" s="22" t="s">
        <v>925</v>
      </c>
      <c r="N76" s="22" t="s">
        <v>374</v>
      </c>
      <c r="O76" s="22" t="s">
        <v>952</v>
      </c>
      <c r="P76" s="22" t="s">
        <v>17</v>
      </c>
      <c r="Q76" s="60" t="s">
        <v>887</v>
      </c>
      <c r="R76" s="53" t="s">
        <v>950</v>
      </c>
      <c r="S76" s="37"/>
    </row>
    <row r="77" spans="2:19" ht="67.5" hidden="1" customHeight="1">
      <c r="B77" s="21">
        <v>76</v>
      </c>
      <c r="C77" s="22">
        <v>179</v>
      </c>
      <c r="D77" s="22" t="s">
        <v>134</v>
      </c>
      <c r="E77" s="22" t="s">
        <v>334</v>
      </c>
      <c r="F77" s="23" t="s">
        <v>379</v>
      </c>
      <c r="G77" s="22">
        <v>367</v>
      </c>
      <c r="H77" s="22" t="s">
        <v>953</v>
      </c>
      <c r="I77" s="22" t="s">
        <v>923</v>
      </c>
      <c r="J77" s="22" t="s">
        <v>907</v>
      </c>
      <c r="K77" s="22" t="s">
        <v>924</v>
      </c>
      <c r="L77" s="22" t="s">
        <v>924</v>
      </c>
      <c r="M77" s="22" t="s">
        <v>925</v>
      </c>
      <c r="N77" s="22" t="s">
        <v>338</v>
      </c>
      <c r="O77" s="22" t="s">
        <v>954</v>
      </c>
      <c r="P77" s="22" t="s">
        <v>17</v>
      </c>
      <c r="Q77" s="60" t="s">
        <v>887</v>
      </c>
      <c r="R77" s="53" t="s">
        <v>950</v>
      </c>
      <c r="S77" s="37"/>
    </row>
    <row r="78" spans="2:19" ht="174.75" hidden="1" customHeight="1">
      <c r="B78" s="21">
        <v>77</v>
      </c>
      <c r="C78" s="22">
        <v>187</v>
      </c>
      <c r="D78" s="22" t="s">
        <v>134</v>
      </c>
      <c r="E78" s="22" t="s">
        <v>449</v>
      </c>
      <c r="F78" s="23" t="s">
        <v>450</v>
      </c>
      <c r="G78" s="22">
        <v>2</v>
      </c>
      <c r="H78" s="22" t="s">
        <v>955</v>
      </c>
      <c r="I78" s="22" t="s">
        <v>294</v>
      </c>
      <c r="J78" s="22" t="s">
        <v>890</v>
      </c>
      <c r="K78" s="22" t="s">
        <v>744</v>
      </c>
      <c r="L78" s="22" t="s">
        <v>294</v>
      </c>
      <c r="M78" s="22" t="s">
        <v>294</v>
      </c>
      <c r="N78" s="22" t="s">
        <v>294</v>
      </c>
      <c r="O78" s="22" t="s">
        <v>956</v>
      </c>
      <c r="P78" s="22" t="s">
        <v>17</v>
      </c>
      <c r="Q78" s="27" t="s">
        <v>730</v>
      </c>
      <c r="R78" s="64" t="s">
        <v>957</v>
      </c>
      <c r="S78" s="65"/>
    </row>
    <row r="79" spans="2:19" ht="134.25" hidden="1" customHeight="1">
      <c r="B79" s="21">
        <v>78</v>
      </c>
      <c r="C79" s="22">
        <v>188</v>
      </c>
      <c r="D79" s="22" t="s">
        <v>134</v>
      </c>
      <c r="E79" s="22" t="s">
        <v>453</v>
      </c>
      <c r="F79" s="23" t="s">
        <v>454</v>
      </c>
      <c r="G79" s="22">
        <v>50000</v>
      </c>
      <c r="H79" s="22" t="s">
        <v>958</v>
      </c>
      <c r="I79" s="22" t="s">
        <v>959</v>
      </c>
      <c r="J79" s="22" t="s">
        <v>929</v>
      </c>
      <c r="K79" s="22" t="s">
        <v>312</v>
      </c>
      <c r="L79" s="22" t="s">
        <v>294</v>
      </c>
      <c r="M79" s="22" t="s">
        <v>294</v>
      </c>
      <c r="N79" s="22" t="s">
        <v>457</v>
      </c>
      <c r="O79" s="22" t="s">
        <v>960</v>
      </c>
      <c r="P79" s="22" t="s">
        <v>17</v>
      </c>
      <c r="Q79" s="60" t="s">
        <v>887</v>
      </c>
      <c r="R79" s="64" t="s">
        <v>957</v>
      </c>
      <c r="S79" s="29"/>
    </row>
    <row r="80" spans="2:19" ht="108.75" hidden="1" customHeight="1">
      <c r="B80" s="21">
        <v>79</v>
      </c>
      <c r="C80" s="22">
        <v>189</v>
      </c>
      <c r="D80" s="22" t="s">
        <v>134</v>
      </c>
      <c r="E80" s="22" t="s">
        <v>257</v>
      </c>
      <c r="F80" s="23" t="s">
        <v>459</v>
      </c>
      <c r="G80" s="22">
        <v>16000</v>
      </c>
      <c r="H80" s="22" t="s">
        <v>935</v>
      </c>
      <c r="I80" s="22" t="s">
        <v>961</v>
      </c>
      <c r="J80" s="22" t="s">
        <v>907</v>
      </c>
      <c r="K80" s="22" t="s">
        <v>312</v>
      </c>
      <c r="L80" s="22" t="s">
        <v>294</v>
      </c>
      <c r="M80" s="22" t="s">
        <v>294</v>
      </c>
      <c r="N80" s="22" t="s">
        <v>461</v>
      </c>
      <c r="O80" s="22" t="s">
        <v>962</v>
      </c>
      <c r="P80" s="22" t="s">
        <v>17</v>
      </c>
      <c r="Q80" s="60" t="s">
        <v>887</v>
      </c>
      <c r="R80" s="66" t="s">
        <v>963</v>
      </c>
      <c r="S80" s="39"/>
    </row>
    <row r="81" spans="2:19" ht="89.25" hidden="1">
      <c r="B81" s="21">
        <v>80</v>
      </c>
      <c r="C81" s="22">
        <v>190</v>
      </c>
      <c r="D81" s="22" t="s">
        <v>134</v>
      </c>
      <c r="E81" s="22" t="s">
        <v>257</v>
      </c>
      <c r="F81" s="23" t="s">
        <v>463</v>
      </c>
      <c r="G81" s="22">
        <v>10000</v>
      </c>
      <c r="H81" s="22" t="s">
        <v>964</v>
      </c>
      <c r="I81" s="22" t="s">
        <v>965</v>
      </c>
      <c r="J81" s="22" t="s">
        <v>907</v>
      </c>
      <c r="K81" s="22" t="s">
        <v>312</v>
      </c>
      <c r="L81" s="22" t="s">
        <v>294</v>
      </c>
      <c r="M81" s="22" t="s">
        <v>294</v>
      </c>
      <c r="N81" s="22" t="s">
        <v>466</v>
      </c>
      <c r="O81" s="22" t="s">
        <v>966</v>
      </c>
      <c r="P81" s="22" t="s">
        <v>17</v>
      </c>
      <c r="Q81" s="60" t="s">
        <v>887</v>
      </c>
      <c r="R81" s="66" t="s">
        <v>967</v>
      </c>
      <c r="S81" s="39"/>
    </row>
    <row r="82" spans="2:19" ht="106.5" hidden="1" customHeight="1">
      <c r="B82" s="21">
        <v>81</v>
      </c>
      <c r="C82" s="22">
        <v>191</v>
      </c>
      <c r="D82" s="22" t="s">
        <v>134</v>
      </c>
      <c r="E82" s="22" t="s">
        <v>468</v>
      </c>
      <c r="F82" s="23" t="s">
        <v>469</v>
      </c>
      <c r="G82" s="22">
        <v>1000</v>
      </c>
      <c r="H82" s="22" t="s">
        <v>893</v>
      </c>
      <c r="I82" s="22" t="s">
        <v>968</v>
      </c>
      <c r="J82" s="22" t="s">
        <v>969</v>
      </c>
      <c r="K82" s="22" t="s">
        <v>312</v>
      </c>
      <c r="L82" s="22" t="s">
        <v>294</v>
      </c>
      <c r="M82" s="22" t="s">
        <v>294</v>
      </c>
      <c r="N82" s="22" t="s">
        <v>471</v>
      </c>
      <c r="O82" s="22" t="s">
        <v>970</v>
      </c>
      <c r="P82" s="22" t="s">
        <v>17</v>
      </c>
      <c r="Q82" s="60" t="s">
        <v>887</v>
      </c>
      <c r="R82" s="67" t="s">
        <v>971</v>
      </c>
      <c r="S82" s="68"/>
    </row>
    <row r="83" spans="2:19" ht="38.25" hidden="1">
      <c r="B83" s="21">
        <v>82</v>
      </c>
      <c r="C83" s="22">
        <v>194</v>
      </c>
      <c r="D83" s="22" t="s">
        <v>134</v>
      </c>
      <c r="E83" s="22" t="s">
        <v>530</v>
      </c>
      <c r="F83" s="23" t="s">
        <v>531</v>
      </c>
      <c r="G83" s="22">
        <v>4</v>
      </c>
      <c r="H83" s="22" t="s">
        <v>972</v>
      </c>
      <c r="I83" s="22" t="s">
        <v>294</v>
      </c>
      <c r="J83" s="22" t="s">
        <v>973</v>
      </c>
      <c r="K83" s="22" t="s">
        <v>974</v>
      </c>
      <c r="L83" s="22" t="s">
        <v>294</v>
      </c>
      <c r="M83" s="22" t="s">
        <v>294</v>
      </c>
      <c r="N83" s="22" t="s">
        <v>294</v>
      </c>
      <c r="O83" s="26" t="s">
        <v>975</v>
      </c>
      <c r="P83" s="22" t="s">
        <v>17</v>
      </c>
      <c r="Q83" s="27" t="s">
        <v>766</v>
      </c>
      <c r="R83" s="69" t="s">
        <v>976</v>
      </c>
      <c r="S83" s="70"/>
    </row>
    <row r="84" spans="2:19" ht="93.75" hidden="1" customHeight="1">
      <c r="B84" s="21">
        <v>83</v>
      </c>
      <c r="C84" s="22">
        <v>195</v>
      </c>
      <c r="D84" s="22" t="s">
        <v>134</v>
      </c>
      <c r="E84" s="22" t="s">
        <v>334</v>
      </c>
      <c r="F84" s="23" t="s">
        <v>534</v>
      </c>
      <c r="G84" s="22">
        <v>1257</v>
      </c>
      <c r="H84" s="22" t="s">
        <v>977</v>
      </c>
      <c r="I84" s="22" t="s">
        <v>294</v>
      </c>
      <c r="J84" s="22" t="s">
        <v>907</v>
      </c>
      <c r="K84" s="22" t="s">
        <v>978</v>
      </c>
      <c r="L84" s="22" t="s">
        <v>294</v>
      </c>
      <c r="M84" s="22" t="s">
        <v>294</v>
      </c>
      <c r="N84" s="22" t="s">
        <v>294</v>
      </c>
      <c r="O84" s="22" t="s">
        <v>536</v>
      </c>
      <c r="P84" s="22" t="s">
        <v>17</v>
      </c>
      <c r="Q84" s="60" t="s">
        <v>887</v>
      </c>
      <c r="R84" s="40" t="s">
        <v>90</v>
      </c>
      <c r="S84" s="39"/>
    </row>
    <row r="85" spans="2:19" ht="83.25" hidden="1" customHeight="1">
      <c r="B85" s="21">
        <v>84</v>
      </c>
      <c r="C85" s="22">
        <v>196</v>
      </c>
      <c r="D85" s="22" t="s">
        <v>134</v>
      </c>
      <c r="E85" s="22" t="s">
        <v>334</v>
      </c>
      <c r="F85" s="23" t="s">
        <v>537</v>
      </c>
      <c r="G85" s="22">
        <v>698</v>
      </c>
      <c r="H85" s="22" t="s">
        <v>979</v>
      </c>
      <c r="I85" s="22" t="s">
        <v>294</v>
      </c>
      <c r="J85" s="22" t="s">
        <v>907</v>
      </c>
      <c r="K85" s="22" t="s">
        <v>978</v>
      </c>
      <c r="L85" s="22" t="s">
        <v>294</v>
      </c>
      <c r="M85" s="22" t="s">
        <v>294</v>
      </c>
      <c r="N85" s="22" t="s">
        <v>294</v>
      </c>
      <c r="O85" s="22" t="s">
        <v>539</v>
      </c>
      <c r="P85" s="22" t="s">
        <v>17</v>
      </c>
      <c r="Q85" s="60" t="s">
        <v>887</v>
      </c>
      <c r="R85" s="40" t="s">
        <v>90</v>
      </c>
      <c r="S85" s="39"/>
    </row>
    <row r="86" spans="2:19" ht="63.75" hidden="1">
      <c r="B86" s="21">
        <v>85</v>
      </c>
      <c r="C86" s="22">
        <v>197</v>
      </c>
      <c r="D86" s="22" t="s">
        <v>134</v>
      </c>
      <c r="E86" s="22" t="s">
        <v>334</v>
      </c>
      <c r="F86" s="23" t="s">
        <v>540</v>
      </c>
      <c r="G86" s="22">
        <v>200</v>
      </c>
      <c r="H86" s="22" t="s">
        <v>980</v>
      </c>
      <c r="I86" s="22" t="s">
        <v>294</v>
      </c>
      <c r="J86" s="22" t="s">
        <v>907</v>
      </c>
      <c r="K86" s="22" t="s">
        <v>978</v>
      </c>
      <c r="L86" s="22" t="s">
        <v>294</v>
      </c>
      <c r="M86" s="22" t="s">
        <v>294</v>
      </c>
      <c r="N86" s="22" t="s">
        <v>294</v>
      </c>
      <c r="O86" s="22" t="s">
        <v>542</v>
      </c>
      <c r="P86" s="22" t="s">
        <v>17</v>
      </c>
      <c r="Q86" s="60" t="s">
        <v>887</v>
      </c>
      <c r="R86" s="40" t="s">
        <v>90</v>
      </c>
      <c r="S86" s="39"/>
    </row>
    <row r="87" spans="2:19" ht="63.75" hidden="1">
      <c r="B87" s="21">
        <v>86</v>
      </c>
      <c r="C87" s="22">
        <v>198</v>
      </c>
      <c r="D87" s="22" t="s">
        <v>134</v>
      </c>
      <c r="E87" s="22" t="s">
        <v>334</v>
      </c>
      <c r="F87" s="23" t="s">
        <v>543</v>
      </c>
      <c r="G87" s="22">
        <v>1554</v>
      </c>
      <c r="H87" s="22" t="s">
        <v>981</v>
      </c>
      <c r="I87" s="22" t="s">
        <v>294</v>
      </c>
      <c r="J87" s="22" t="s">
        <v>907</v>
      </c>
      <c r="K87" s="22" t="s">
        <v>978</v>
      </c>
      <c r="L87" s="22" t="s">
        <v>294</v>
      </c>
      <c r="M87" s="22" t="s">
        <v>294</v>
      </c>
      <c r="N87" s="22" t="s">
        <v>294</v>
      </c>
      <c r="O87" s="22" t="s">
        <v>545</v>
      </c>
      <c r="P87" s="22" t="s">
        <v>17</v>
      </c>
      <c r="Q87" s="60" t="s">
        <v>887</v>
      </c>
      <c r="R87" s="40" t="s">
        <v>90</v>
      </c>
      <c r="S87" s="39"/>
    </row>
    <row r="88" spans="2:19" ht="38.25" hidden="1">
      <c r="B88" s="21">
        <v>87</v>
      </c>
      <c r="C88" s="22">
        <v>199</v>
      </c>
      <c r="D88" s="22" t="s">
        <v>134</v>
      </c>
      <c r="E88" s="22" t="s">
        <v>334</v>
      </c>
      <c r="F88" s="23" t="s">
        <v>546</v>
      </c>
      <c r="G88" s="22">
        <v>200</v>
      </c>
      <c r="H88" s="22" t="s">
        <v>982</v>
      </c>
      <c r="I88" s="22" t="s">
        <v>294</v>
      </c>
      <c r="J88" s="22" t="s">
        <v>907</v>
      </c>
      <c r="K88" s="22" t="s">
        <v>978</v>
      </c>
      <c r="L88" s="22" t="s">
        <v>294</v>
      </c>
      <c r="M88" s="22" t="s">
        <v>294</v>
      </c>
      <c r="N88" s="22" t="s">
        <v>294</v>
      </c>
      <c r="O88" s="22" t="s">
        <v>983</v>
      </c>
      <c r="P88" s="22" t="s">
        <v>17</v>
      </c>
      <c r="Q88" s="60" t="s">
        <v>887</v>
      </c>
      <c r="R88" s="36" t="s">
        <v>984</v>
      </c>
      <c r="S88" s="37"/>
    </row>
    <row r="89" spans="2:19" ht="63.75" hidden="1">
      <c r="B89" s="21">
        <v>88</v>
      </c>
      <c r="C89" s="22">
        <v>200</v>
      </c>
      <c r="D89" s="22" t="s">
        <v>134</v>
      </c>
      <c r="E89" s="22" t="s">
        <v>334</v>
      </c>
      <c r="F89" s="23" t="s">
        <v>549</v>
      </c>
      <c r="G89" s="22">
        <v>1000</v>
      </c>
      <c r="H89" s="22" t="s">
        <v>985</v>
      </c>
      <c r="I89" s="22" t="s">
        <v>294</v>
      </c>
      <c r="J89" s="22" t="s">
        <v>907</v>
      </c>
      <c r="K89" s="22" t="s">
        <v>978</v>
      </c>
      <c r="L89" s="22" t="s">
        <v>294</v>
      </c>
      <c r="M89" s="22" t="s">
        <v>294</v>
      </c>
      <c r="N89" s="22" t="s">
        <v>294</v>
      </c>
      <c r="O89" s="22" t="s">
        <v>551</v>
      </c>
      <c r="P89" s="22" t="s">
        <v>17</v>
      </c>
      <c r="Q89" s="60" t="s">
        <v>887</v>
      </c>
      <c r="R89" s="40" t="s">
        <v>90</v>
      </c>
      <c r="S89" s="39"/>
    </row>
    <row r="90" spans="2:19" ht="38.25" hidden="1">
      <c r="B90" s="21">
        <v>89</v>
      </c>
      <c r="C90" s="22">
        <v>202</v>
      </c>
      <c r="D90" s="22" t="s">
        <v>134</v>
      </c>
      <c r="E90" s="22" t="s">
        <v>552</v>
      </c>
      <c r="F90" s="23" t="s">
        <v>553</v>
      </c>
      <c r="G90" s="22">
        <v>16</v>
      </c>
      <c r="H90" s="22" t="s">
        <v>986</v>
      </c>
      <c r="I90" s="22" t="s">
        <v>294</v>
      </c>
      <c r="J90" s="22" t="s">
        <v>987</v>
      </c>
      <c r="K90" s="22" t="s">
        <v>988</v>
      </c>
      <c r="L90" s="22" t="s">
        <v>294</v>
      </c>
      <c r="M90" s="22" t="s">
        <v>294</v>
      </c>
      <c r="N90" s="22" t="s">
        <v>989</v>
      </c>
      <c r="O90" s="71" t="s">
        <v>990</v>
      </c>
      <c r="P90" s="22" t="s">
        <v>17</v>
      </c>
      <c r="Q90" s="27" t="s">
        <v>766</v>
      </c>
      <c r="R90" s="66" t="s">
        <v>976</v>
      </c>
      <c r="S90" s="72"/>
    </row>
    <row r="91" spans="2:19" ht="390.75" hidden="1" customHeight="1">
      <c r="B91" s="21">
        <v>90</v>
      </c>
      <c r="C91" s="22">
        <v>217</v>
      </c>
      <c r="D91" s="22" t="s">
        <v>15</v>
      </c>
      <c r="E91" s="22" t="s">
        <v>16</v>
      </c>
      <c r="F91" s="23" t="s">
        <v>185</v>
      </c>
      <c r="G91" s="22">
        <v>9000</v>
      </c>
      <c r="H91" s="22" t="s">
        <v>991</v>
      </c>
      <c r="I91" s="22" t="s">
        <v>992</v>
      </c>
      <c r="J91" s="22" t="s">
        <v>993</v>
      </c>
      <c r="K91" s="22" t="s">
        <v>994</v>
      </c>
      <c r="L91" s="22" t="s">
        <v>994</v>
      </c>
      <c r="M91" s="22" t="s">
        <v>995</v>
      </c>
      <c r="N91" s="22" t="s">
        <v>189</v>
      </c>
      <c r="O91" s="1569" t="s">
        <v>996</v>
      </c>
      <c r="P91" s="22" t="s">
        <v>17</v>
      </c>
      <c r="Q91" s="27" t="s">
        <v>766</v>
      </c>
      <c r="R91" s="58" t="s">
        <v>835</v>
      </c>
      <c r="S91" s="61"/>
    </row>
    <row r="92" spans="2:19" ht="178.5" hidden="1" customHeight="1">
      <c r="B92" s="21">
        <v>91</v>
      </c>
      <c r="C92" s="22">
        <v>218</v>
      </c>
      <c r="D92" s="22" t="s">
        <v>15</v>
      </c>
      <c r="E92" s="22" t="s">
        <v>16</v>
      </c>
      <c r="F92" s="23" t="s">
        <v>191</v>
      </c>
      <c r="G92" s="22">
        <v>15000</v>
      </c>
      <c r="H92" s="22" t="s">
        <v>997</v>
      </c>
      <c r="I92" s="22" t="s">
        <v>998</v>
      </c>
      <c r="J92" s="22" t="s">
        <v>993</v>
      </c>
      <c r="K92" s="22" t="s">
        <v>994</v>
      </c>
      <c r="L92" s="22" t="s">
        <v>994</v>
      </c>
      <c r="M92" s="22" t="s">
        <v>995</v>
      </c>
      <c r="N92" s="22" t="s">
        <v>160</v>
      </c>
      <c r="O92" s="1570"/>
      <c r="P92" s="22" t="s">
        <v>17</v>
      </c>
      <c r="Q92" s="27" t="s">
        <v>766</v>
      </c>
      <c r="R92" s="58" t="s">
        <v>835</v>
      </c>
      <c r="S92" s="61"/>
    </row>
    <row r="93" spans="2:19" ht="102" hidden="1">
      <c r="B93" s="21">
        <v>92</v>
      </c>
      <c r="C93" s="22">
        <v>227</v>
      </c>
      <c r="D93" s="22" t="s">
        <v>15</v>
      </c>
      <c r="E93" s="22" t="s">
        <v>289</v>
      </c>
      <c r="F93" s="23" t="s">
        <v>290</v>
      </c>
      <c r="G93" s="22" t="s">
        <v>294</v>
      </c>
      <c r="H93" s="22" t="s">
        <v>999</v>
      </c>
      <c r="I93" s="22">
        <v>0</v>
      </c>
      <c r="J93" s="22" t="s">
        <v>1000</v>
      </c>
      <c r="K93" s="22" t="s">
        <v>1001</v>
      </c>
      <c r="L93" s="22" t="s">
        <v>1001</v>
      </c>
      <c r="M93" s="22" t="s">
        <v>1002</v>
      </c>
      <c r="N93" s="22" t="s">
        <v>294</v>
      </c>
      <c r="O93" s="22" t="s">
        <v>1003</v>
      </c>
      <c r="P93" s="22" t="s">
        <v>17</v>
      </c>
      <c r="Q93" s="27" t="s">
        <v>766</v>
      </c>
      <c r="R93" s="53" t="s">
        <v>1004</v>
      </c>
      <c r="S93" s="54"/>
    </row>
    <row r="94" spans="2:19" ht="127.5" hidden="1">
      <c r="B94" s="21">
        <v>93</v>
      </c>
      <c r="C94" s="22">
        <v>228</v>
      </c>
      <c r="D94" s="22" t="s">
        <v>15</v>
      </c>
      <c r="E94" s="22" t="s">
        <v>289</v>
      </c>
      <c r="F94" s="23" t="s">
        <v>296</v>
      </c>
      <c r="G94" s="22" t="s">
        <v>294</v>
      </c>
      <c r="H94" s="22" t="s">
        <v>999</v>
      </c>
      <c r="I94" s="22">
        <v>0</v>
      </c>
      <c r="J94" s="22" t="s">
        <v>1000</v>
      </c>
      <c r="K94" s="22" t="s">
        <v>1001</v>
      </c>
      <c r="L94" s="22" t="s">
        <v>1001</v>
      </c>
      <c r="M94" s="22" t="s">
        <v>1002</v>
      </c>
      <c r="N94" s="22" t="s">
        <v>294</v>
      </c>
      <c r="O94" s="22" t="s">
        <v>1005</v>
      </c>
      <c r="P94" s="22" t="s">
        <v>17</v>
      </c>
      <c r="Q94" s="27" t="s">
        <v>766</v>
      </c>
      <c r="R94" s="53" t="s">
        <v>1004</v>
      </c>
      <c r="S94" s="54"/>
    </row>
    <row r="95" spans="2:19" ht="102" hidden="1">
      <c r="B95" s="21">
        <v>94</v>
      </c>
      <c r="C95" s="22">
        <v>229</v>
      </c>
      <c r="D95" s="22" t="s">
        <v>15</v>
      </c>
      <c r="E95" s="22" t="s">
        <v>289</v>
      </c>
      <c r="F95" s="23" t="s">
        <v>298</v>
      </c>
      <c r="G95" s="22">
        <v>724</v>
      </c>
      <c r="H95" s="22" t="s">
        <v>999</v>
      </c>
      <c r="I95" s="22">
        <v>0</v>
      </c>
      <c r="J95" s="22" t="s">
        <v>1000</v>
      </c>
      <c r="K95" s="22" t="s">
        <v>1001</v>
      </c>
      <c r="L95" s="22" t="s">
        <v>1001</v>
      </c>
      <c r="M95" s="22" t="s">
        <v>1002</v>
      </c>
      <c r="N95" s="22" t="s">
        <v>294</v>
      </c>
      <c r="O95" s="22" t="s">
        <v>1006</v>
      </c>
      <c r="P95" s="22" t="s">
        <v>17</v>
      </c>
      <c r="Q95" s="27" t="s">
        <v>766</v>
      </c>
      <c r="R95" s="53" t="s">
        <v>1004</v>
      </c>
      <c r="S95" s="54"/>
    </row>
    <row r="96" spans="2:19" ht="114.75" hidden="1">
      <c r="B96" s="21">
        <v>95</v>
      </c>
      <c r="C96" s="22">
        <v>230</v>
      </c>
      <c r="D96" s="22" t="s">
        <v>15</v>
      </c>
      <c r="E96" s="22" t="s">
        <v>289</v>
      </c>
      <c r="F96" s="23" t="s">
        <v>300</v>
      </c>
      <c r="G96" s="22" t="s">
        <v>294</v>
      </c>
      <c r="H96" s="22" t="s">
        <v>999</v>
      </c>
      <c r="I96" s="22">
        <v>0</v>
      </c>
      <c r="J96" s="22" t="s">
        <v>1000</v>
      </c>
      <c r="K96" s="22" t="s">
        <v>1001</v>
      </c>
      <c r="L96" s="22" t="s">
        <v>1001</v>
      </c>
      <c r="M96" s="22" t="s">
        <v>1002</v>
      </c>
      <c r="N96" s="22" t="s">
        <v>294</v>
      </c>
      <c r="O96" s="22" t="s">
        <v>1007</v>
      </c>
      <c r="P96" s="22" t="s">
        <v>17</v>
      </c>
      <c r="Q96" s="27" t="s">
        <v>766</v>
      </c>
      <c r="R96" s="53" t="s">
        <v>1004</v>
      </c>
      <c r="S96" s="54"/>
    </row>
    <row r="97" spans="2:19" ht="127.5" hidden="1">
      <c r="B97" s="21">
        <v>96</v>
      </c>
      <c r="C97" s="22">
        <v>231</v>
      </c>
      <c r="D97" s="22" t="s">
        <v>15</v>
      </c>
      <c r="E97" s="22" t="s">
        <v>289</v>
      </c>
      <c r="F97" s="23" t="s">
        <v>302</v>
      </c>
      <c r="G97" s="22" t="s">
        <v>294</v>
      </c>
      <c r="H97" s="22" t="s">
        <v>999</v>
      </c>
      <c r="I97" s="22">
        <v>0</v>
      </c>
      <c r="J97" s="22" t="s">
        <v>1000</v>
      </c>
      <c r="K97" s="22" t="s">
        <v>1001</v>
      </c>
      <c r="L97" s="22" t="s">
        <v>1001</v>
      </c>
      <c r="M97" s="22" t="s">
        <v>1002</v>
      </c>
      <c r="N97" s="22" t="s">
        <v>294</v>
      </c>
      <c r="O97" s="22" t="s">
        <v>1008</v>
      </c>
      <c r="P97" s="22" t="s">
        <v>17</v>
      </c>
      <c r="Q97" s="27" t="s">
        <v>766</v>
      </c>
      <c r="R97" s="53" t="s">
        <v>1004</v>
      </c>
      <c r="S97" s="54"/>
    </row>
    <row r="98" spans="2:19" ht="165.75" hidden="1">
      <c r="B98" s="21">
        <v>97</v>
      </c>
      <c r="C98" s="22">
        <v>232</v>
      </c>
      <c r="D98" s="22" t="s">
        <v>15</v>
      </c>
      <c r="E98" s="22" t="s">
        <v>289</v>
      </c>
      <c r="F98" s="23" t="s">
        <v>304</v>
      </c>
      <c r="G98" s="22" t="s">
        <v>294</v>
      </c>
      <c r="H98" s="22" t="s">
        <v>999</v>
      </c>
      <c r="I98" s="22">
        <v>0</v>
      </c>
      <c r="J98" s="22" t="s">
        <v>1000</v>
      </c>
      <c r="K98" s="22" t="s">
        <v>1001</v>
      </c>
      <c r="L98" s="22" t="s">
        <v>1001</v>
      </c>
      <c r="M98" s="22" t="s">
        <v>1002</v>
      </c>
      <c r="N98" s="22" t="s">
        <v>294</v>
      </c>
      <c r="O98" s="22" t="s">
        <v>1009</v>
      </c>
      <c r="P98" s="22" t="s">
        <v>17</v>
      </c>
      <c r="Q98" s="27" t="s">
        <v>766</v>
      </c>
      <c r="R98" s="53" t="s">
        <v>1004</v>
      </c>
      <c r="S98" s="54"/>
    </row>
    <row r="99" spans="2:19" ht="127.5" hidden="1">
      <c r="B99" s="21">
        <v>98</v>
      </c>
      <c r="C99" s="22">
        <v>233</v>
      </c>
      <c r="D99" s="22" t="s">
        <v>15</v>
      </c>
      <c r="E99" s="22" t="s">
        <v>289</v>
      </c>
      <c r="F99" s="23" t="s">
        <v>306</v>
      </c>
      <c r="G99" s="22" t="s">
        <v>294</v>
      </c>
      <c r="H99" s="22" t="s">
        <v>999</v>
      </c>
      <c r="I99" s="22">
        <v>0</v>
      </c>
      <c r="J99" s="22" t="s">
        <v>1000</v>
      </c>
      <c r="K99" s="22" t="s">
        <v>1001</v>
      </c>
      <c r="L99" s="22" t="s">
        <v>1001</v>
      </c>
      <c r="M99" s="22" t="s">
        <v>1002</v>
      </c>
      <c r="N99" s="22" t="s">
        <v>294</v>
      </c>
      <c r="O99" s="22" t="s">
        <v>1010</v>
      </c>
      <c r="P99" s="22" t="s">
        <v>17</v>
      </c>
      <c r="Q99" s="27" t="s">
        <v>766</v>
      </c>
      <c r="R99" s="53" t="s">
        <v>1004</v>
      </c>
      <c r="S99" s="54"/>
    </row>
    <row r="100" spans="2:19" ht="51" hidden="1">
      <c r="B100" s="21">
        <v>99</v>
      </c>
      <c r="C100" s="22">
        <v>238</v>
      </c>
      <c r="D100" s="22" t="s">
        <v>15</v>
      </c>
      <c r="E100" s="22" t="s">
        <v>308</v>
      </c>
      <c r="F100" s="23" t="s">
        <v>309</v>
      </c>
      <c r="G100" s="22">
        <v>40</v>
      </c>
      <c r="H100" s="22" t="s">
        <v>1011</v>
      </c>
      <c r="I100" s="22" t="s">
        <v>1012</v>
      </c>
      <c r="J100" s="22" t="s">
        <v>1013</v>
      </c>
      <c r="K100" s="22" t="s">
        <v>1014</v>
      </c>
      <c r="L100" s="22" t="s">
        <v>1014</v>
      </c>
      <c r="M100" s="22" t="s">
        <v>1015</v>
      </c>
      <c r="N100" s="22" t="s">
        <v>312</v>
      </c>
      <c r="O100" s="22" t="s">
        <v>1016</v>
      </c>
      <c r="P100" s="22" t="s">
        <v>17</v>
      </c>
      <c r="Q100" s="27" t="s">
        <v>766</v>
      </c>
      <c r="R100" s="36" t="s">
        <v>798</v>
      </c>
      <c r="S100" s="42"/>
    </row>
    <row r="101" spans="2:19" ht="63.75" hidden="1">
      <c r="B101" s="21">
        <v>100</v>
      </c>
      <c r="C101" s="22">
        <v>239</v>
      </c>
      <c r="D101" s="22" t="s">
        <v>15</v>
      </c>
      <c r="E101" s="22" t="s">
        <v>18</v>
      </c>
      <c r="F101" s="23" t="s">
        <v>399</v>
      </c>
      <c r="G101" s="22">
        <v>20000</v>
      </c>
      <c r="H101" s="22" t="s">
        <v>1017</v>
      </c>
      <c r="I101" s="22" t="s">
        <v>1018</v>
      </c>
      <c r="J101" s="22" t="s">
        <v>1019</v>
      </c>
      <c r="K101" s="22" t="s">
        <v>1020</v>
      </c>
      <c r="L101" s="22" t="s">
        <v>1020</v>
      </c>
      <c r="M101" s="22" t="s">
        <v>1021</v>
      </c>
      <c r="N101" s="22" t="s">
        <v>401</v>
      </c>
      <c r="O101" s="22" t="s">
        <v>1022</v>
      </c>
      <c r="P101" s="22" t="s">
        <v>17</v>
      </c>
      <c r="Q101" s="27" t="s">
        <v>710</v>
      </c>
      <c r="R101" s="53" t="s">
        <v>91</v>
      </c>
      <c r="S101" s="29" t="s">
        <v>712</v>
      </c>
    </row>
    <row r="102" spans="2:19" ht="89.25">
      <c r="B102" s="21">
        <v>101</v>
      </c>
      <c r="C102" s="22">
        <v>240</v>
      </c>
      <c r="D102" s="22" t="s">
        <v>15</v>
      </c>
      <c r="E102" s="22" t="s">
        <v>19</v>
      </c>
      <c r="F102" s="23" t="s">
        <v>20</v>
      </c>
      <c r="G102" s="22">
        <v>2000</v>
      </c>
      <c r="H102" s="22" t="s">
        <v>1023</v>
      </c>
      <c r="I102" s="22" t="s">
        <v>1024</v>
      </c>
      <c r="J102" s="22" t="s">
        <v>1025</v>
      </c>
      <c r="K102" s="22" t="s">
        <v>1020</v>
      </c>
      <c r="L102" s="22" t="s">
        <v>1020</v>
      </c>
      <c r="M102" s="22" t="s">
        <v>1021</v>
      </c>
      <c r="N102" s="22" t="s">
        <v>405</v>
      </c>
      <c r="O102" s="22" t="s">
        <v>92</v>
      </c>
      <c r="P102" s="22" t="s">
        <v>17</v>
      </c>
      <c r="Q102" s="27" t="s">
        <v>118</v>
      </c>
      <c r="R102" s="53" t="s">
        <v>91</v>
      </c>
      <c r="S102" s="37"/>
    </row>
    <row r="103" spans="2:19" ht="45" hidden="1" customHeight="1">
      <c r="B103" s="21">
        <v>102</v>
      </c>
      <c r="C103" s="22">
        <v>241</v>
      </c>
      <c r="D103" s="22" t="s">
        <v>15</v>
      </c>
      <c r="E103" s="22" t="s">
        <v>21</v>
      </c>
      <c r="F103" s="23" t="s">
        <v>407</v>
      </c>
      <c r="G103" s="22">
        <v>10000</v>
      </c>
      <c r="H103" s="22" t="s">
        <v>1026</v>
      </c>
      <c r="I103" s="22" t="s">
        <v>1027</v>
      </c>
      <c r="J103" s="22" t="s">
        <v>1028</v>
      </c>
      <c r="K103" s="22" t="s">
        <v>1020</v>
      </c>
      <c r="L103" s="22" t="s">
        <v>1020</v>
      </c>
      <c r="M103" s="22" t="s">
        <v>1021</v>
      </c>
      <c r="N103" s="22" t="s">
        <v>409</v>
      </c>
      <c r="O103" s="22" t="s">
        <v>1029</v>
      </c>
      <c r="P103" s="22" t="s">
        <v>17</v>
      </c>
      <c r="Q103" s="27" t="s">
        <v>710</v>
      </c>
      <c r="R103" s="36" t="s">
        <v>798</v>
      </c>
      <c r="S103" s="29" t="s">
        <v>712</v>
      </c>
    </row>
    <row r="104" spans="2:19" ht="153" hidden="1">
      <c r="B104" s="21">
        <v>103</v>
      </c>
      <c r="C104" s="22">
        <v>242</v>
      </c>
      <c r="D104" s="22" t="s">
        <v>15</v>
      </c>
      <c r="E104" s="22" t="s">
        <v>22</v>
      </c>
      <c r="F104" s="23" t="s">
        <v>411</v>
      </c>
      <c r="G104" s="22">
        <v>30000</v>
      </c>
      <c r="H104" s="22" t="s">
        <v>1030</v>
      </c>
      <c r="I104" s="22" t="s">
        <v>1031</v>
      </c>
      <c r="J104" s="22" t="s">
        <v>1032</v>
      </c>
      <c r="K104" s="22" t="s">
        <v>1020</v>
      </c>
      <c r="L104" s="22" t="s">
        <v>1020</v>
      </c>
      <c r="M104" s="22" t="s">
        <v>1021</v>
      </c>
      <c r="N104" s="22" t="s">
        <v>401</v>
      </c>
      <c r="O104" s="22" t="s">
        <v>414</v>
      </c>
      <c r="P104" s="22" t="s">
        <v>17</v>
      </c>
      <c r="Q104" s="27" t="s">
        <v>710</v>
      </c>
      <c r="R104" s="49" t="s">
        <v>780</v>
      </c>
      <c r="S104" s="29" t="s">
        <v>712</v>
      </c>
    </row>
    <row r="105" spans="2:19" ht="89.25" hidden="1">
      <c r="B105" s="21">
        <v>104</v>
      </c>
      <c r="C105" s="22">
        <v>243</v>
      </c>
      <c r="D105" s="22" t="s">
        <v>15</v>
      </c>
      <c r="E105" s="22" t="s">
        <v>18</v>
      </c>
      <c r="F105" s="23" t="s">
        <v>415</v>
      </c>
      <c r="G105" s="22">
        <v>10000</v>
      </c>
      <c r="H105" s="22" t="s">
        <v>1033</v>
      </c>
      <c r="I105" s="22" t="s">
        <v>1034</v>
      </c>
      <c r="J105" s="22" t="s">
        <v>1019</v>
      </c>
      <c r="K105" s="22" t="s">
        <v>1020</v>
      </c>
      <c r="L105" s="22" t="s">
        <v>1020</v>
      </c>
      <c r="M105" s="22" t="s">
        <v>1021</v>
      </c>
      <c r="N105" s="22" t="s">
        <v>418</v>
      </c>
      <c r="O105" s="22" t="s">
        <v>1035</v>
      </c>
      <c r="P105" s="22" t="s">
        <v>17</v>
      </c>
      <c r="Q105" s="27" t="s">
        <v>710</v>
      </c>
      <c r="R105" s="49" t="s">
        <v>780</v>
      </c>
      <c r="S105" s="29" t="s">
        <v>712</v>
      </c>
    </row>
    <row r="106" spans="2:19" ht="190.5" hidden="1" customHeight="1">
      <c r="B106" s="21">
        <v>105</v>
      </c>
      <c r="C106" s="22">
        <v>244</v>
      </c>
      <c r="D106" s="22" t="s">
        <v>15</v>
      </c>
      <c r="E106" s="22" t="s">
        <v>23</v>
      </c>
      <c r="F106" s="23" t="s">
        <v>420</v>
      </c>
      <c r="G106" s="22">
        <v>3500000</v>
      </c>
      <c r="H106" s="22" t="s">
        <v>1036</v>
      </c>
      <c r="I106" s="22" t="s">
        <v>1037</v>
      </c>
      <c r="J106" s="22" t="s">
        <v>1038</v>
      </c>
      <c r="K106" s="22" t="s">
        <v>1020</v>
      </c>
      <c r="L106" s="22" t="s">
        <v>1020</v>
      </c>
      <c r="M106" s="22" t="s">
        <v>1039</v>
      </c>
      <c r="N106" s="22" t="s">
        <v>423</v>
      </c>
      <c r="O106" s="22" t="s">
        <v>1040</v>
      </c>
      <c r="P106" s="22" t="s">
        <v>17</v>
      </c>
      <c r="Q106" s="27" t="s">
        <v>710</v>
      </c>
      <c r="R106" s="49" t="s">
        <v>780</v>
      </c>
      <c r="S106" s="29" t="s">
        <v>712</v>
      </c>
    </row>
    <row r="107" spans="2:19" ht="89.25" hidden="1">
      <c r="B107" s="21">
        <v>106</v>
      </c>
      <c r="C107" s="22">
        <v>262</v>
      </c>
      <c r="D107" s="22" t="s">
        <v>15</v>
      </c>
      <c r="E107" s="22" t="s">
        <v>22</v>
      </c>
      <c r="F107" s="23" t="s">
        <v>425</v>
      </c>
      <c r="G107" s="22" t="s">
        <v>294</v>
      </c>
      <c r="H107" s="22" t="s">
        <v>1041</v>
      </c>
      <c r="I107" s="22" t="s">
        <v>1042</v>
      </c>
      <c r="J107" s="22" t="s">
        <v>1032</v>
      </c>
      <c r="K107" s="22" t="s">
        <v>1043</v>
      </c>
      <c r="L107" s="22" t="s">
        <v>1044</v>
      </c>
      <c r="M107" s="22" t="s">
        <v>1045</v>
      </c>
      <c r="N107" s="22" t="s">
        <v>423</v>
      </c>
      <c r="O107" s="22" t="s">
        <v>1046</v>
      </c>
      <c r="P107" s="22" t="s">
        <v>17</v>
      </c>
      <c r="Q107" s="27" t="s">
        <v>710</v>
      </c>
      <c r="R107" s="53" t="s">
        <v>1047</v>
      </c>
      <c r="S107" s="29" t="s">
        <v>712</v>
      </c>
    </row>
    <row r="108" spans="2:19" ht="189" customHeight="1">
      <c r="B108" s="21">
        <v>107</v>
      </c>
      <c r="C108" s="22">
        <v>263</v>
      </c>
      <c r="D108" s="22" t="s">
        <v>15</v>
      </c>
      <c r="E108" s="22" t="s">
        <v>24</v>
      </c>
      <c r="F108" s="23" t="s">
        <v>25</v>
      </c>
      <c r="G108" s="22">
        <v>400000</v>
      </c>
      <c r="H108" s="22" t="s">
        <v>1048</v>
      </c>
      <c r="I108" s="22">
        <v>0</v>
      </c>
      <c r="J108" s="22" t="s">
        <v>1038</v>
      </c>
      <c r="K108" s="22" t="s">
        <v>1043</v>
      </c>
      <c r="L108" s="22" t="s">
        <v>1043</v>
      </c>
      <c r="M108" s="22" t="s">
        <v>409</v>
      </c>
      <c r="N108" s="22" t="s">
        <v>294</v>
      </c>
      <c r="O108" s="22" t="s">
        <v>93</v>
      </c>
      <c r="P108" s="22" t="s">
        <v>17</v>
      </c>
      <c r="Q108" s="27" t="s">
        <v>118</v>
      </c>
      <c r="R108" s="53" t="s">
        <v>89</v>
      </c>
      <c r="S108" s="37"/>
    </row>
    <row r="109" spans="2:19" ht="63.75" hidden="1">
      <c r="B109" s="21">
        <v>108</v>
      </c>
      <c r="C109" s="22">
        <v>271</v>
      </c>
      <c r="D109" s="22" t="s">
        <v>15</v>
      </c>
      <c r="E109" s="22" t="s">
        <v>16</v>
      </c>
      <c r="F109" s="23" t="s">
        <v>498</v>
      </c>
      <c r="G109" s="22">
        <v>4014</v>
      </c>
      <c r="H109" s="22">
        <v>0</v>
      </c>
      <c r="I109" s="22" t="s">
        <v>1049</v>
      </c>
      <c r="J109" s="22" t="s">
        <v>993</v>
      </c>
      <c r="K109" s="22" t="s">
        <v>1050</v>
      </c>
      <c r="L109" s="22" t="s">
        <v>294</v>
      </c>
      <c r="M109" s="22" t="s">
        <v>294</v>
      </c>
      <c r="N109" s="22" t="s">
        <v>500</v>
      </c>
      <c r="O109" s="22" t="s">
        <v>1051</v>
      </c>
      <c r="P109" s="22" t="s">
        <v>17</v>
      </c>
      <c r="Q109" s="27" t="s">
        <v>710</v>
      </c>
      <c r="R109" s="53" t="s">
        <v>89</v>
      </c>
      <c r="S109" s="29" t="s">
        <v>712</v>
      </c>
    </row>
    <row r="110" spans="2:19" ht="55.5" customHeight="1">
      <c r="B110" s="21">
        <v>109</v>
      </c>
      <c r="C110" s="22">
        <v>273</v>
      </c>
      <c r="D110" s="22" t="s">
        <v>15</v>
      </c>
      <c r="E110" s="22" t="s">
        <v>19</v>
      </c>
      <c r="F110" s="23" t="s">
        <v>26</v>
      </c>
      <c r="G110" s="22">
        <v>1500</v>
      </c>
      <c r="H110" s="22">
        <v>0</v>
      </c>
      <c r="I110" s="22" t="s">
        <v>294</v>
      </c>
      <c r="J110" s="22" t="s">
        <v>1025</v>
      </c>
      <c r="K110" s="22" t="s">
        <v>1050</v>
      </c>
      <c r="L110" s="22" t="s">
        <v>294</v>
      </c>
      <c r="M110" s="22" t="s">
        <v>294</v>
      </c>
      <c r="N110" s="22" t="s">
        <v>294</v>
      </c>
      <c r="O110" s="22" t="s">
        <v>94</v>
      </c>
      <c r="P110" s="22" t="s">
        <v>17</v>
      </c>
      <c r="Q110" s="27" t="s">
        <v>118</v>
      </c>
      <c r="R110" s="53" t="s">
        <v>89</v>
      </c>
      <c r="S110" s="37"/>
    </row>
    <row r="111" spans="2:19" ht="45" hidden="1">
      <c r="B111" s="21">
        <v>110</v>
      </c>
      <c r="C111" s="22">
        <v>282</v>
      </c>
      <c r="D111" s="22" t="s">
        <v>15</v>
      </c>
      <c r="E111" s="22" t="s">
        <v>308</v>
      </c>
      <c r="F111" s="23" t="s">
        <v>503</v>
      </c>
      <c r="G111" s="22" t="s">
        <v>294</v>
      </c>
      <c r="H111" s="22">
        <v>0</v>
      </c>
      <c r="I111" s="22" t="s">
        <v>294</v>
      </c>
      <c r="J111" s="22" t="s">
        <v>1013</v>
      </c>
      <c r="K111" s="22" t="s">
        <v>1052</v>
      </c>
      <c r="L111" s="22" t="s">
        <v>294</v>
      </c>
      <c r="M111" s="22" t="s">
        <v>294</v>
      </c>
      <c r="N111" s="22" t="s">
        <v>294</v>
      </c>
      <c r="O111" s="1571" t="s">
        <v>1053</v>
      </c>
      <c r="P111" s="22" t="s">
        <v>17</v>
      </c>
      <c r="Q111" s="27" t="s">
        <v>766</v>
      </c>
      <c r="R111" s="53" t="s">
        <v>1054</v>
      </c>
      <c r="S111" s="54"/>
    </row>
    <row r="112" spans="2:19" ht="45" hidden="1">
      <c r="B112" s="21">
        <v>111</v>
      </c>
      <c r="C112" s="22">
        <v>283</v>
      </c>
      <c r="D112" s="22" t="s">
        <v>15</v>
      </c>
      <c r="E112" s="22" t="s">
        <v>308</v>
      </c>
      <c r="F112" s="23" t="s">
        <v>505</v>
      </c>
      <c r="G112" s="22" t="s">
        <v>294</v>
      </c>
      <c r="H112" s="22">
        <v>0</v>
      </c>
      <c r="I112" s="22" t="s">
        <v>294</v>
      </c>
      <c r="J112" s="22" t="s">
        <v>1013</v>
      </c>
      <c r="K112" s="22" t="s">
        <v>1052</v>
      </c>
      <c r="L112" s="22" t="s">
        <v>294</v>
      </c>
      <c r="M112" s="22" t="s">
        <v>294</v>
      </c>
      <c r="N112" s="22" t="s">
        <v>294</v>
      </c>
      <c r="O112" s="1572"/>
      <c r="P112" s="22" t="s">
        <v>17</v>
      </c>
      <c r="Q112" s="27" t="s">
        <v>766</v>
      </c>
      <c r="R112" s="53" t="s">
        <v>1054</v>
      </c>
      <c r="S112" s="54"/>
    </row>
    <row r="113" spans="2:19" ht="45" hidden="1">
      <c r="B113" s="21">
        <v>112</v>
      </c>
      <c r="C113" s="22">
        <v>284</v>
      </c>
      <c r="D113" s="22" t="s">
        <v>15</v>
      </c>
      <c r="E113" s="22" t="s">
        <v>308</v>
      </c>
      <c r="F113" s="23" t="s">
        <v>507</v>
      </c>
      <c r="G113" s="22" t="s">
        <v>294</v>
      </c>
      <c r="H113" s="22">
        <v>0</v>
      </c>
      <c r="I113" s="22" t="s">
        <v>294</v>
      </c>
      <c r="J113" s="22" t="s">
        <v>1013</v>
      </c>
      <c r="K113" s="22" t="s">
        <v>1052</v>
      </c>
      <c r="L113" s="22" t="s">
        <v>294</v>
      </c>
      <c r="M113" s="22" t="s">
        <v>294</v>
      </c>
      <c r="N113" s="22" t="s">
        <v>294</v>
      </c>
      <c r="O113" s="1573"/>
      <c r="P113" s="22" t="s">
        <v>17</v>
      </c>
      <c r="Q113" s="27" t="s">
        <v>766</v>
      </c>
      <c r="R113" s="53" t="s">
        <v>1054</v>
      </c>
      <c r="S113" s="54"/>
    </row>
    <row r="114" spans="2:19" ht="102">
      <c r="B114" s="21">
        <v>113</v>
      </c>
      <c r="C114" s="22">
        <v>286</v>
      </c>
      <c r="D114" s="22" t="s">
        <v>15</v>
      </c>
      <c r="E114" s="22" t="s">
        <v>27</v>
      </c>
      <c r="F114" s="23" t="s">
        <v>28</v>
      </c>
      <c r="G114" s="22">
        <v>150000</v>
      </c>
      <c r="H114" s="22">
        <v>0</v>
      </c>
      <c r="I114" s="22" t="s">
        <v>294</v>
      </c>
      <c r="J114" s="22" t="s">
        <v>993</v>
      </c>
      <c r="K114" s="22" t="s">
        <v>1055</v>
      </c>
      <c r="L114" s="22" t="s">
        <v>294</v>
      </c>
      <c r="M114" s="22" t="s">
        <v>294</v>
      </c>
      <c r="N114" s="22" t="s">
        <v>294</v>
      </c>
      <c r="O114" s="22" t="s">
        <v>95</v>
      </c>
      <c r="P114" s="22" t="s">
        <v>17</v>
      </c>
      <c r="Q114" s="27" t="s">
        <v>118</v>
      </c>
      <c r="R114" s="69" t="s">
        <v>96</v>
      </c>
      <c r="S114" s="68"/>
    </row>
    <row r="115" spans="2:19" ht="51">
      <c r="B115" s="21">
        <v>114</v>
      </c>
      <c r="C115" s="22">
        <v>287</v>
      </c>
      <c r="D115" s="22" t="s">
        <v>15</v>
      </c>
      <c r="E115" s="22" t="s">
        <v>19</v>
      </c>
      <c r="F115" s="23" t="s">
        <v>29</v>
      </c>
      <c r="G115" s="22">
        <v>6000</v>
      </c>
      <c r="H115" s="22">
        <v>0</v>
      </c>
      <c r="I115" s="22" t="s">
        <v>294</v>
      </c>
      <c r="J115" s="22" t="s">
        <v>1025</v>
      </c>
      <c r="K115" s="22" t="s">
        <v>1055</v>
      </c>
      <c r="L115" s="22" t="s">
        <v>294</v>
      </c>
      <c r="M115" s="22" t="s">
        <v>294</v>
      </c>
      <c r="N115" s="22" t="s">
        <v>294</v>
      </c>
      <c r="O115" s="22" t="s">
        <v>97</v>
      </c>
      <c r="P115" s="22" t="s">
        <v>17</v>
      </c>
      <c r="Q115" s="27" t="s">
        <v>118</v>
      </c>
      <c r="R115" s="53" t="s">
        <v>98</v>
      </c>
      <c r="S115" s="37"/>
    </row>
    <row r="116" spans="2:19" ht="135.75" hidden="1" customHeight="1">
      <c r="B116" s="21">
        <v>115</v>
      </c>
      <c r="C116" s="22">
        <v>289</v>
      </c>
      <c r="D116" s="22" t="s">
        <v>15</v>
      </c>
      <c r="E116" s="22" t="s">
        <v>510</v>
      </c>
      <c r="F116" s="23" t="s">
        <v>511</v>
      </c>
      <c r="G116" s="22">
        <v>3</v>
      </c>
      <c r="H116" s="22" t="s">
        <v>1056</v>
      </c>
      <c r="I116" s="22" t="s">
        <v>294</v>
      </c>
      <c r="J116" s="22" t="s">
        <v>1057</v>
      </c>
      <c r="K116" s="22" t="s">
        <v>312</v>
      </c>
      <c r="L116" s="22" t="s">
        <v>294</v>
      </c>
      <c r="M116" s="22" t="s">
        <v>294</v>
      </c>
      <c r="N116" s="22" t="s">
        <v>294</v>
      </c>
      <c r="O116" s="22" t="s">
        <v>1058</v>
      </c>
      <c r="P116" s="22" t="s">
        <v>17</v>
      </c>
      <c r="Q116" s="27" t="s">
        <v>730</v>
      </c>
      <c r="R116" s="64" t="s">
        <v>957</v>
      </c>
      <c r="S116" s="65"/>
    </row>
    <row r="117" spans="2:19" ht="270" hidden="1" customHeight="1">
      <c r="B117" s="21">
        <v>116</v>
      </c>
      <c r="C117" s="22">
        <v>291</v>
      </c>
      <c r="D117" s="22" t="s">
        <v>15</v>
      </c>
      <c r="E117" s="22" t="s">
        <v>19</v>
      </c>
      <c r="F117" s="23" t="s">
        <v>514</v>
      </c>
      <c r="G117" s="22">
        <v>1924</v>
      </c>
      <c r="H117" s="22">
        <v>0</v>
      </c>
      <c r="I117" s="22" t="s">
        <v>1059</v>
      </c>
      <c r="J117" s="22" t="s">
        <v>1025</v>
      </c>
      <c r="K117" s="22" t="s">
        <v>1060</v>
      </c>
      <c r="L117" s="22" t="s">
        <v>294</v>
      </c>
      <c r="M117" s="22" t="s">
        <v>294</v>
      </c>
      <c r="N117" s="22" t="s">
        <v>516</v>
      </c>
      <c r="O117" s="22" t="s">
        <v>1061</v>
      </c>
      <c r="P117" s="22" t="s">
        <v>17</v>
      </c>
      <c r="Q117" s="27" t="s">
        <v>710</v>
      </c>
      <c r="R117" s="64" t="s">
        <v>1062</v>
      </c>
      <c r="S117" s="29" t="s">
        <v>712</v>
      </c>
    </row>
    <row r="118" spans="2:19" ht="51" hidden="1">
      <c r="B118" s="21">
        <v>117</v>
      </c>
      <c r="C118" s="22">
        <v>296</v>
      </c>
      <c r="D118" s="22" t="s">
        <v>15</v>
      </c>
      <c r="E118" s="22" t="s">
        <v>308</v>
      </c>
      <c r="F118" s="23" t="s">
        <v>314</v>
      </c>
      <c r="G118" s="22">
        <v>50</v>
      </c>
      <c r="H118" s="22">
        <v>0</v>
      </c>
      <c r="I118" s="22" t="s">
        <v>1063</v>
      </c>
      <c r="J118" s="22" t="s">
        <v>1013</v>
      </c>
      <c r="K118" s="22" t="s">
        <v>1064</v>
      </c>
      <c r="L118" s="22" t="s">
        <v>294</v>
      </c>
      <c r="M118" s="22" t="s">
        <v>294</v>
      </c>
      <c r="N118" s="22" t="s">
        <v>312</v>
      </c>
      <c r="O118" s="22" t="s">
        <v>1065</v>
      </c>
      <c r="P118" s="22" t="s">
        <v>17</v>
      </c>
      <c r="Q118" s="27" t="s">
        <v>766</v>
      </c>
      <c r="R118" s="67" t="s">
        <v>1066</v>
      </c>
      <c r="S118" s="73"/>
    </row>
    <row r="119" spans="2:19" ht="76.5">
      <c r="B119" s="21">
        <v>118</v>
      </c>
      <c r="C119" s="22">
        <v>300</v>
      </c>
      <c r="D119" s="22" t="s">
        <v>15</v>
      </c>
      <c r="E119" s="22" t="s">
        <v>16</v>
      </c>
      <c r="F119" s="23" t="s">
        <v>30</v>
      </c>
      <c r="G119" s="22">
        <v>20000</v>
      </c>
      <c r="H119" s="22" t="s">
        <v>1067</v>
      </c>
      <c r="I119" s="22" t="s">
        <v>1068</v>
      </c>
      <c r="J119" s="22" t="s">
        <v>294</v>
      </c>
      <c r="K119" s="22" t="s">
        <v>1069</v>
      </c>
      <c r="L119" s="22" t="s">
        <v>294</v>
      </c>
      <c r="M119" s="22" t="s">
        <v>294</v>
      </c>
      <c r="N119" s="22" t="s">
        <v>294</v>
      </c>
      <c r="O119" s="22" t="s">
        <v>31</v>
      </c>
      <c r="P119" s="22" t="s">
        <v>17</v>
      </c>
      <c r="Q119" s="27" t="s">
        <v>118</v>
      </c>
      <c r="R119" s="53" t="s">
        <v>99</v>
      </c>
      <c r="S119" s="37"/>
    </row>
    <row r="120" spans="2:19" ht="76.5">
      <c r="B120" s="21">
        <v>119</v>
      </c>
      <c r="C120" s="22">
        <v>301</v>
      </c>
      <c r="D120" s="22" t="s">
        <v>15</v>
      </c>
      <c r="E120" s="22" t="s">
        <v>16</v>
      </c>
      <c r="F120" s="23" t="s">
        <v>32</v>
      </c>
      <c r="G120" s="22">
        <v>6000</v>
      </c>
      <c r="H120" s="22" t="s">
        <v>1070</v>
      </c>
      <c r="I120" s="22" t="s">
        <v>1071</v>
      </c>
      <c r="J120" s="22" t="s">
        <v>993</v>
      </c>
      <c r="K120" s="22" t="s">
        <v>1069</v>
      </c>
      <c r="L120" s="22" t="s">
        <v>294</v>
      </c>
      <c r="M120" s="22" t="s">
        <v>294</v>
      </c>
      <c r="N120" s="22" t="s">
        <v>607</v>
      </c>
      <c r="O120" s="22" t="s">
        <v>33</v>
      </c>
      <c r="P120" s="22" t="s">
        <v>17</v>
      </c>
      <c r="Q120" s="27" t="s">
        <v>118</v>
      </c>
      <c r="R120" s="53" t="s">
        <v>99</v>
      </c>
      <c r="S120" s="37"/>
    </row>
    <row r="121" spans="2:19" ht="51">
      <c r="B121" s="21">
        <v>120</v>
      </c>
      <c r="C121" s="22">
        <v>302</v>
      </c>
      <c r="D121" s="22" t="s">
        <v>15</v>
      </c>
      <c r="E121" s="22" t="s">
        <v>21</v>
      </c>
      <c r="F121" s="23" t="s">
        <v>34</v>
      </c>
      <c r="G121" s="22">
        <v>4000</v>
      </c>
      <c r="H121" s="22" t="s">
        <v>1072</v>
      </c>
      <c r="I121" s="22" t="s">
        <v>1073</v>
      </c>
      <c r="J121" s="22" t="s">
        <v>1028</v>
      </c>
      <c r="K121" s="22" t="s">
        <v>1069</v>
      </c>
      <c r="L121" s="22" t="s">
        <v>294</v>
      </c>
      <c r="M121" s="22" t="s">
        <v>294</v>
      </c>
      <c r="N121" s="22" t="s">
        <v>610</v>
      </c>
      <c r="O121" s="22" t="s">
        <v>35</v>
      </c>
      <c r="P121" s="22" t="s">
        <v>17</v>
      </c>
      <c r="Q121" s="27" t="s">
        <v>118</v>
      </c>
      <c r="R121" s="53" t="s">
        <v>99</v>
      </c>
      <c r="S121" s="37"/>
    </row>
    <row r="122" spans="2:19" ht="51">
      <c r="B122" s="21">
        <v>121</v>
      </c>
      <c r="C122" s="22">
        <v>303</v>
      </c>
      <c r="D122" s="22" t="s">
        <v>15</v>
      </c>
      <c r="E122" s="22" t="s">
        <v>21</v>
      </c>
      <c r="F122" s="23" t="s">
        <v>36</v>
      </c>
      <c r="G122" s="22">
        <v>10000</v>
      </c>
      <c r="H122" s="22" t="s">
        <v>1074</v>
      </c>
      <c r="I122" s="22" t="s">
        <v>1075</v>
      </c>
      <c r="J122" s="22" t="s">
        <v>1028</v>
      </c>
      <c r="K122" s="22" t="s">
        <v>1069</v>
      </c>
      <c r="L122" s="22" t="s">
        <v>294</v>
      </c>
      <c r="M122" s="22" t="s">
        <v>294</v>
      </c>
      <c r="N122" s="22" t="s">
        <v>610</v>
      </c>
      <c r="O122" s="22" t="s">
        <v>37</v>
      </c>
      <c r="P122" s="22" t="s">
        <v>17</v>
      </c>
      <c r="Q122" s="27" t="s">
        <v>118</v>
      </c>
      <c r="R122" s="53" t="s">
        <v>99</v>
      </c>
      <c r="S122" s="37"/>
    </row>
    <row r="123" spans="2:19" ht="51">
      <c r="B123" s="21">
        <v>122</v>
      </c>
      <c r="C123" s="22">
        <v>304</v>
      </c>
      <c r="D123" s="22" t="s">
        <v>15</v>
      </c>
      <c r="E123" s="22" t="s">
        <v>21</v>
      </c>
      <c r="F123" s="23" t="s">
        <v>38</v>
      </c>
      <c r="G123" s="22">
        <v>30000</v>
      </c>
      <c r="H123" s="22" t="s">
        <v>1076</v>
      </c>
      <c r="I123" s="22" t="s">
        <v>1077</v>
      </c>
      <c r="J123" s="22" t="s">
        <v>1028</v>
      </c>
      <c r="K123" s="22" t="s">
        <v>1069</v>
      </c>
      <c r="L123" s="22" t="s">
        <v>294</v>
      </c>
      <c r="M123" s="22" t="s">
        <v>294</v>
      </c>
      <c r="N123" s="22" t="s">
        <v>610</v>
      </c>
      <c r="O123" s="22" t="s">
        <v>39</v>
      </c>
      <c r="P123" s="22" t="s">
        <v>17</v>
      </c>
      <c r="Q123" s="27" t="s">
        <v>118</v>
      </c>
      <c r="R123" s="53" t="s">
        <v>99</v>
      </c>
      <c r="S123" s="37"/>
    </row>
    <row r="124" spans="2:19" ht="38.25">
      <c r="B124" s="21">
        <v>123</v>
      </c>
      <c r="C124" s="22">
        <v>305</v>
      </c>
      <c r="D124" s="22" t="s">
        <v>15</v>
      </c>
      <c r="E124" s="22" t="s">
        <v>21</v>
      </c>
      <c r="F124" s="23" t="s">
        <v>40</v>
      </c>
      <c r="G124" s="22">
        <v>24000</v>
      </c>
      <c r="H124" s="22" t="s">
        <v>1078</v>
      </c>
      <c r="I124" s="22" t="s">
        <v>1079</v>
      </c>
      <c r="J124" s="22" t="s">
        <v>1028</v>
      </c>
      <c r="K124" s="22" t="s">
        <v>1069</v>
      </c>
      <c r="L124" s="22" t="s">
        <v>294</v>
      </c>
      <c r="M124" s="22" t="s">
        <v>294</v>
      </c>
      <c r="N124" s="22" t="s">
        <v>617</v>
      </c>
      <c r="O124" s="22" t="s">
        <v>41</v>
      </c>
      <c r="P124" s="22" t="s">
        <v>17</v>
      </c>
      <c r="Q124" s="27" t="s">
        <v>118</v>
      </c>
      <c r="R124" s="53" t="s">
        <v>99</v>
      </c>
      <c r="S124" s="37"/>
    </row>
    <row r="125" spans="2:19" ht="127.5">
      <c r="B125" s="21">
        <v>124</v>
      </c>
      <c r="C125" s="22">
        <v>306</v>
      </c>
      <c r="D125" s="22" t="s">
        <v>15</v>
      </c>
      <c r="E125" s="22" t="s">
        <v>18</v>
      </c>
      <c r="F125" s="23" t="s">
        <v>42</v>
      </c>
      <c r="G125" s="22">
        <v>45000</v>
      </c>
      <c r="H125" s="22" t="s">
        <v>1080</v>
      </c>
      <c r="I125" s="22" t="s">
        <v>294</v>
      </c>
      <c r="J125" s="22" t="s">
        <v>1019</v>
      </c>
      <c r="K125" s="22" t="s">
        <v>1069</v>
      </c>
      <c r="L125" s="22" t="s">
        <v>294</v>
      </c>
      <c r="M125" s="22" t="s">
        <v>294</v>
      </c>
      <c r="N125" s="22" t="s">
        <v>294</v>
      </c>
      <c r="O125" s="22" t="s">
        <v>100</v>
      </c>
      <c r="P125" s="22" t="s">
        <v>17</v>
      </c>
      <c r="Q125" s="27" t="s">
        <v>118</v>
      </c>
      <c r="R125" s="53" t="s">
        <v>99</v>
      </c>
      <c r="S125" s="37"/>
    </row>
    <row r="126" spans="2:19" ht="63.75">
      <c r="B126" s="21">
        <v>125</v>
      </c>
      <c r="C126" s="22">
        <v>307</v>
      </c>
      <c r="D126" s="22" t="s">
        <v>15</v>
      </c>
      <c r="E126" s="22" t="s">
        <v>18</v>
      </c>
      <c r="F126" s="23" t="s">
        <v>43</v>
      </c>
      <c r="G126" s="22">
        <v>30000</v>
      </c>
      <c r="H126" s="22" t="s">
        <v>1081</v>
      </c>
      <c r="I126" s="22" t="s">
        <v>1082</v>
      </c>
      <c r="J126" s="22" t="s">
        <v>1019</v>
      </c>
      <c r="K126" s="22" t="s">
        <v>1069</v>
      </c>
      <c r="L126" s="22" t="s">
        <v>294</v>
      </c>
      <c r="M126" s="22" t="s">
        <v>294</v>
      </c>
      <c r="N126" s="22" t="s">
        <v>471</v>
      </c>
      <c r="O126" s="22" t="s">
        <v>101</v>
      </c>
      <c r="P126" s="22" t="s">
        <v>17</v>
      </c>
      <c r="Q126" s="27" t="s">
        <v>118</v>
      </c>
      <c r="R126" s="53" t="s">
        <v>98</v>
      </c>
      <c r="S126" s="37"/>
    </row>
    <row r="127" spans="2:19" ht="60" customHeight="1">
      <c r="B127" s="21">
        <v>126</v>
      </c>
      <c r="C127" s="22">
        <v>308</v>
      </c>
      <c r="D127" s="22" t="s">
        <v>15</v>
      </c>
      <c r="E127" s="22" t="s">
        <v>44</v>
      </c>
      <c r="F127" s="23" t="s">
        <v>45</v>
      </c>
      <c r="G127" s="22">
        <v>90000</v>
      </c>
      <c r="H127" s="22" t="s">
        <v>1083</v>
      </c>
      <c r="I127" s="22" t="s">
        <v>294</v>
      </c>
      <c r="J127" s="22" t="s">
        <v>1084</v>
      </c>
      <c r="K127" s="22" t="s">
        <v>1069</v>
      </c>
      <c r="L127" s="22" t="s">
        <v>294</v>
      </c>
      <c r="M127" s="22" t="s">
        <v>294</v>
      </c>
      <c r="N127" s="22" t="s">
        <v>294</v>
      </c>
      <c r="O127" s="22" t="s">
        <v>102</v>
      </c>
      <c r="P127" s="22" t="s">
        <v>17</v>
      </c>
      <c r="Q127" s="27" t="s">
        <v>118</v>
      </c>
      <c r="R127" s="53" t="s">
        <v>89</v>
      </c>
      <c r="S127" s="37"/>
    </row>
    <row r="128" spans="2:19" ht="76.5">
      <c r="B128" s="21">
        <v>127</v>
      </c>
      <c r="C128" s="22">
        <v>309</v>
      </c>
      <c r="D128" s="22" t="s">
        <v>15</v>
      </c>
      <c r="E128" s="22" t="s">
        <v>19</v>
      </c>
      <c r="F128" s="23" t="s">
        <v>46</v>
      </c>
      <c r="G128" s="22">
        <v>4000</v>
      </c>
      <c r="H128" s="22" t="s">
        <v>1085</v>
      </c>
      <c r="I128" s="22" t="s">
        <v>294</v>
      </c>
      <c r="J128" s="22" t="s">
        <v>1025</v>
      </c>
      <c r="K128" s="22" t="s">
        <v>1069</v>
      </c>
      <c r="L128" s="22" t="s">
        <v>294</v>
      </c>
      <c r="M128" s="22" t="s">
        <v>294</v>
      </c>
      <c r="N128" s="22" t="s">
        <v>294</v>
      </c>
      <c r="O128" s="22" t="s">
        <v>103</v>
      </c>
      <c r="P128" s="22" t="s">
        <v>17</v>
      </c>
      <c r="Q128" s="27" t="s">
        <v>118</v>
      </c>
      <c r="R128" s="53" t="s">
        <v>89</v>
      </c>
      <c r="S128" s="37"/>
    </row>
    <row r="129" spans="2:19" ht="51">
      <c r="B129" s="21">
        <v>128</v>
      </c>
      <c r="C129" s="22">
        <v>310</v>
      </c>
      <c r="D129" s="22" t="s">
        <v>15</v>
      </c>
      <c r="E129" s="22" t="s">
        <v>22</v>
      </c>
      <c r="F129" s="23" t="s">
        <v>47</v>
      </c>
      <c r="G129" s="22">
        <v>500</v>
      </c>
      <c r="H129" s="22" t="s">
        <v>1086</v>
      </c>
      <c r="I129" s="22" t="s">
        <v>1087</v>
      </c>
      <c r="J129" s="22" t="s">
        <v>1032</v>
      </c>
      <c r="K129" s="22" t="s">
        <v>1069</v>
      </c>
      <c r="L129" s="22" t="s">
        <v>294</v>
      </c>
      <c r="M129" s="22" t="s">
        <v>294</v>
      </c>
      <c r="N129" s="22" t="s">
        <v>610</v>
      </c>
      <c r="O129" s="22" t="s">
        <v>104</v>
      </c>
      <c r="P129" s="22" t="s">
        <v>17</v>
      </c>
      <c r="Q129" s="27" t="s">
        <v>118</v>
      </c>
      <c r="R129" s="53" t="s">
        <v>89</v>
      </c>
      <c r="S129" s="37"/>
    </row>
    <row r="130" spans="2:19" ht="63.75">
      <c r="B130" s="21">
        <v>129</v>
      </c>
      <c r="C130" s="22">
        <v>311</v>
      </c>
      <c r="D130" s="22" t="s">
        <v>15</v>
      </c>
      <c r="E130" s="22" t="s">
        <v>22</v>
      </c>
      <c r="F130" s="23" t="s">
        <v>48</v>
      </c>
      <c r="G130" s="22">
        <v>500</v>
      </c>
      <c r="H130" s="22" t="s">
        <v>1086</v>
      </c>
      <c r="I130" s="22" t="s">
        <v>1088</v>
      </c>
      <c r="J130" s="22" t="s">
        <v>1032</v>
      </c>
      <c r="K130" s="22" t="s">
        <v>1069</v>
      </c>
      <c r="L130" s="22" t="s">
        <v>294</v>
      </c>
      <c r="M130" s="22" t="s">
        <v>294</v>
      </c>
      <c r="N130" s="22" t="s">
        <v>610</v>
      </c>
      <c r="O130" s="22" t="s">
        <v>105</v>
      </c>
      <c r="P130" s="22" t="s">
        <v>17</v>
      </c>
      <c r="Q130" s="27" t="s">
        <v>118</v>
      </c>
      <c r="R130" s="53" t="s">
        <v>89</v>
      </c>
      <c r="S130" s="37"/>
    </row>
    <row r="131" spans="2:19" ht="38.25">
      <c r="B131" s="21">
        <v>130</v>
      </c>
      <c r="C131" s="22">
        <v>312</v>
      </c>
      <c r="D131" s="22" t="s">
        <v>15</v>
      </c>
      <c r="E131" s="22" t="s">
        <v>22</v>
      </c>
      <c r="F131" s="23" t="s">
        <v>49</v>
      </c>
      <c r="G131" s="22">
        <v>35000</v>
      </c>
      <c r="H131" s="22" t="s">
        <v>1089</v>
      </c>
      <c r="I131" s="22" t="s">
        <v>294</v>
      </c>
      <c r="J131" s="22" t="s">
        <v>294</v>
      </c>
      <c r="K131" s="22" t="s">
        <v>1069</v>
      </c>
      <c r="L131" s="22" t="s">
        <v>294</v>
      </c>
      <c r="M131" s="22" t="s">
        <v>294</v>
      </c>
      <c r="N131" s="22" t="s">
        <v>294</v>
      </c>
      <c r="O131" s="22" t="s">
        <v>106</v>
      </c>
      <c r="P131" s="22" t="s">
        <v>17</v>
      </c>
      <c r="Q131" s="27" t="s">
        <v>118</v>
      </c>
      <c r="R131" s="53" t="s">
        <v>89</v>
      </c>
      <c r="S131" s="37"/>
    </row>
    <row r="132" spans="2:19" ht="51">
      <c r="B132" s="21">
        <v>131</v>
      </c>
      <c r="C132" s="22">
        <v>313</v>
      </c>
      <c r="D132" s="22" t="s">
        <v>15</v>
      </c>
      <c r="E132" s="22" t="s">
        <v>22</v>
      </c>
      <c r="F132" s="23" t="s">
        <v>50</v>
      </c>
      <c r="G132" s="22">
        <v>1000</v>
      </c>
      <c r="H132" s="22" t="s">
        <v>1090</v>
      </c>
      <c r="I132" s="22" t="s">
        <v>1091</v>
      </c>
      <c r="J132" s="22" t="s">
        <v>1032</v>
      </c>
      <c r="K132" s="22" t="s">
        <v>1092</v>
      </c>
      <c r="L132" s="22" t="s">
        <v>294</v>
      </c>
      <c r="M132" s="22" t="s">
        <v>294</v>
      </c>
      <c r="N132" s="22" t="s">
        <v>610</v>
      </c>
      <c r="O132" s="22" t="s">
        <v>107</v>
      </c>
      <c r="P132" s="22" t="s">
        <v>17</v>
      </c>
      <c r="Q132" s="27" t="s">
        <v>118</v>
      </c>
      <c r="R132" s="53" t="s">
        <v>108</v>
      </c>
      <c r="S132" s="37"/>
    </row>
    <row r="133" spans="2:19" ht="63.75">
      <c r="B133" s="21">
        <v>132</v>
      </c>
      <c r="C133" s="22">
        <v>314</v>
      </c>
      <c r="D133" s="22" t="s">
        <v>15</v>
      </c>
      <c r="E133" s="22" t="s">
        <v>22</v>
      </c>
      <c r="F133" s="23" t="s">
        <v>51</v>
      </c>
      <c r="G133" s="22">
        <v>50000</v>
      </c>
      <c r="H133" s="22" t="s">
        <v>1093</v>
      </c>
      <c r="I133" s="22" t="s">
        <v>1094</v>
      </c>
      <c r="J133" s="22" t="s">
        <v>1032</v>
      </c>
      <c r="K133" s="22" t="s">
        <v>1069</v>
      </c>
      <c r="L133" s="22" t="s">
        <v>294</v>
      </c>
      <c r="M133" s="22" t="s">
        <v>294</v>
      </c>
      <c r="N133" s="22" t="s">
        <v>610</v>
      </c>
      <c r="O133" s="22" t="s">
        <v>109</v>
      </c>
      <c r="P133" s="22" t="s">
        <v>17</v>
      </c>
      <c r="Q133" s="27" t="s">
        <v>118</v>
      </c>
      <c r="R133" s="53" t="s">
        <v>108</v>
      </c>
      <c r="S133" s="37"/>
    </row>
    <row r="134" spans="2:19" ht="63.75" hidden="1">
      <c r="B134" s="21">
        <v>133</v>
      </c>
      <c r="C134" s="22">
        <v>315</v>
      </c>
      <c r="D134" s="22" t="s">
        <v>15</v>
      </c>
      <c r="E134" s="22" t="s">
        <v>19</v>
      </c>
      <c r="F134" s="23" t="s">
        <v>1095</v>
      </c>
      <c r="G134" s="22">
        <v>7000</v>
      </c>
      <c r="H134" s="22" t="s">
        <v>1096</v>
      </c>
      <c r="I134" s="22" t="s">
        <v>294</v>
      </c>
      <c r="J134" s="22" t="s">
        <v>1025</v>
      </c>
      <c r="K134" s="22" t="s">
        <v>1069</v>
      </c>
      <c r="L134" s="22" t="s">
        <v>294</v>
      </c>
      <c r="M134" s="22" t="s">
        <v>294</v>
      </c>
      <c r="N134" s="22" t="s">
        <v>294</v>
      </c>
      <c r="O134" s="22" t="s">
        <v>1097</v>
      </c>
      <c r="P134" s="22" t="s">
        <v>17</v>
      </c>
      <c r="Q134" s="74"/>
      <c r="R134" s="75"/>
      <c r="S134" s="76"/>
    </row>
    <row r="135" spans="2:19" ht="51" hidden="1">
      <c r="B135" s="21">
        <v>134</v>
      </c>
      <c r="C135" s="22">
        <v>316</v>
      </c>
      <c r="D135" s="22" t="s">
        <v>15</v>
      </c>
      <c r="E135" s="22" t="s">
        <v>19</v>
      </c>
      <c r="F135" s="23" t="s">
        <v>1098</v>
      </c>
      <c r="G135" s="22">
        <v>3000</v>
      </c>
      <c r="H135" s="22" t="s">
        <v>1099</v>
      </c>
      <c r="I135" s="22" t="s">
        <v>294</v>
      </c>
      <c r="J135" s="22" t="s">
        <v>294</v>
      </c>
      <c r="K135" s="22" t="s">
        <v>1069</v>
      </c>
      <c r="L135" s="22" t="s">
        <v>294</v>
      </c>
      <c r="M135" s="22" t="s">
        <v>294</v>
      </c>
      <c r="N135" s="22" t="s">
        <v>294</v>
      </c>
      <c r="O135" s="22" t="s">
        <v>1100</v>
      </c>
      <c r="P135" s="22" t="s">
        <v>17</v>
      </c>
      <c r="Q135" s="74"/>
      <c r="R135" s="75"/>
      <c r="S135" s="76"/>
    </row>
    <row r="136" spans="2:19" ht="38.25">
      <c r="B136" s="21">
        <v>135</v>
      </c>
      <c r="C136" s="22">
        <v>317</v>
      </c>
      <c r="D136" s="22" t="s">
        <v>15</v>
      </c>
      <c r="E136" s="22" t="s">
        <v>19</v>
      </c>
      <c r="F136" s="23" t="s">
        <v>52</v>
      </c>
      <c r="G136" s="22">
        <v>5000</v>
      </c>
      <c r="H136" s="22" t="s">
        <v>1101</v>
      </c>
      <c r="I136" s="22" t="s">
        <v>294</v>
      </c>
      <c r="J136" s="22" t="s">
        <v>1025</v>
      </c>
      <c r="K136" s="22" t="s">
        <v>1069</v>
      </c>
      <c r="L136" s="22" t="s">
        <v>294</v>
      </c>
      <c r="M136" s="22" t="s">
        <v>294</v>
      </c>
      <c r="N136" s="22" t="s">
        <v>294</v>
      </c>
      <c r="O136" s="22" t="s">
        <v>110</v>
      </c>
      <c r="P136" s="22" t="s">
        <v>17</v>
      </c>
      <c r="Q136" s="27" t="s">
        <v>118</v>
      </c>
      <c r="R136" s="53" t="s">
        <v>89</v>
      </c>
      <c r="S136" s="37"/>
    </row>
    <row r="137" spans="2:19" ht="38.25">
      <c r="B137" s="21">
        <v>136</v>
      </c>
      <c r="C137" s="22">
        <v>318</v>
      </c>
      <c r="D137" s="22" t="s">
        <v>15</v>
      </c>
      <c r="E137" s="22" t="s">
        <v>53</v>
      </c>
      <c r="F137" s="23" t="s">
        <v>54</v>
      </c>
      <c r="G137" s="22">
        <v>6000</v>
      </c>
      <c r="H137" s="22" t="s">
        <v>1102</v>
      </c>
      <c r="I137" s="22" t="s">
        <v>294</v>
      </c>
      <c r="J137" s="22" t="s">
        <v>1103</v>
      </c>
      <c r="K137" s="22" t="s">
        <v>1069</v>
      </c>
      <c r="L137" s="22" t="s">
        <v>294</v>
      </c>
      <c r="M137" s="22" t="s">
        <v>294</v>
      </c>
      <c r="N137" s="22" t="s">
        <v>294</v>
      </c>
      <c r="O137" s="22" t="s">
        <v>111</v>
      </c>
      <c r="P137" s="22" t="s">
        <v>17</v>
      </c>
      <c r="Q137" s="27" t="s">
        <v>118</v>
      </c>
      <c r="R137" s="53" t="s">
        <v>89</v>
      </c>
      <c r="S137" s="37"/>
    </row>
    <row r="138" spans="2:19" ht="76.5">
      <c r="B138" s="21">
        <v>137</v>
      </c>
      <c r="C138" s="22">
        <v>319</v>
      </c>
      <c r="D138" s="22" t="s">
        <v>15</v>
      </c>
      <c r="E138" s="22" t="s">
        <v>23</v>
      </c>
      <c r="F138" s="23" t="s">
        <v>55</v>
      </c>
      <c r="G138" s="22">
        <v>10000</v>
      </c>
      <c r="H138" s="22" t="s">
        <v>1104</v>
      </c>
      <c r="I138" s="22" t="s">
        <v>294</v>
      </c>
      <c r="J138" s="22" t="s">
        <v>1105</v>
      </c>
      <c r="K138" s="22" t="s">
        <v>1069</v>
      </c>
      <c r="L138" s="22" t="s">
        <v>294</v>
      </c>
      <c r="M138" s="22" t="s">
        <v>294</v>
      </c>
      <c r="N138" s="22" t="s">
        <v>294</v>
      </c>
      <c r="O138" s="22" t="s">
        <v>112</v>
      </c>
      <c r="P138" s="22" t="s">
        <v>17</v>
      </c>
      <c r="Q138" s="27" t="s">
        <v>118</v>
      </c>
      <c r="R138" s="53" t="s">
        <v>108</v>
      </c>
      <c r="S138" s="37"/>
    </row>
    <row r="139" spans="2:19" ht="76.5">
      <c r="B139" s="21">
        <v>138</v>
      </c>
      <c r="C139" s="22">
        <v>320</v>
      </c>
      <c r="D139" s="22" t="s">
        <v>15</v>
      </c>
      <c r="E139" s="22" t="s">
        <v>23</v>
      </c>
      <c r="F139" s="23" t="s">
        <v>56</v>
      </c>
      <c r="G139" s="22">
        <v>50000</v>
      </c>
      <c r="H139" s="22" t="s">
        <v>1106</v>
      </c>
      <c r="I139" s="22" t="s">
        <v>294</v>
      </c>
      <c r="J139" s="22" t="s">
        <v>1105</v>
      </c>
      <c r="K139" s="22" t="s">
        <v>1069</v>
      </c>
      <c r="L139" s="22" t="s">
        <v>294</v>
      </c>
      <c r="M139" s="22" t="s">
        <v>294</v>
      </c>
      <c r="N139" s="22" t="s">
        <v>294</v>
      </c>
      <c r="O139" s="22" t="s">
        <v>57</v>
      </c>
      <c r="P139" s="22" t="s">
        <v>17</v>
      </c>
      <c r="Q139" s="27" t="s">
        <v>118</v>
      </c>
      <c r="R139" s="53" t="s">
        <v>108</v>
      </c>
      <c r="S139" s="37"/>
    </row>
    <row r="140" spans="2:19" ht="38.25">
      <c r="B140" s="21">
        <v>139</v>
      </c>
      <c r="C140" s="22">
        <v>321</v>
      </c>
      <c r="D140" s="22" t="s">
        <v>15</v>
      </c>
      <c r="E140" s="22" t="s">
        <v>53</v>
      </c>
      <c r="F140" s="23" t="s">
        <v>58</v>
      </c>
      <c r="G140" s="22">
        <v>300000</v>
      </c>
      <c r="H140" s="22" t="s">
        <v>1107</v>
      </c>
      <c r="I140" s="22" t="s">
        <v>1108</v>
      </c>
      <c r="J140" s="22" t="s">
        <v>1103</v>
      </c>
      <c r="K140" s="22" t="s">
        <v>1069</v>
      </c>
      <c r="L140" s="22" t="s">
        <v>294</v>
      </c>
      <c r="M140" s="22" t="s">
        <v>294</v>
      </c>
      <c r="N140" s="22" t="s">
        <v>651</v>
      </c>
      <c r="O140" s="22" t="s">
        <v>59</v>
      </c>
      <c r="P140" s="22" t="s">
        <v>17</v>
      </c>
      <c r="Q140" s="27" t="s">
        <v>118</v>
      </c>
      <c r="R140" s="53" t="s">
        <v>108</v>
      </c>
      <c r="S140" s="37"/>
    </row>
    <row r="141" spans="2:19" ht="38.25">
      <c r="B141" s="21">
        <v>140</v>
      </c>
      <c r="C141" s="22">
        <v>322</v>
      </c>
      <c r="D141" s="22" t="s">
        <v>15</v>
      </c>
      <c r="E141" s="22" t="s">
        <v>23</v>
      </c>
      <c r="F141" s="23" t="s">
        <v>60</v>
      </c>
      <c r="G141" s="22">
        <v>300000</v>
      </c>
      <c r="H141" s="22" t="s">
        <v>1109</v>
      </c>
      <c r="I141" s="22" t="s">
        <v>294</v>
      </c>
      <c r="J141" s="22" t="s">
        <v>294</v>
      </c>
      <c r="K141" s="22" t="s">
        <v>1069</v>
      </c>
      <c r="L141" s="22" t="s">
        <v>294</v>
      </c>
      <c r="M141" s="22" t="s">
        <v>294</v>
      </c>
      <c r="N141" s="22" t="s">
        <v>294</v>
      </c>
      <c r="O141" s="22" t="s">
        <v>113</v>
      </c>
      <c r="P141" s="22" t="s">
        <v>17</v>
      </c>
      <c r="Q141" s="27" t="s">
        <v>118</v>
      </c>
      <c r="R141" s="53" t="s">
        <v>108</v>
      </c>
      <c r="S141" s="37"/>
    </row>
    <row r="142" spans="2:19" ht="76.5">
      <c r="B142" s="21">
        <v>141</v>
      </c>
      <c r="C142" s="22">
        <v>323</v>
      </c>
      <c r="D142" s="22" t="s">
        <v>15</v>
      </c>
      <c r="E142" s="22" t="s">
        <v>16</v>
      </c>
      <c r="F142" s="23" t="s">
        <v>61</v>
      </c>
      <c r="G142" s="22">
        <v>1000</v>
      </c>
      <c r="H142" s="22">
        <v>147.5</v>
      </c>
      <c r="I142" s="22" t="s">
        <v>968</v>
      </c>
      <c r="J142" s="22" t="s">
        <v>993</v>
      </c>
      <c r="K142" s="22" t="s">
        <v>1069</v>
      </c>
      <c r="L142" s="22" t="s">
        <v>294</v>
      </c>
      <c r="M142" s="22" t="s">
        <v>294</v>
      </c>
      <c r="N142" s="22" t="s">
        <v>294</v>
      </c>
      <c r="O142" s="22" t="s">
        <v>114</v>
      </c>
      <c r="P142" s="22" t="s">
        <v>17</v>
      </c>
      <c r="Q142" s="27" t="s">
        <v>118</v>
      </c>
      <c r="R142" s="69" t="s">
        <v>115</v>
      </c>
      <c r="S142" s="68"/>
    </row>
    <row r="143" spans="2:19" ht="76.5">
      <c r="B143" s="21">
        <v>142</v>
      </c>
      <c r="C143" s="22">
        <v>345</v>
      </c>
      <c r="D143" s="22" t="s">
        <v>15</v>
      </c>
      <c r="E143" s="22" t="s">
        <v>53</v>
      </c>
      <c r="F143" s="23" t="s">
        <v>62</v>
      </c>
      <c r="G143" s="22">
        <v>10000</v>
      </c>
      <c r="H143" s="22" t="s">
        <v>1110</v>
      </c>
      <c r="I143" s="22" t="s">
        <v>1111</v>
      </c>
      <c r="J143" s="22" t="s">
        <v>1103</v>
      </c>
      <c r="K143" s="22" t="s">
        <v>1112</v>
      </c>
      <c r="L143" s="22" t="s">
        <v>294</v>
      </c>
      <c r="M143" s="22" t="s">
        <v>294</v>
      </c>
      <c r="N143" s="22" t="s">
        <v>657</v>
      </c>
      <c r="O143" s="22" t="s">
        <v>63</v>
      </c>
      <c r="P143" s="22" t="s">
        <v>17</v>
      </c>
      <c r="Q143" s="27" t="s">
        <v>118</v>
      </c>
      <c r="R143" s="66" t="s">
        <v>90</v>
      </c>
      <c r="S143" s="39"/>
    </row>
    <row r="144" spans="2:19" ht="76.5">
      <c r="B144" s="21">
        <v>143</v>
      </c>
      <c r="C144" s="22">
        <v>346</v>
      </c>
      <c r="D144" s="22" t="s">
        <v>15</v>
      </c>
      <c r="E144" s="22" t="s">
        <v>64</v>
      </c>
      <c r="F144" s="23" t="s">
        <v>65</v>
      </c>
      <c r="G144" s="22">
        <v>100000</v>
      </c>
      <c r="H144" s="22" t="s">
        <v>1113</v>
      </c>
      <c r="I144" s="22" t="s">
        <v>1114</v>
      </c>
      <c r="J144" s="22" t="s">
        <v>1115</v>
      </c>
      <c r="K144" s="22" t="s">
        <v>1116</v>
      </c>
      <c r="L144" s="22" t="s">
        <v>294</v>
      </c>
      <c r="M144" s="22" t="s">
        <v>294</v>
      </c>
      <c r="N144" s="22" t="s">
        <v>651</v>
      </c>
      <c r="O144" s="22" t="s">
        <v>116</v>
      </c>
      <c r="P144" s="22" t="s">
        <v>17</v>
      </c>
      <c r="Q144" s="27" t="s">
        <v>118</v>
      </c>
      <c r="R144" s="53" t="s">
        <v>108</v>
      </c>
      <c r="S144" s="37"/>
    </row>
    <row r="145" spans="2:19" ht="87.75" customHeight="1">
      <c r="B145" s="21">
        <v>144</v>
      </c>
      <c r="C145" s="22">
        <v>347</v>
      </c>
      <c r="D145" s="22" t="s">
        <v>15</v>
      </c>
      <c r="E145" s="22" t="s">
        <v>16</v>
      </c>
      <c r="F145" s="23" t="s">
        <v>66</v>
      </c>
      <c r="G145" s="22">
        <v>50000</v>
      </c>
      <c r="H145" s="22" t="s">
        <v>1117</v>
      </c>
      <c r="I145" s="22" t="s">
        <v>1118</v>
      </c>
      <c r="J145" s="22" t="s">
        <v>993</v>
      </c>
      <c r="K145" s="22" t="s">
        <v>1116</v>
      </c>
      <c r="L145" s="22" t="s">
        <v>294</v>
      </c>
      <c r="M145" s="22" t="s">
        <v>294</v>
      </c>
      <c r="N145" s="22" t="s">
        <v>664</v>
      </c>
      <c r="O145" s="22" t="s">
        <v>117</v>
      </c>
      <c r="P145" s="22" t="s">
        <v>17</v>
      </c>
      <c r="Q145" s="27" t="s">
        <v>118</v>
      </c>
      <c r="R145" s="53" t="s">
        <v>108</v>
      </c>
      <c r="S145" s="37"/>
    </row>
    <row r="146" spans="2:19" ht="43.5" hidden="1" customHeight="1">
      <c r="B146" s="21">
        <v>145</v>
      </c>
      <c r="C146" s="22">
        <v>349</v>
      </c>
      <c r="D146" s="22" t="s">
        <v>15</v>
      </c>
      <c r="E146" s="22" t="s">
        <v>666</v>
      </c>
      <c r="F146" s="23" t="s">
        <v>667</v>
      </c>
      <c r="G146" s="22" t="s">
        <v>294</v>
      </c>
      <c r="H146" s="22">
        <v>0</v>
      </c>
      <c r="I146" s="22" t="s">
        <v>294</v>
      </c>
      <c r="J146" s="22" t="s">
        <v>294</v>
      </c>
      <c r="K146" s="22" t="s">
        <v>1119</v>
      </c>
      <c r="L146" s="22" t="s">
        <v>294</v>
      </c>
      <c r="M146" s="22" t="s">
        <v>294</v>
      </c>
      <c r="N146" s="22" t="s">
        <v>294</v>
      </c>
      <c r="O146" s="22" t="s">
        <v>1120</v>
      </c>
      <c r="P146" s="22" t="s">
        <v>17</v>
      </c>
      <c r="Q146" s="27" t="s">
        <v>766</v>
      </c>
      <c r="R146" s="53" t="s">
        <v>1121</v>
      </c>
      <c r="S146" s="54"/>
    </row>
    <row r="147" spans="2:19" ht="38.25" hidden="1">
      <c r="B147" s="21">
        <v>146</v>
      </c>
      <c r="C147" s="22">
        <v>354</v>
      </c>
      <c r="D147" s="22" t="s">
        <v>15</v>
      </c>
      <c r="E147" s="22" t="s">
        <v>19</v>
      </c>
      <c r="F147" s="23" t="s">
        <v>669</v>
      </c>
      <c r="G147" s="22">
        <v>8000</v>
      </c>
      <c r="H147" s="22">
        <v>0</v>
      </c>
      <c r="I147" s="22" t="s">
        <v>294</v>
      </c>
      <c r="J147" s="22" t="s">
        <v>1025</v>
      </c>
      <c r="K147" s="22" t="s">
        <v>1122</v>
      </c>
      <c r="L147" s="22" t="s">
        <v>294</v>
      </c>
      <c r="M147" s="22" t="s">
        <v>294</v>
      </c>
      <c r="N147" s="22" t="s">
        <v>294</v>
      </c>
      <c r="O147" s="22" t="s">
        <v>1123</v>
      </c>
      <c r="P147" s="22" t="s">
        <v>17</v>
      </c>
      <c r="Q147" s="60" t="s">
        <v>887</v>
      </c>
      <c r="R147" s="67" t="s">
        <v>1124</v>
      </c>
      <c r="S147" s="68"/>
    </row>
    <row r="148" spans="2:19" ht="107.25" hidden="1" customHeight="1">
      <c r="B148" s="21">
        <v>147</v>
      </c>
      <c r="C148" s="22">
        <v>355</v>
      </c>
      <c r="D148" s="22" t="s">
        <v>15</v>
      </c>
      <c r="E148" s="22" t="s">
        <v>19</v>
      </c>
      <c r="F148" s="23" t="s">
        <v>671</v>
      </c>
      <c r="G148" s="22">
        <v>6000</v>
      </c>
      <c r="H148" s="22">
        <v>0</v>
      </c>
      <c r="I148" s="22" t="s">
        <v>1125</v>
      </c>
      <c r="J148" s="22" t="s">
        <v>1025</v>
      </c>
      <c r="K148" s="22" t="s">
        <v>1122</v>
      </c>
      <c r="L148" s="22" t="s">
        <v>294</v>
      </c>
      <c r="M148" s="22" t="s">
        <v>294</v>
      </c>
      <c r="N148" s="22" t="s">
        <v>673</v>
      </c>
      <c r="O148" s="22" t="s">
        <v>1126</v>
      </c>
      <c r="P148" s="22" t="s">
        <v>17</v>
      </c>
      <c r="Q148" s="60" t="s">
        <v>887</v>
      </c>
      <c r="R148" s="67" t="s">
        <v>1127</v>
      </c>
      <c r="S148" s="68"/>
    </row>
    <row r="149" spans="2:19" ht="38.25" hidden="1">
      <c r="B149" s="21">
        <v>148</v>
      </c>
      <c r="C149" s="22">
        <v>356</v>
      </c>
      <c r="D149" s="22" t="s">
        <v>15</v>
      </c>
      <c r="E149" s="22" t="s">
        <v>19</v>
      </c>
      <c r="F149" s="23" t="s">
        <v>675</v>
      </c>
      <c r="G149" s="22">
        <v>7500</v>
      </c>
      <c r="H149" s="22">
        <v>0</v>
      </c>
      <c r="I149" s="22" t="s">
        <v>294</v>
      </c>
      <c r="J149" s="22" t="s">
        <v>1025</v>
      </c>
      <c r="K149" s="22" t="s">
        <v>1122</v>
      </c>
      <c r="L149" s="22" t="s">
        <v>294</v>
      </c>
      <c r="M149" s="22" t="s">
        <v>294</v>
      </c>
      <c r="N149" s="22" t="s">
        <v>294</v>
      </c>
      <c r="O149" s="22" t="s">
        <v>676</v>
      </c>
      <c r="P149" s="22" t="s">
        <v>17</v>
      </c>
      <c r="Q149" s="60" t="s">
        <v>887</v>
      </c>
      <c r="R149" s="53" t="s">
        <v>89</v>
      </c>
      <c r="S149" s="37"/>
    </row>
    <row r="150" spans="2:19" ht="38.25" hidden="1">
      <c r="B150" s="21">
        <v>149</v>
      </c>
      <c r="C150" s="22">
        <v>357</v>
      </c>
      <c r="D150" s="22" t="s">
        <v>15</v>
      </c>
      <c r="E150" s="22" t="s">
        <v>19</v>
      </c>
      <c r="F150" s="23" t="s">
        <v>677</v>
      </c>
      <c r="G150" s="22">
        <v>14000</v>
      </c>
      <c r="H150" s="22">
        <v>0</v>
      </c>
      <c r="I150" s="22" t="s">
        <v>294</v>
      </c>
      <c r="J150" s="22" t="s">
        <v>1025</v>
      </c>
      <c r="K150" s="22" t="s">
        <v>1122</v>
      </c>
      <c r="L150" s="22" t="s">
        <v>294</v>
      </c>
      <c r="M150" s="22" t="s">
        <v>294</v>
      </c>
      <c r="N150" s="22" t="s">
        <v>294</v>
      </c>
      <c r="O150" s="22" t="s">
        <v>676</v>
      </c>
      <c r="P150" s="22" t="s">
        <v>17</v>
      </c>
      <c r="Q150" s="60" t="s">
        <v>887</v>
      </c>
      <c r="R150" s="53" t="s">
        <v>89</v>
      </c>
      <c r="S150" s="37"/>
    </row>
    <row r="151" spans="2:19" ht="38.25" hidden="1">
      <c r="B151" s="21">
        <v>150</v>
      </c>
      <c r="C151" s="22">
        <v>358</v>
      </c>
      <c r="D151" s="22" t="s">
        <v>15</v>
      </c>
      <c r="E151" s="22" t="s">
        <v>19</v>
      </c>
      <c r="F151" s="23" t="s">
        <v>678</v>
      </c>
      <c r="G151" s="22">
        <v>14000</v>
      </c>
      <c r="H151" s="22">
        <v>0</v>
      </c>
      <c r="I151" s="22" t="s">
        <v>294</v>
      </c>
      <c r="J151" s="22" t="s">
        <v>1025</v>
      </c>
      <c r="K151" s="22" t="s">
        <v>1122</v>
      </c>
      <c r="L151" s="22" t="s">
        <v>294</v>
      </c>
      <c r="M151" s="22" t="s">
        <v>294</v>
      </c>
      <c r="N151" s="22" t="s">
        <v>294</v>
      </c>
      <c r="O151" s="22" t="s">
        <v>676</v>
      </c>
      <c r="P151" s="22" t="s">
        <v>17</v>
      </c>
      <c r="Q151" s="60" t="s">
        <v>887</v>
      </c>
      <c r="R151" s="53" t="s">
        <v>89</v>
      </c>
      <c r="S151" s="37"/>
    </row>
    <row r="152" spans="2:19" ht="38.25" hidden="1">
      <c r="B152" s="21">
        <v>151</v>
      </c>
      <c r="C152" s="22">
        <v>359</v>
      </c>
      <c r="D152" s="22" t="s">
        <v>15</v>
      </c>
      <c r="E152" s="22" t="s">
        <v>19</v>
      </c>
      <c r="F152" s="23" t="s">
        <v>679</v>
      </c>
      <c r="G152" s="22">
        <v>19000</v>
      </c>
      <c r="H152" s="22">
        <v>0</v>
      </c>
      <c r="I152" s="22" t="s">
        <v>294</v>
      </c>
      <c r="J152" s="22" t="s">
        <v>1025</v>
      </c>
      <c r="K152" s="22" t="s">
        <v>1122</v>
      </c>
      <c r="L152" s="22" t="s">
        <v>294</v>
      </c>
      <c r="M152" s="22" t="s">
        <v>294</v>
      </c>
      <c r="N152" s="22" t="s">
        <v>294</v>
      </c>
      <c r="O152" s="22" t="s">
        <v>676</v>
      </c>
      <c r="P152" s="22" t="s">
        <v>17</v>
      </c>
      <c r="Q152" s="60" t="s">
        <v>887</v>
      </c>
      <c r="R152" s="53" t="s">
        <v>89</v>
      </c>
      <c r="S152" s="37"/>
    </row>
    <row r="153" spans="2:19" ht="38.25" hidden="1">
      <c r="B153" s="21">
        <v>152</v>
      </c>
      <c r="C153" s="22">
        <v>360</v>
      </c>
      <c r="D153" s="22" t="s">
        <v>15</v>
      </c>
      <c r="E153" s="22" t="s">
        <v>16</v>
      </c>
      <c r="F153" s="23" t="s">
        <v>680</v>
      </c>
      <c r="G153" s="22">
        <v>60000</v>
      </c>
      <c r="H153" s="22">
        <v>0</v>
      </c>
      <c r="I153" s="22" t="s">
        <v>294</v>
      </c>
      <c r="J153" s="22" t="s">
        <v>993</v>
      </c>
      <c r="K153" s="22" t="s">
        <v>1122</v>
      </c>
      <c r="L153" s="22" t="s">
        <v>294</v>
      </c>
      <c r="M153" s="22" t="s">
        <v>294</v>
      </c>
      <c r="N153" s="22" t="s">
        <v>294</v>
      </c>
      <c r="O153" s="22" t="s">
        <v>676</v>
      </c>
      <c r="P153" s="22" t="s">
        <v>17</v>
      </c>
      <c r="Q153" s="60" t="s">
        <v>887</v>
      </c>
      <c r="R153" s="53" t="s">
        <v>89</v>
      </c>
      <c r="S153" s="37"/>
    </row>
    <row r="154" spans="2:19" ht="63.75" hidden="1">
      <c r="B154" s="21">
        <v>153</v>
      </c>
      <c r="C154" s="22">
        <v>361</v>
      </c>
      <c r="D154" s="22" t="s">
        <v>15</v>
      </c>
      <c r="E154" s="22" t="s">
        <v>64</v>
      </c>
      <c r="F154" s="23" t="s">
        <v>682</v>
      </c>
      <c r="G154" s="22">
        <v>10000</v>
      </c>
      <c r="H154" s="22">
        <v>0</v>
      </c>
      <c r="I154" s="22" t="s">
        <v>294</v>
      </c>
      <c r="J154" s="22" t="s">
        <v>1115</v>
      </c>
      <c r="K154" s="22" t="s">
        <v>1122</v>
      </c>
      <c r="L154" s="22" t="s">
        <v>294</v>
      </c>
      <c r="M154" s="22" t="s">
        <v>294</v>
      </c>
      <c r="N154" s="22" t="s">
        <v>294</v>
      </c>
      <c r="O154" s="22" t="s">
        <v>1128</v>
      </c>
      <c r="P154" s="22" t="s">
        <v>17</v>
      </c>
      <c r="Q154" s="60" t="s">
        <v>887</v>
      </c>
      <c r="R154" s="66" t="s">
        <v>90</v>
      </c>
      <c r="S154" s="39"/>
    </row>
    <row r="155" spans="2:19" ht="63.75" hidden="1">
      <c r="B155" s="21">
        <v>154</v>
      </c>
      <c r="C155" s="22">
        <v>362</v>
      </c>
      <c r="D155" s="22" t="s">
        <v>15</v>
      </c>
      <c r="E155" s="22" t="s">
        <v>18</v>
      </c>
      <c r="F155" s="23" t="s">
        <v>684</v>
      </c>
      <c r="G155" s="22">
        <v>10000</v>
      </c>
      <c r="H155" s="22">
        <v>0</v>
      </c>
      <c r="I155" s="22" t="s">
        <v>294</v>
      </c>
      <c r="J155" s="22" t="s">
        <v>1019</v>
      </c>
      <c r="K155" s="22" t="s">
        <v>1122</v>
      </c>
      <c r="L155" s="22" t="s">
        <v>294</v>
      </c>
      <c r="M155" s="22" t="s">
        <v>294</v>
      </c>
      <c r="N155" s="22" t="s">
        <v>294</v>
      </c>
      <c r="O155" s="22" t="s">
        <v>685</v>
      </c>
      <c r="P155" s="22" t="s">
        <v>17</v>
      </c>
      <c r="Q155" s="60" t="s">
        <v>887</v>
      </c>
      <c r="R155" s="53" t="s">
        <v>89</v>
      </c>
      <c r="S155" s="37"/>
    </row>
    <row r="156" spans="2:19" ht="86.25" hidden="1" customHeight="1">
      <c r="B156" s="21">
        <v>158</v>
      </c>
      <c r="C156" s="22"/>
      <c r="D156" s="22" t="s">
        <v>281</v>
      </c>
      <c r="E156" s="22" t="s">
        <v>479</v>
      </c>
      <c r="F156" s="77" t="s">
        <v>592</v>
      </c>
      <c r="G156" s="78">
        <v>12000</v>
      </c>
      <c r="H156" s="22"/>
      <c r="I156" s="22"/>
      <c r="J156" s="22"/>
      <c r="K156" s="79">
        <v>42851</v>
      </c>
      <c r="L156" s="22"/>
      <c r="M156" s="22"/>
      <c r="N156" s="22"/>
      <c r="O156" s="22" t="s">
        <v>1129</v>
      </c>
      <c r="P156" s="22" t="s">
        <v>17</v>
      </c>
      <c r="Q156" s="27" t="s">
        <v>730</v>
      </c>
      <c r="R156" s="40" t="s">
        <v>976</v>
      </c>
      <c r="S156" s="41"/>
    </row>
    <row r="157" spans="2:19" ht="76.5" hidden="1">
      <c r="B157" s="21">
        <v>159</v>
      </c>
      <c r="C157" s="22"/>
      <c r="D157" s="22" t="s">
        <v>281</v>
      </c>
      <c r="E157" s="22" t="s">
        <v>479</v>
      </c>
      <c r="F157" s="77" t="s">
        <v>599</v>
      </c>
      <c r="G157" s="22">
        <v>75</v>
      </c>
      <c r="H157" s="22"/>
      <c r="I157" s="22"/>
      <c r="J157" s="22"/>
      <c r="K157" s="79">
        <v>42851</v>
      </c>
      <c r="L157" s="22"/>
      <c r="M157" s="22"/>
      <c r="N157" s="22"/>
      <c r="O157" s="22" t="s">
        <v>1129</v>
      </c>
      <c r="P157" s="22" t="s">
        <v>17</v>
      </c>
      <c r="Q157" s="27" t="s">
        <v>730</v>
      </c>
      <c r="R157" s="40" t="s">
        <v>976</v>
      </c>
      <c r="S157" s="41"/>
    </row>
    <row r="158" spans="2:19" ht="76.5" hidden="1">
      <c r="B158" s="21">
        <v>160</v>
      </c>
      <c r="C158" s="22"/>
      <c r="D158" s="22" t="s">
        <v>281</v>
      </c>
      <c r="E158" s="22" t="s">
        <v>479</v>
      </c>
      <c r="F158" s="77" t="s">
        <v>597</v>
      </c>
      <c r="G158" s="78">
        <v>6000</v>
      </c>
      <c r="H158" s="22"/>
      <c r="I158" s="22"/>
      <c r="J158" s="22"/>
      <c r="K158" s="79">
        <v>42851</v>
      </c>
      <c r="L158" s="22"/>
      <c r="M158" s="22"/>
      <c r="N158" s="22"/>
      <c r="O158" s="22" t="s">
        <v>1129</v>
      </c>
      <c r="P158" s="22" t="s">
        <v>17</v>
      </c>
      <c r="Q158" s="27" t="s">
        <v>730</v>
      </c>
      <c r="R158" s="40" t="s">
        <v>976</v>
      </c>
      <c r="S158" s="41"/>
    </row>
    <row r="159" spans="2:19" ht="76.5" hidden="1">
      <c r="B159" s="21">
        <v>161</v>
      </c>
      <c r="C159" s="22"/>
      <c r="D159" s="22" t="s">
        <v>281</v>
      </c>
      <c r="E159" s="22" t="s">
        <v>479</v>
      </c>
      <c r="F159" s="77" t="s">
        <v>594</v>
      </c>
      <c r="G159" s="78">
        <v>1030</v>
      </c>
      <c r="H159" s="22"/>
      <c r="I159" s="22"/>
      <c r="J159" s="22"/>
      <c r="K159" s="79">
        <v>42851</v>
      </c>
      <c r="L159" s="22"/>
      <c r="M159" s="22"/>
      <c r="N159" s="22"/>
      <c r="O159" s="22" t="s">
        <v>1129</v>
      </c>
      <c r="P159" s="22" t="s">
        <v>17</v>
      </c>
      <c r="Q159" s="27" t="s">
        <v>730</v>
      </c>
      <c r="R159" s="40" t="s">
        <v>976</v>
      </c>
      <c r="S159" s="41"/>
    </row>
    <row r="160" spans="2:19" ht="76.5" hidden="1">
      <c r="B160" s="21">
        <v>162</v>
      </c>
      <c r="C160" s="22"/>
      <c r="D160" s="22" t="s">
        <v>281</v>
      </c>
      <c r="E160" s="22" t="s">
        <v>1130</v>
      </c>
      <c r="F160" s="77" t="s">
        <v>601</v>
      </c>
      <c r="G160" s="22">
        <v>20</v>
      </c>
      <c r="H160" s="22"/>
      <c r="I160" s="22"/>
      <c r="J160" s="22"/>
      <c r="K160" s="79">
        <v>42851</v>
      </c>
      <c r="L160" s="22"/>
      <c r="M160" s="22"/>
      <c r="N160" s="22"/>
      <c r="O160" s="22" t="s">
        <v>1129</v>
      </c>
      <c r="P160" s="22" t="s">
        <v>17</v>
      </c>
      <c r="Q160" s="27" t="s">
        <v>730</v>
      </c>
      <c r="R160" s="40" t="s">
        <v>976</v>
      </c>
      <c r="S160" s="41"/>
    </row>
    <row r="161" spans="2:19" ht="76.5" hidden="1">
      <c r="B161" s="21">
        <v>163</v>
      </c>
      <c r="C161" s="22"/>
      <c r="D161" s="22" t="s">
        <v>281</v>
      </c>
      <c r="E161" s="22" t="s">
        <v>479</v>
      </c>
      <c r="F161" s="77" t="s">
        <v>598</v>
      </c>
      <c r="G161" s="78">
        <v>4900</v>
      </c>
      <c r="H161" s="22"/>
      <c r="I161" s="22"/>
      <c r="J161" s="22"/>
      <c r="K161" s="79">
        <v>42851</v>
      </c>
      <c r="L161" s="22"/>
      <c r="M161" s="22"/>
      <c r="N161" s="22"/>
      <c r="O161" s="22" t="s">
        <v>1129</v>
      </c>
      <c r="P161" s="22" t="s">
        <v>17</v>
      </c>
      <c r="Q161" s="27" t="s">
        <v>730</v>
      </c>
      <c r="R161" s="40" t="s">
        <v>976</v>
      </c>
      <c r="S161" s="41"/>
    </row>
    <row r="162" spans="2:19" ht="76.5" hidden="1">
      <c r="B162" s="21">
        <v>164</v>
      </c>
      <c r="C162" s="22"/>
      <c r="D162" s="22" t="s">
        <v>281</v>
      </c>
      <c r="E162" s="22" t="s">
        <v>479</v>
      </c>
      <c r="F162" s="77" t="s">
        <v>596</v>
      </c>
      <c r="G162" s="22">
        <v>400</v>
      </c>
      <c r="H162" s="22"/>
      <c r="I162" s="22"/>
      <c r="J162" s="22"/>
      <c r="K162" s="79">
        <v>42851</v>
      </c>
      <c r="L162" s="22"/>
      <c r="M162" s="22"/>
      <c r="N162" s="22"/>
      <c r="O162" s="22" t="s">
        <v>1129</v>
      </c>
      <c r="P162" s="22" t="s">
        <v>17</v>
      </c>
      <c r="Q162" s="27" t="s">
        <v>730</v>
      </c>
      <c r="R162" s="40" t="s">
        <v>976</v>
      </c>
      <c r="S162" s="41"/>
    </row>
    <row r="163" spans="2:19" ht="76.5" hidden="1">
      <c r="B163" s="21">
        <v>165</v>
      </c>
      <c r="C163" s="22"/>
      <c r="D163" s="22" t="s">
        <v>281</v>
      </c>
      <c r="E163" s="22" t="s">
        <v>1130</v>
      </c>
      <c r="F163" s="80" t="s">
        <v>602</v>
      </c>
      <c r="G163" s="22">
        <v>500</v>
      </c>
      <c r="H163" s="22"/>
      <c r="I163" s="22"/>
      <c r="J163" s="22"/>
      <c r="K163" s="79">
        <v>42851</v>
      </c>
      <c r="L163" s="22"/>
      <c r="M163" s="22"/>
      <c r="N163" s="22"/>
      <c r="O163" s="22" t="s">
        <v>1129</v>
      </c>
      <c r="P163" s="22" t="s">
        <v>17</v>
      </c>
      <c r="Q163" s="81" t="s">
        <v>730</v>
      </c>
      <c r="R163" s="40" t="s">
        <v>976</v>
      </c>
      <c r="S163" s="41"/>
    </row>
    <row r="164" spans="2:19" ht="25.5" hidden="1">
      <c r="B164" s="21">
        <v>166</v>
      </c>
      <c r="C164" s="22"/>
      <c r="D164" s="22" t="s">
        <v>201</v>
      </c>
      <c r="E164" s="82" t="s">
        <v>1131</v>
      </c>
      <c r="F164" s="83" t="s">
        <v>1132</v>
      </c>
      <c r="G164" s="84" t="s">
        <v>1133</v>
      </c>
      <c r="H164" s="22"/>
      <c r="I164" s="22"/>
      <c r="J164" s="22"/>
      <c r="K164" s="79"/>
      <c r="L164" s="22"/>
      <c r="M164" s="22"/>
      <c r="N164" s="22"/>
      <c r="O164" s="43" t="s">
        <v>1134</v>
      </c>
      <c r="P164" s="82" t="s">
        <v>17</v>
      </c>
      <c r="Q164" s="85" t="s">
        <v>766</v>
      </c>
      <c r="R164" s="40" t="s">
        <v>976</v>
      </c>
      <c r="S164" s="41"/>
    </row>
    <row r="165" spans="2:19" ht="89.25" hidden="1" customHeight="1">
      <c r="F165" s="77"/>
      <c r="O165" s="97" t="s">
        <v>1135</v>
      </c>
      <c r="Q165" s="98"/>
      <c r="S165" s="99"/>
    </row>
    <row r="166" spans="2:19">
      <c r="F166" s="77"/>
    </row>
  </sheetData>
  <autoFilter ref="B1:X165">
    <filterColumn colId="15">
      <filters>
        <filter val="BNB.YILDIZ"/>
      </filters>
    </filterColumn>
  </autoFilter>
  <mergeCells count="2">
    <mergeCell ref="O91:O92"/>
    <mergeCell ref="O111:O1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0" sqref="E10"/>
    </sheetView>
  </sheetViews>
  <sheetFormatPr defaultRowHeight="15"/>
  <cols>
    <col min="3" max="3" width="18.7109375" bestFit="1" customWidth="1"/>
    <col min="5" max="5" width="14.28515625" bestFit="1" customWidth="1"/>
  </cols>
  <sheetData>
    <row r="1" spans="1:5">
      <c r="A1" t="s">
        <v>0</v>
      </c>
      <c r="B1" t="s">
        <v>1138</v>
      </c>
      <c r="C1" t="s">
        <v>1139</v>
      </c>
      <c r="D1" t="s">
        <v>1140</v>
      </c>
      <c r="E1" t="s">
        <v>1141</v>
      </c>
    </row>
    <row r="2" spans="1:5">
      <c r="A2">
        <v>1</v>
      </c>
      <c r="B2" t="s">
        <v>119</v>
      </c>
      <c r="C2" t="s">
        <v>1142</v>
      </c>
      <c r="D2" t="s">
        <v>1143</v>
      </c>
      <c r="E2" t="s">
        <v>1144</v>
      </c>
    </row>
    <row r="3" spans="1:5">
      <c r="A3">
        <v>2</v>
      </c>
      <c r="B3" t="s">
        <v>1187</v>
      </c>
      <c r="C3" t="s">
        <v>1188</v>
      </c>
      <c r="E3" t="s">
        <v>1189</v>
      </c>
    </row>
    <row r="4" spans="1:5">
      <c r="B4" t="s">
        <v>1187</v>
      </c>
      <c r="C4" t="s">
        <v>1190</v>
      </c>
      <c r="E4" t="s">
        <v>1191</v>
      </c>
    </row>
    <row r="5" spans="1:5">
      <c r="B5" t="s">
        <v>1187</v>
      </c>
      <c r="C5" t="s">
        <v>1192</v>
      </c>
      <c r="E5" t="s">
        <v>1193</v>
      </c>
    </row>
    <row r="6" spans="1:5">
      <c r="B6" t="s">
        <v>119</v>
      </c>
      <c r="C6" t="s">
        <v>1837</v>
      </c>
      <c r="E6" t="s">
        <v>1836</v>
      </c>
    </row>
    <row r="7" spans="1:5">
      <c r="B7" t="s">
        <v>1841</v>
      </c>
      <c r="C7" t="s">
        <v>1840</v>
      </c>
      <c r="D7" t="s">
        <v>1842</v>
      </c>
      <c r="E7" t="s">
        <v>1839</v>
      </c>
    </row>
    <row r="8" spans="1:5">
      <c r="B8" t="s">
        <v>1846</v>
      </c>
      <c r="C8" t="s">
        <v>1847</v>
      </c>
      <c r="D8" t="s">
        <v>1143</v>
      </c>
      <c r="E8" t="s">
        <v>1845</v>
      </c>
    </row>
    <row r="9" spans="1:5">
      <c r="B9" t="s">
        <v>1846</v>
      </c>
      <c r="C9" t="s">
        <v>1849</v>
      </c>
      <c r="D9" t="s">
        <v>1143</v>
      </c>
      <c r="E9" t="s">
        <v>1848</v>
      </c>
    </row>
    <row r="10" spans="1:5">
      <c r="C10" t="s">
        <v>1851</v>
      </c>
      <c r="E10" t="s">
        <v>1852</v>
      </c>
    </row>
    <row r="11" spans="1:5">
      <c r="C11" t="s">
        <v>1853</v>
      </c>
      <c r="E11">
        <v>3251</v>
      </c>
    </row>
    <row r="12" spans="1:5">
      <c r="C12" t="s">
        <v>1854</v>
      </c>
      <c r="D12" t="s">
        <v>1855</v>
      </c>
      <c r="E12">
        <v>3261</v>
      </c>
    </row>
    <row r="13" spans="1:5">
      <c r="C13" t="s">
        <v>1857</v>
      </c>
      <c r="D13" t="s">
        <v>1858</v>
      </c>
      <c r="E13">
        <v>3522</v>
      </c>
    </row>
    <row r="14" spans="1:5">
      <c r="C14" t="s">
        <v>2016</v>
      </c>
      <c r="E14">
        <v>5119</v>
      </c>
    </row>
    <row r="15" spans="1:5">
      <c r="C15" t="s">
        <v>2510</v>
      </c>
      <c r="E15">
        <v>3526</v>
      </c>
    </row>
    <row r="16" spans="1:5">
      <c r="C16" t="s">
        <v>2550</v>
      </c>
      <c r="E16">
        <v>1803</v>
      </c>
    </row>
    <row r="17" spans="3:5">
      <c r="C17" t="s">
        <v>2597</v>
      </c>
      <c r="E17" t="s">
        <v>2596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view="pageLayout" topLeftCell="A28" zoomScaleNormal="100" workbookViewId="0">
      <selection activeCell="L93" sqref="L93"/>
    </sheetView>
  </sheetViews>
  <sheetFormatPr defaultRowHeight="12.75"/>
  <cols>
    <col min="1" max="1" width="5.42578125" style="178" customWidth="1"/>
    <col min="2" max="2" width="7.28515625" style="179" customWidth="1"/>
    <col min="3" max="3" width="9.42578125" style="180" customWidth="1"/>
    <col min="4" max="4" width="13.140625" style="178" customWidth="1"/>
    <col min="5" max="5" width="31.42578125" style="178" customWidth="1"/>
    <col min="6" max="6" width="27.5703125" style="181" bestFit="1" customWidth="1"/>
    <col min="7" max="7" width="15.28515625" style="182" customWidth="1"/>
    <col min="8" max="8" width="33" style="181" bestFit="1" customWidth="1"/>
    <col min="9" max="9" width="34" style="181" bestFit="1" customWidth="1"/>
    <col min="10" max="10" width="19" style="181" customWidth="1"/>
    <col min="11" max="11" width="15" style="179" customWidth="1"/>
    <col min="12" max="12" width="101.85546875" style="180" customWidth="1"/>
    <col min="13" max="13" width="17.7109375" style="184" customWidth="1"/>
    <col min="14" max="14" width="16.28515625" style="185" customWidth="1"/>
    <col min="15" max="15" width="17.42578125" style="185" customWidth="1"/>
    <col min="16" max="16" width="21.42578125" style="178" customWidth="1"/>
    <col min="17" max="16384" width="9.140625" style="178"/>
  </cols>
  <sheetData>
    <row r="1" spans="1:15" s="117" customFormat="1" ht="63">
      <c r="A1" s="114" t="s">
        <v>1195</v>
      </c>
      <c r="B1" s="114" t="s">
        <v>1196</v>
      </c>
      <c r="C1" s="114" t="s">
        <v>1197</v>
      </c>
      <c r="D1" s="114" t="s">
        <v>68</v>
      </c>
      <c r="E1" s="114" t="s">
        <v>79</v>
      </c>
      <c r="F1" s="114" t="s">
        <v>1198</v>
      </c>
      <c r="G1" s="114" t="s">
        <v>1199</v>
      </c>
      <c r="H1" s="114" t="s">
        <v>1200</v>
      </c>
      <c r="I1" s="114" t="s">
        <v>1201</v>
      </c>
      <c r="J1" s="114" t="s">
        <v>1202</v>
      </c>
      <c r="K1" s="115" t="s">
        <v>1203</v>
      </c>
      <c r="L1" s="114" t="s">
        <v>84</v>
      </c>
      <c r="M1" s="116" t="s">
        <v>1204</v>
      </c>
      <c r="N1" s="117" t="s">
        <v>1205</v>
      </c>
      <c r="O1" s="117" t="s">
        <v>1206</v>
      </c>
    </row>
    <row r="2" spans="1:15" s="127" customFormat="1" ht="63.75">
      <c r="A2" s="118">
        <v>1</v>
      </c>
      <c r="B2" s="119" t="s">
        <v>1207</v>
      </c>
      <c r="C2" s="120" t="s">
        <v>1208</v>
      </c>
      <c r="D2" s="121" t="s">
        <v>1209</v>
      </c>
      <c r="E2" s="122" t="s">
        <v>1210</v>
      </c>
      <c r="F2" s="123">
        <v>86000000</v>
      </c>
      <c r="G2" s="123">
        <v>0</v>
      </c>
      <c r="H2" s="124">
        <f>F2-G2</f>
        <v>86000000</v>
      </c>
      <c r="I2" s="123">
        <v>76246139</v>
      </c>
      <c r="J2" s="123">
        <f>H2-I2</f>
        <v>9753861</v>
      </c>
      <c r="K2" s="120" t="s">
        <v>1211</v>
      </c>
      <c r="L2" s="121" t="s">
        <v>1212</v>
      </c>
      <c r="M2" s="125"/>
      <c r="N2" s="126"/>
      <c r="O2" s="126"/>
    </row>
    <row r="3" spans="1:15" s="127" customFormat="1" ht="76.5">
      <c r="A3" s="118">
        <v>2</v>
      </c>
      <c r="B3" s="119" t="s">
        <v>1213</v>
      </c>
      <c r="C3" s="120" t="s">
        <v>1208</v>
      </c>
      <c r="D3" s="121" t="s">
        <v>1214</v>
      </c>
      <c r="E3" s="122" t="s">
        <v>1215</v>
      </c>
      <c r="F3" s="123">
        <v>0</v>
      </c>
      <c r="G3" s="123">
        <v>0</v>
      </c>
      <c r="H3" s="124">
        <f t="shared" ref="H3:H7" si="0">F3-G3</f>
        <v>0</v>
      </c>
      <c r="I3" s="123">
        <v>0</v>
      </c>
      <c r="J3" s="123">
        <f t="shared" ref="J3:J7" si="1">H3-I3</f>
        <v>0</v>
      </c>
      <c r="K3" s="120" t="s">
        <v>1216</v>
      </c>
      <c r="L3" s="121" t="s">
        <v>1217</v>
      </c>
      <c r="M3" s="125"/>
      <c r="N3" s="126"/>
      <c r="O3" s="126"/>
    </row>
    <row r="4" spans="1:15" s="127" customFormat="1" ht="89.25">
      <c r="A4" s="118">
        <v>3</v>
      </c>
      <c r="B4" s="119" t="s">
        <v>1218</v>
      </c>
      <c r="C4" s="120" t="s">
        <v>1208</v>
      </c>
      <c r="D4" s="128" t="s">
        <v>1219</v>
      </c>
      <c r="E4" s="83" t="s">
        <v>1220</v>
      </c>
      <c r="F4" s="123">
        <v>0</v>
      </c>
      <c r="G4" s="123">
        <v>0</v>
      </c>
      <c r="H4" s="124">
        <f t="shared" si="0"/>
        <v>0</v>
      </c>
      <c r="I4" s="123">
        <v>0</v>
      </c>
      <c r="J4" s="123">
        <f t="shared" si="1"/>
        <v>0</v>
      </c>
      <c r="K4" s="120" t="s">
        <v>1221</v>
      </c>
      <c r="L4" s="129" t="s">
        <v>1222</v>
      </c>
      <c r="M4" s="130"/>
      <c r="N4" s="126"/>
      <c r="O4" s="126"/>
    </row>
    <row r="5" spans="1:15" s="127" customFormat="1" ht="38.25">
      <c r="A5" s="118">
        <v>4</v>
      </c>
      <c r="B5" s="1524" t="s">
        <v>1223</v>
      </c>
      <c r="C5" s="1525" t="s">
        <v>1208</v>
      </c>
      <c r="D5" s="1524" t="s">
        <v>666</v>
      </c>
      <c r="E5" s="131" t="s">
        <v>1224</v>
      </c>
      <c r="F5" s="1516">
        <v>660000</v>
      </c>
      <c r="G5" s="1516">
        <v>0</v>
      </c>
      <c r="H5" s="1516">
        <f t="shared" si="0"/>
        <v>660000</v>
      </c>
      <c r="I5" s="123">
        <v>652293</v>
      </c>
      <c r="J5" s="1516">
        <f>H5-I5-I6</f>
        <v>7707</v>
      </c>
      <c r="K5" s="120"/>
      <c r="L5" s="132" t="s">
        <v>1225</v>
      </c>
      <c r="M5" s="133" t="s">
        <v>1226</v>
      </c>
      <c r="N5" s="126"/>
      <c r="O5" s="126"/>
    </row>
    <row r="6" spans="1:15" s="127" customFormat="1" ht="25.5">
      <c r="A6" s="118">
        <v>5</v>
      </c>
      <c r="B6" s="1524"/>
      <c r="C6" s="1525"/>
      <c r="D6" s="1524"/>
      <c r="E6" s="131" t="s">
        <v>1227</v>
      </c>
      <c r="F6" s="1516"/>
      <c r="G6" s="1516"/>
      <c r="H6" s="1516"/>
      <c r="I6" s="123">
        <v>0</v>
      </c>
      <c r="J6" s="1516"/>
      <c r="K6" s="120"/>
      <c r="L6" s="132" t="s">
        <v>1228</v>
      </c>
      <c r="M6" s="133"/>
      <c r="N6" s="126"/>
      <c r="O6" s="126"/>
    </row>
    <row r="7" spans="1:15" s="127" customFormat="1" ht="63.75">
      <c r="A7" s="118">
        <v>6</v>
      </c>
      <c r="B7" s="119" t="s">
        <v>1229</v>
      </c>
      <c r="C7" s="134" t="s">
        <v>1208</v>
      </c>
      <c r="D7" s="128" t="s">
        <v>1230</v>
      </c>
      <c r="E7" s="83" t="s">
        <v>1231</v>
      </c>
      <c r="F7" s="123">
        <v>0</v>
      </c>
      <c r="G7" s="123">
        <v>0</v>
      </c>
      <c r="H7" s="124">
        <f t="shared" si="0"/>
        <v>0</v>
      </c>
      <c r="I7" s="123">
        <v>0</v>
      </c>
      <c r="J7" s="123">
        <f t="shared" si="1"/>
        <v>0</v>
      </c>
      <c r="K7" s="120" t="s">
        <v>1232</v>
      </c>
      <c r="L7" s="135" t="s">
        <v>1233</v>
      </c>
      <c r="M7" s="136"/>
      <c r="N7" s="126"/>
      <c r="O7" s="126"/>
    </row>
    <row r="8" spans="1:15" s="127" customFormat="1" ht="25.5">
      <c r="A8" s="118">
        <v>7</v>
      </c>
      <c r="B8" s="1524" t="s">
        <v>1000</v>
      </c>
      <c r="C8" s="1525" t="s">
        <v>1208</v>
      </c>
      <c r="D8" s="1524" t="s">
        <v>289</v>
      </c>
      <c r="E8" s="122" t="s">
        <v>1234</v>
      </c>
      <c r="F8" s="1516">
        <v>0</v>
      </c>
      <c r="G8" s="1516">
        <v>0</v>
      </c>
      <c r="H8" s="1526">
        <f>F8-G8</f>
        <v>0</v>
      </c>
      <c r="I8" s="123">
        <v>0</v>
      </c>
      <c r="J8" s="1516">
        <f>H8-I8-I9-I10-I11-I12-I13-I14</f>
        <v>0</v>
      </c>
      <c r="K8" s="120"/>
      <c r="L8" s="121" t="s">
        <v>1235</v>
      </c>
      <c r="M8" s="133" t="s">
        <v>1236</v>
      </c>
      <c r="N8" s="126"/>
      <c r="O8" s="126"/>
    </row>
    <row r="9" spans="1:15" s="127" customFormat="1" ht="25.5">
      <c r="A9" s="118">
        <v>8</v>
      </c>
      <c r="B9" s="1524"/>
      <c r="C9" s="1525"/>
      <c r="D9" s="1524"/>
      <c r="E9" s="122" t="s">
        <v>1237</v>
      </c>
      <c r="F9" s="1516"/>
      <c r="G9" s="1516"/>
      <c r="H9" s="1526"/>
      <c r="I9" s="123">
        <v>0</v>
      </c>
      <c r="J9" s="1516"/>
      <c r="K9" s="120"/>
      <c r="L9" s="121" t="s">
        <v>1235</v>
      </c>
      <c r="M9" s="133" t="s">
        <v>1236</v>
      </c>
      <c r="N9" s="126"/>
      <c r="O9" s="126"/>
    </row>
    <row r="10" spans="1:15" s="127" customFormat="1" ht="25.5">
      <c r="A10" s="118">
        <v>9</v>
      </c>
      <c r="B10" s="1524"/>
      <c r="C10" s="1525"/>
      <c r="D10" s="1524"/>
      <c r="E10" s="122" t="s">
        <v>1238</v>
      </c>
      <c r="F10" s="1516"/>
      <c r="G10" s="1516"/>
      <c r="H10" s="1526"/>
      <c r="I10" s="123">
        <v>0</v>
      </c>
      <c r="J10" s="1516"/>
      <c r="K10" s="120"/>
      <c r="L10" s="121" t="s">
        <v>1235</v>
      </c>
      <c r="M10" s="133" t="s">
        <v>1236</v>
      </c>
      <c r="N10" s="126"/>
      <c r="O10" s="126"/>
    </row>
    <row r="11" spans="1:15" s="127" customFormat="1" ht="25.5">
      <c r="A11" s="118">
        <v>10</v>
      </c>
      <c r="B11" s="1524"/>
      <c r="C11" s="1525"/>
      <c r="D11" s="1524"/>
      <c r="E11" s="122" t="s">
        <v>1239</v>
      </c>
      <c r="F11" s="1516"/>
      <c r="G11" s="1516"/>
      <c r="H11" s="1526"/>
      <c r="I11" s="123">
        <v>0</v>
      </c>
      <c r="J11" s="1516"/>
      <c r="K11" s="120"/>
      <c r="L11" s="121" t="s">
        <v>1235</v>
      </c>
      <c r="M11" s="133" t="s">
        <v>1236</v>
      </c>
      <c r="N11" s="126"/>
      <c r="O11" s="126"/>
    </row>
    <row r="12" spans="1:15" s="127" customFormat="1" ht="25.5">
      <c r="A12" s="118">
        <v>11</v>
      </c>
      <c r="B12" s="1524"/>
      <c r="C12" s="1525"/>
      <c r="D12" s="1524"/>
      <c r="E12" s="122" t="s">
        <v>1240</v>
      </c>
      <c r="F12" s="1516"/>
      <c r="G12" s="1516"/>
      <c r="H12" s="1526"/>
      <c r="I12" s="123">
        <v>0</v>
      </c>
      <c r="J12" s="1516"/>
      <c r="K12" s="120"/>
      <c r="L12" s="121" t="s">
        <v>1235</v>
      </c>
      <c r="M12" s="133" t="s">
        <v>1236</v>
      </c>
      <c r="N12" s="126"/>
      <c r="O12" s="126"/>
    </row>
    <row r="13" spans="1:15" s="127" customFormat="1" ht="25.5">
      <c r="A13" s="118">
        <v>12</v>
      </c>
      <c r="B13" s="1524"/>
      <c r="C13" s="1525"/>
      <c r="D13" s="1524"/>
      <c r="E13" s="122" t="s">
        <v>1241</v>
      </c>
      <c r="F13" s="1516"/>
      <c r="G13" s="1516"/>
      <c r="H13" s="1526"/>
      <c r="I13" s="123">
        <v>0</v>
      </c>
      <c r="J13" s="1516"/>
      <c r="K13" s="120"/>
      <c r="L13" s="121" t="s">
        <v>1242</v>
      </c>
      <c r="M13" s="133" t="s">
        <v>1236</v>
      </c>
      <c r="N13" s="126"/>
      <c r="O13" s="126"/>
    </row>
    <row r="14" spans="1:15" s="127" customFormat="1" ht="25.5">
      <c r="A14" s="118">
        <v>13</v>
      </c>
      <c r="B14" s="1524"/>
      <c r="C14" s="1525"/>
      <c r="D14" s="1524"/>
      <c r="E14" s="122" t="s">
        <v>1243</v>
      </c>
      <c r="F14" s="1516"/>
      <c r="G14" s="1516"/>
      <c r="H14" s="1526"/>
      <c r="I14" s="123">
        <v>0</v>
      </c>
      <c r="J14" s="1516"/>
      <c r="K14" s="120"/>
      <c r="L14" s="121" t="s">
        <v>1235</v>
      </c>
      <c r="M14" s="133" t="s">
        <v>1236</v>
      </c>
      <c r="N14" s="126"/>
      <c r="O14" s="126"/>
    </row>
    <row r="15" spans="1:15" s="127" customFormat="1" ht="51">
      <c r="A15" s="118">
        <v>14</v>
      </c>
      <c r="B15" s="1524" t="s">
        <v>1084</v>
      </c>
      <c r="C15" s="1574" t="s">
        <v>1244</v>
      </c>
      <c r="D15" s="1575" t="s">
        <v>44</v>
      </c>
      <c r="E15" s="122" t="s">
        <v>1245</v>
      </c>
      <c r="F15" s="1516">
        <v>10575000</v>
      </c>
      <c r="G15" s="1516">
        <v>0</v>
      </c>
      <c r="H15" s="1526">
        <f>F15-G15</f>
        <v>10575000</v>
      </c>
      <c r="I15" s="123">
        <v>0</v>
      </c>
      <c r="J15" s="1516">
        <f>H15-I15-I16-I17-I18-I19-I20</f>
        <v>10219500</v>
      </c>
      <c r="K15" s="120" t="s">
        <v>1246</v>
      </c>
      <c r="L15" s="121" t="s">
        <v>1247</v>
      </c>
      <c r="M15" s="125"/>
      <c r="N15" s="126"/>
      <c r="O15" s="126"/>
    </row>
    <row r="16" spans="1:15" s="127" customFormat="1" ht="38.25">
      <c r="A16" s="118">
        <v>15</v>
      </c>
      <c r="B16" s="1524"/>
      <c r="C16" s="1574"/>
      <c r="D16" s="1575"/>
      <c r="E16" s="83" t="s">
        <v>1248</v>
      </c>
      <c r="F16" s="1516"/>
      <c r="G16" s="1516"/>
      <c r="H16" s="1526"/>
      <c r="I16" s="123">
        <v>355500</v>
      </c>
      <c r="J16" s="1516"/>
      <c r="K16" s="120" t="s">
        <v>1249</v>
      </c>
      <c r="L16" s="121" t="s">
        <v>1250</v>
      </c>
      <c r="M16" s="125"/>
      <c r="N16" s="126"/>
      <c r="O16" s="126"/>
    </row>
    <row r="17" spans="1:15" s="127" customFormat="1" ht="25.5">
      <c r="A17" s="118">
        <v>16</v>
      </c>
      <c r="B17" s="1524"/>
      <c r="C17" s="1574"/>
      <c r="D17" s="1575"/>
      <c r="E17" s="137" t="s">
        <v>1251</v>
      </c>
      <c r="F17" s="1516"/>
      <c r="G17" s="1516"/>
      <c r="H17" s="1526"/>
      <c r="I17" s="123">
        <v>0</v>
      </c>
      <c r="J17" s="1516"/>
      <c r="K17" s="120"/>
      <c r="L17" s="137" t="s">
        <v>1252</v>
      </c>
      <c r="M17" s="125"/>
      <c r="N17" s="126"/>
      <c r="O17" s="126"/>
    </row>
    <row r="18" spans="1:15" s="127" customFormat="1" ht="25.5">
      <c r="A18" s="118">
        <v>17</v>
      </c>
      <c r="B18" s="1524"/>
      <c r="C18" s="1574"/>
      <c r="D18" s="1575"/>
      <c r="E18" s="137" t="s">
        <v>1253</v>
      </c>
      <c r="F18" s="1516"/>
      <c r="G18" s="1516"/>
      <c r="H18" s="1526"/>
      <c r="I18" s="123">
        <v>0</v>
      </c>
      <c r="J18" s="1516"/>
      <c r="K18" s="120"/>
      <c r="L18" s="137" t="s">
        <v>1252</v>
      </c>
      <c r="M18" s="125"/>
      <c r="N18" s="126"/>
      <c r="O18" s="126"/>
    </row>
    <row r="19" spans="1:15" s="127" customFormat="1" ht="25.5">
      <c r="A19" s="118">
        <v>18</v>
      </c>
      <c r="B19" s="1524"/>
      <c r="C19" s="1574"/>
      <c r="D19" s="1575"/>
      <c r="E19" s="137" t="s">
        <v>1254</v>
      </c>
      <c r="F19" s="1516"/>
      <c r="G19" s="1516"/>
      <c r="H19" s="1526"/>
      <c r="I19" s="123">
        <v>0</v>
      </c>
      <c r="J19" s="1516"/>
      <c r="K19" s="120"/>
      <c r="L19" s="137" t="s">
        <v>1255</v>
      </c>
      <c r="M19" s="125"/>
      <c r="N19" s="126"/>
      <c r="O19" s="126"/>
    </row>
    <row r="20" spans="1:15" s="127" customFormat="1" ht="25.5">
      <c r="A20" s="118">
        <v>19</v>
      </c>
      <c r="B20" s="1524"/>
      <c r="C20" s="1574"/>
      <c r="D20" s="1575"/>
      <c r="E20" s="137" t="s">
        <v>1256</v>
      </c>
      <c r="F20" s="1516"/>
      <c r="G20" s="1516"/>
      <c r="H20" s="1526"/>
      <c r="I20" s="123">
        <v>0</v>
      </c>
      <c r="J20" s="1516"/>
      <c r="K20" s="120"/>
      <c r="L20" s="137" t="s">
        <v>1252</v>
      </c>
      <c r="M20" s="125"/>
      <c r="N20" s="126"/>
      <c r="O20" s="126"/>
    </row>
    <row r="21" spans="1:15" s="127" customFormat="1" ht="51">
      <c r="A21" s="118">
        <v>20</v>
      </c>
      <c r="B21" s="1524" t="s">
        <v>1105</v>
      </c>
      <c r="C21" s="1524" t="s">
        <v>1244</v>
      </c>
      <c r="D21" s="1524" t="s">
        <v>23</v>
      </c>
      <c r="E21" s="83" t="s">
        <v>1257</v>
      </c>
      <c r="F21" s="1516">
        <v>11325000</v>
      </c>
      <c r="G21" s="1516">
        <v>0</v>
      </c>
      <c r="H21" s="1516">
        <f>F21-G21</f>
        <v>11325000</v>
      </c>
      <c r="I21" s="1516">
        <v>253620</v>
      </c>
      <c r="J21" s="1516">
        <f>H21-I21-I23-I24-I25-I26-I27-I28-I29-I30</f>
        <v>11071380</v>
      </c>
      <c r="K21" s="120" t="s">
        <v>1258</v>
      </c>
      <c r="L21" s="121" t="s">
        <v>1259</v>
      </c>
      <c r="M21" s="130"/>
      <c r="N21" s="126"/>
      <c r="O21" s="126"/>
    </row>
    <row r="22" spans="1:15" s="127" customFormat="1" ht="38.25">
      <c r="A22" s="118">
        <v>21</v>
      </c>
      <c r="B22" s="1524"/>
      <c r="C22" s="1524"/>
      <c r="D22" s="1524"/>
      <c r="E22" s="83" t="s">
        <v>1260</v>
      </c>
      <c r="F22" s="1516"/>
      <c r="G22" s="1516"/>
      <c r="H22" s="1516"/>
      <c r="I22" s="1516"/>
      <c r="J22" s="1516"/>
      <c r="K22" s="120" t="s">
        <v>1258</v>
      </c>
      <c r="L22" s="121" t="s">
        <v>1261</v>
      </c>
      <c r="M22" s="130"/>
      <c r="N22" s="126"/>
      <c r="O22" s="126"/>
    </row>
    <row r="23" spans="1:15" s="127" customFormat="1" ht="25.5">
      <c r="A23" s="118">
        <v>22</v>
      </c>
      <c r="B23" s="1524"/>
      <c r="C23" s="1524"/>
      <c r="D23" s="1524"/>
      <c r="E23" s="137" t="s">
        <v>1262</v>
      </c>
      <c r="F23" s="1516"/>
      <c r="G23" s="1516"/>
      <c r="H23" s="1516"/>
      <c r="I23" s="123">
        <v>0</v>
      </c>
      <c r="J23" s="1516"/>
      <c r="K23" s="120"/>
      <c r="L23" s="121" t="s">
        <v>1263</v>
      </c>
      <c r="M23" s="130"/>
      <c r="N23" s="126"/>
      <c r="O23" s="126"/>
    </row>
    <row r="24" spans="1:15" s="127" customFormat="1" ht="38.25">
      <c r="A24" s="118">
        <v>23</v>
      </c>
      <c r="B24" s="1524"/>
      <c r="C24" s="1524"/>
      <c r="D24" s="1524"/>
      <c r="E24" s="137" t="s">
        <v>1264</v>
      </c>
      <c r="F24" s="1516"/>
      <c r="G24" s="1516"/>
      <c r="H24" s="1516"/>
      <c r="I24" s="123">
        <v>0</v>
      </c>
      <c r="J24" s="1516"/>
      <c r="K24" s="120"/>
      <c r="L24" s="121" t="s">
        <v>1263</v>
      </c>
      <c r="M24" s="130"/>
      <c r="N24" s="126"/>
      <c r="O24" s="126"/>
    </row>
    <row r="25" spans="1:15" s="127" customFormat="1" ht="25.5">
      <c r="A25" s="118">
        <v>24</v>
      </c>
      <c r="B25" s="1524"/>
      <c r="C25" s="1524"/>
      <c r="D25" s="1524"/>
      <c r="E25" s="137" t="s">
        <v>1265</v>
      </c>
      <c r="F25" s="1516"/>
      <c r="G25" s="1516"/>
      <c r="H25" s="1516"/>
      <c r="I25" s="123">
        <v>0</v>
      </c>
      <c r="J25" s="1516"/>
      <c r="K25" s="120"/>
      <c r="L25" s="121" t="s">
        <v>1263</v>
      </c>
      <c r="M25" s="130"/>
      <c r="N25" s="126"/>
      <c r="O25" s="126"/>
    </row>
    <row r="26" spans="1:15" s="127" customFormat="1" ht="38.25">
      <c r="A26" s="118">
        <v>25</v>
      </c>
      <c r="B26" s="1524"/>
      <c r="C26" s="1524"/>
      <c r="D26" s="1524"/>
      <c r="E26" s="137" t="s">
        <v>1266</v>
      </c>
      <c r="F26" s="1516"/>
      <c r="G26" s="1516"/>
      <c r="H26" s="1516"/>
      <c r="I26" s="123">
        <v>0</v>
      </c>
      <c r="J26" s="1516"/>
      <c r="K26" s="120"/>
      <c r="L26" s="121" t="s">
        <v>1267</v>
      </c>
      <c r="M26" s="130"/>
      <c r="N26" s="126"/>
      <c r="O26" s="126"/>
    </row>
    <row r="27" spans="1:15" s="127" customFormat="1" ht="38.25">
      <c r="A27" s="118">
        <v>26</v>
      </c>
      <c r="B27" s="1524"/>
      <c r="C27" s="1524"/>
      <c r="D27" s="1524"/>
      <c r="E27" s="137" t="s">
        <v>1268</v>
      </c>
      <c r="F27" s="1516"/>
      <c r="G27" s="1516"/>
      <c r="H27" s="1516"/>
      <c r="I27" s="123">
        <v>0</v>
      </c>
      <c r="J27" s="1516"/>
      <c r="K27" s="120"/>
      <c r="L27" s="121" t="s">
        <v>1263</v>
      </c>
      <c r="M27" s="130"/>
      <c r="N27" s="126"/>
      <c r="O27" s="126"/>
    </row>
    <row r="28" spans="1:15" s="127" customFormat="1" ht="38.25">
      <c r="A28" s="118">
        <v>27</v>
      </c>
      <c r="B28" s="1524"/>
      <c r="C28" s="1524"/>
      <c r="D28" s="1524"/>
      <c r="E28" s="186" t="s">
        <v>1269</v>
      </c>
      <c r="F28" s="1516"/>
      <c r="G28" s="1516"/>
      <c r="H28" s="1516"/>
      <c r="I28" s="123">
        <v>0</v>
      </c>
      <c r="J28" s="1516"/>
      <c r="K28" s="120"/>
      <c r="L28" s="140" t="s">
        <v>1270</v>
      </c>
      <c r="M28" s="130"/>
      <c r="N28" s="126"/>
      <c r="O28" s="126"/>
    </row>
    <row r="29" spans="1:15" s="127" customFormat="1" ht="38.25">
      <c r="A29" s="118">
        <v>28</v>
      </c>
      <c r="B29" s="1524"/>
      <c r="C29" s="1524"/>
      <c r="D29" s="1524"/>
      <c r="E29" s="186" t="s">
        <v>1271</v>
      </c>
      <c r="F29" s="1516"/>
      <c r="G29" s="1516"/>
      <c r="H29" s="1516"/>
      <c r="I29" s="123">
        <v>0</v>
      </c>
      <c r="J29" s="1516"/>
      <c r="K29" s="120"/>
      <c r="L29" s="140" t="s">
        <v>1270</v>
      </c>
      <c r="M29" s="130"/>
      <c r="N29" s="126"/>
      <c r="O29" s="126"/>
    </row>
    <row r="30" spans="1:15" s="127" customFormat="1" ht="25.5">
      <c r="A30" s="118">
        <v>29</v>
      </c>
      <c r="B30" s="1524"/>
      <c r="C30" s="1524"/>
      <c r="D30" s="1524"/>
      <c r="E30" s="186" t="s">
        <v>1272</v>
      </c>
      <c r="F30" s="1516"/>
      <c r="G30" s="1516"/>
      <c r="H30" s="1516"/>
      <c r="I30" s="123">
        <v>0</v>
      </c>
      <c r="J30" s="1516"/>
      <c r="K30" s="120"/>
      <c r="L30" s="121" t="s">
        <v>1270</v>
      </c>
      <c r="M30" s="130"/>
      <c r="N30" s="126"/>
      <c r="O30" s="126"/>
    </row>
    <row r="31" spans="1:15" s="127" customFormat="1" ht="63.75">
      <c r="A31" s="118">
        <v>30</v>
      </c>
      <c r="B31" s="1524" t="s">
        <v>1103</v>
      </c>
      <c r="C31" s="1524" t="s">
        <v>1244</v>
      </c>
      <c r="D31" s="1524" t="s">
        <v>53</v>
      </c>
      <c r="E31" s="122" t="s">
        <v>1273</v>
      </c>
      <c r="F31" s="1516">
        <v>11573451</v>
      </c>
      <c r="G31" s="1516">
        <v>0</v>
      </c>
      <c r="H31" s="1516">
        <f>F31-G31</f>
        <v>11573451</v>
      </c>
      <c r="I31" s="123">
        <v>5049266</v>
      </c>
      <c r="J31" s="1516">
        <f>H31-I31-I32-I33-I34-I35-I36-I37</f>
        <v>6524185</v>
      </c>
      <c r="K31" s="120"/>
      <c r="L31" s="121" t="s">
        <v>1274</v>
      </c>
      <c r="M31" s="125"/>
      <c r="N31" s="126">
        <v>0</v>
      </c>
      <c r="O31" s="126"/>
    </row>
    <row r="32" spans="1:15" s="127" customFormat="1" ht="51">
      <c r="A32" s="118">
        <v>31</v>
      </c>
      <c r="B32" s="1524"/>
      <c r="C32" s="1524"/>
      <c r="D32" s="1524"/>
      <c r="E32" s="83" t="s">
        <v>1275</v>
      </c>
      <c r="F32" s="1516"/>
      <c r="G32" s="1516"/>
      <c r="H32" s="1516"/>
      <c r="I32" s="123">
        <v>0</v>
      </c>
      <c r="J32" s="1516"/>
      <c r="K32" s="120" t="s">
        <v>1276</v>
      </c>
      <c r="L32" s="121" t="s">
        <v>1277</v>
      </c>
      <c r="M32" s="125"/>
      <c r="N32" s="126"/>
      <c r="O32" s="126"/>
    </row>
    <row r="33" spans="1:15" s="127" customFormat="1" ht="38.25">
      <c r="A33" s="118">
        <v>32</v>
      </c>
      <c r="B33" s="1524"/>
      <c r="C33" s="1524"/>
      <c r="D33" s="1524"/>
      <c r="E33" s="137" t="s">
        <v>1278</v>
      </c>
      <c r="F33" s="1516"/>
      <c r="G33" s="1516"/>
      <c r="H33" s="1516"/>
      <c r="I33" s="123">
        <v>0</v>
      </c>
      <c r="J33" s="1516"/>
      <c r="K33" s="120"/>
      <c r="L33" s="121" t="s">
        <v>1263</v>
      </c>
      <c r="M33" s="125"/>
      <c r="N33" s="126"/>
      <c r="O33" s="126"/>
    </row>
    <row r="34" spans="1:15" s="127" customFormat="1" ht="25.5">
      <c r="A34" s="118">
        <v>33</v>
      </c>
      <c r="B34" s="1524"/>
      <c r="C34" s="1524"/>
      <c r="D34" s="1524"/>
      <c r="E34" s="137" t="s">
        <v>1279</v>
      </c>
      <c r="F34" s="1516"/>
      <c r="G34" s="1516"/>
      <c r="H34" s="1516"/>
      <c r="I34" s="123">
        <v>0</v>
      </c>
      <c r="J34" s="1516"/>
      <c r="K34" s="120"/>
      <c r="L34" s="121" t="s">
        <v>1263</v>
      </c>
      <c r="M34" s="125"/>
      <c r="N34" s="126"/>
      <c r="O34" s="126"/>
    </row>
    <row r="35" spans="1:15" s="127" customFormat="1" ht="25.5">
      <c r="A35" s="118">
        <v>34</v>
      </c>
      <c r="B35" s="1524"/>
      <c r="C35" s="1524"/>
      <c r="D35" s="1524"/>
      <c r="E35" s="186" t="s">
        <v>1280</v>
      </c>
      <c r="F35" s="1516"/>
      <c r="G35" s="1516"/>
      <c r="H35" s="1516"/>
      <c r="I35" s="123">
        <v>0</v>
      </c>
      <c r="J35" s="1516"/>
      <c r="K35" s="120"/>
      <c r="L35" s="121" t="s">
        <v>1270</v>
      </c>
      <c r="M35" s="125"/>
      <c r="N35" s="126"/>
      <c r="O35" s="126"/>
    </row>
    <row r="36" spans="1:15" s="127" customFormat="1" ht="25.5">
      <c r="A36" s="118">
        <v>35</v>
      </c>
      <c r="B36" s="1524"/>
      <c r="C36" s="1524"/>
      <c r="D36" s="1524"/>
      <c r="E36" s="186" t="s">
        <v>1281</v>
      </c>
      <c r="F36" s="1516"/>
      <c r="G36" s="1516"/>
      <c r="H36" s="1516"/>
      <c r="I36" s="123">
        <v>0</v>
      </c>
      <c r="J36" s="1516"/>
      <c r="K36" s="120"/>
      <c r="L36" s="121" t="s">
        <v>1270</v>
      </c>
      <c r="M36" s="125"/>
      <c r="N36" s="126"/>
      <c r="O36" s="126"/>
    </row>
    <row r="37" spans="1:15" s="127" customFormat="1" ht="25.5">
      <c r="A37" s="118">
        <v>36</v>
      </c>
      <c r="B37" s="1524"/>
      <c r="C37" s="1524"/>
      <c r="D37" s="1524"/>
      <c r="E37" s="186" t="s">
        <v>1282</v>
      </c>
      <c r="F37" s="1516"/>
      <c r="G37" s="1516"/>
      <c r="H37" s="1516"/>
      <c r="I37" s="123">
        <v>0</v>
      </c>
      <c r="J37" s="1516"/>
      <c r="K37" s="120"/>
      <c r="L37" s="121" t="s">
        <v>1283</v>
      </c>
      <c r="M37" s="125"/>
      <c r="N37" s="126"/>
      <c r="O37" s="126"/>
    </row>
    <row r="38" spans="1:15" s="127" customFormat="1" ht="51">
      <c r="A38" s="118">
        <v>37</v>
      </c>
      <c r="B38" s="1524" t="s">
        <v>1115</v>
      </c>
      <c r="C38" s="1524" t="s">
        <v>1244</v>
      </c>
      <c r="D38" s="1529" t="s">
        <v>64</v>
      </c>
      <c r="E38" s="122" t="s">
        <v>1284</v>
      </c>
      <c r="F38" s="1516">
        <v>96000000</v>
      </c>
      <c r="G38" s="1516">
        <v>0</v>
      </c>
      <c r="H38" s="1516">
        <f>F38-G38</f>
        <v>96000000</v>
      </c>
      <c r="I38" s="123">
        <v>0</v>
      </c>
      <c r="J38" s="1516">
        <f>H38-I38-I39-I40-I41-I42-I43-I44-I45-I46</f>
        <v>68802630</v>
      </c>
      <c r="K38" s="120" t="s">
        <v>1246</v>
      </c>
      <c r="L38" s="121" t="s">
        <v>1285</v>
      </c>
      <c r="M38" s="125"/>
      <c r="N38" s="126"/>
      <c r="O38" s="126"/>
    </row>
    <row r="39" spans="1:15" s="127" customFormat="1" ht="89.25">
      <c r="A39" s="118">
        <v>38</v>
      </c>
      <c r="B39" s="1524"/>
      <c r="C39" s="1524"/>
      <c r="D39" s="1529"/>
      <c r="E39" s="122" t="s">
        <v>1286</v>
      </c>
      <c r="F39" s="1516"/>
      <c r="G39" s="1516"/>
      <c r="H39" s="1516"/>
      <c r="I39" s="139">
        <v>18301470</v>
      </c>
      <c r="J39" s="1516"/>
      <c r="K39" s="120" t="s">
        <v>1287</v>
      </c>
      <c r="L39" s="121" t="s">
        <v>1288</v>
      </c>
      <c r="M39" s="187" t="s">
        <v>1289</v>
      </c>
      <c r="N39" s="126"/>
      <c r="O39" s="126"/>
    </row>
    <row r="40" spans="1:15" s="144" customFormat="1" ht="51">
      <c r="A40" s="118">
        <v>39</v>
      </c>
      <c r="B40" s="1524"/>
      <c r="C40" s="1524"/>
      <c r="D40" s="1529"/>
      <c r="E40" s="83" t="s">
        <v>1290</v>
      </c>
      <c r="F40" s="1516"/>
      <c r="G40" s="1516"/>
      <c r="H40" s="1516"/>
      <c r="I40" s="141">
        <v>0</v>
      </c>
      <c r="J40" s="1516"/>
      <c r="K40" s="120" t="s">
        <v>1291</v>
      </c>
      <c r="L40" s="121" t="s">
        <v>1292</v>
      </c>
      <c r="M40" s="142"/>
      <c r="N40" s="143"/>
      <c r="O40" s="143"/>
    </row>
    <row r="41" spans="1:15" s="127" customFormat="1" ht="38.25">
      <c r="A41" s="118">
        <v>40</v>
      </c>
      <c r="B41" s="1524"/>
      <c r="C41" s="1524"/>
      <c r="D41" s="1529"/>
      <c r="E41" s="83" t="s">
        <v>1293</v>
      </c>
      <c r="F41" s="1516"/>
      <c r="G41" s="1516"/>
      <c r="H41" s="1516"/>
      <c r="I41" s="123">
        <v>8895900</v>
      </c>
      <c r="J41" s="1516"/>
      <c r="K41" s="120" t="s">
        <v>1258</v>
      </c>
      <c r="L41" s="121" t="s">
        <v>1294</v>
      </c>
      <c r="M41" s="130"/>
      <c r="N41" s="126"/>
      <c r="O41" s="126"/>
    </row>
    <row r="42" spans="1:15" s="127" customFormat="1" ht="63.75">
      <c r="A42" s="118">
        <v>41</v>
      </c>
      <c r="B42" s="1524"/>
      <c r="C42" s="1524"/>
      <c r="D42" s="1529"/>
      <c r="E42" s="145" t="s">
        <v>1295</v>
      </c>
      <c r="F42" s="1516"/>
      <c r="G42" s="1516"/>
      <c r="H42" s="1516"/>
      <c r="I42" s="123">
        <v>0</v>
      </c>
      <c r="J42" s="1516"/>
      <c r="K42" s="120"/>
      <c r="L42" s="121" t="s">
        <v>1296</v>
      </c>
      <c r="M42" s="130"/>
      <c r="N42" s="126"/>
      <c r="O42" s="126"/>
    </row>
    <row r="43" spans="1:15" s="127" customFormat="1" ht="25.5">
      <c r="A43" s="118">
        <v>42</v>
      </c>
      <c r="B43" s="1524"/>
      <c r="C43" s="1524"/>
      <c r="D43" s="1529"/>
      <c r="E43" s="145" t="s">
        <v>1297</v>
      </c>
      <c r="F43" s="1516"/>
      <c r="G43" s="1516"/>
      <c r="H43" s="1516"/>
      <c r="I43" s="123">
        <v>0</v>
      </c>
      <c r="J43" s="1516"/>
      <c r="K43" s="120"/>
      <c r="L43" s="121" t="s">
        <v>1298</v>
      </c>
      <c r="M43" s="130"/>
      <c r="N43" s="126"/>
      <c r="O43" s="126"/>
    </row>
    <row r="44" spans="1:15" s="127" customFormat="1" ht="25.5">
      <c r="A44" s="118">
        <v>43</v>
      </c>
      <c r="B44" s="1524"/>
      <c r="C44" s="1524"/>
      <c r="D44" s="1529"/>
      <c r="E44" s="186" t="s">
        <v>1299</v>
      </c>
      <c r="F44" s="1516"/>
      <c r="G44" s="1516"/>
      <c r="H44" s="1516"/>
      <c r="I44" s="123">
        <v>0</v>
      </c>
      <c r="J44" s="1516"/>
      <c r="K44" s="120"/>
      <c r="L44" s="121" t="s">
        <v>1300</v>
      </c>
      <c r="M44" s="130"/>
      <c r="N44" s="126"/>
      <c r="O44" s="126"/>
    </row>
    <row r="45" spans="1:15" s="127" customFormat="1" ht="25.5">
      <c r="A45" s="118">
        <v>44</v>
      </c>
      <c r="B45" s="1524"/>
      <c r="C45" s="1524"/>
      <c r="D45" s="1529"/>
      <c r="E45" s="186" t="s">
        <v>1301</v>
      </c>
      <c r="F45" s="1516"/>
      <c r="G45" s="1516"/>
      <c r="H45" s="1516"/>
      <c r="I45" s="123">
        <v>0</v>
      </c>
      <c r="J45" s="1516"/>
      <c r="K45" s="120"/>
      <c r="L45" s="121" t="s">
        <v>1302</v>
      </c>
      <c r="M45" s="130"/>
      <c r="N45" s="126"/>
      <c r="O45" s="126"/>
    </row>
    <row r="46" spans="1:15" s="127" customFormat="1" ht="38.25">
      <c r="A46" s="118">
        <v>45</v>
      </c>
      <c r="B46" s="1524"/>
      <c r="C46" s="1524"/>
      <c r="D46" s="1529"/>
      <c r="E46" s="137" t="s">
        <v>1303</v>
      </c>
      <c r="F46" s="1516"/>
      <c r="G46" s="1516"/>
      <c r="H46" s="1516"/>
      <c r="I46" s="123">
        <v>0</v>
      </c>
      <c r="J46" s="123"/>
      <c r="K46" s="120"/>
      <c r="L46" s="121" t="s">
        <v>1304</v>
      </c>
      <c r="M46" s="130"/>
      <c r="N46" s="126"/>
      <c r="O46" s="126"/>
    </row>
    <row r="47" spans="1:15" s="144" customFormat="1" ht="76.5">
      <c r="A47" s="118">
        <v>46</v>
      </c>
      <c r="B47" s="1529" t="s">
        <v>993</v>
      </c>
      <c r="C47" s="1529" t="s">
        <v>1244</v>
      </c>
      <c r="D47" s="1529" t="s">
        <v>16</v>
      </c>
      <c r="E47" s="122" t="s">
        <v>1305</v>
      </c>
      <c r="F47" s="1516">
        <v>136307549</v>
      </c>
      <c r="G47" s="1516"/>
      <c r="H47" s="1516">
        <f>F47-G47</f>
        <v>136307549</v>
      </c>
      <c r="I47" s="141">
        <v>2094246</v>
      </c>
      <c r="J47" s="1516">
        <f>H47-I47-I48-I49-I50-I51-I52-I53-I54-I55-I56-I57-I58-I60-I61-I62</f>
        <v>3108469</v>
      </c>
      <c r="K47" s="146" t="s">
        <v>1306</v>
      </c>
      <c r="L47" s="132" t="s">
        <v>1307</v>
      </c>
      <c r="M47" s="147"/>
      <c r="N47" s="143"/>
      <c r="O47" s="143"/>
    </row>
    <row r="48" spans="1:15" s="144" customFormat="1" ht="38.25">
      <c r="A48" s="118">
        <v>47</v>
      </c>
      <c r="B48" s="1529"/>
      <c r="C48" s="1529"/>
      <c r="D48" s="1529"/>
      <c r="E48" s="122" t="s">
        <v>1308</v>
      </c>
      <c r="F48" s="1516"/>
      <c r="G48" s="1516"/>
      <c r="H48" s="1516"/>
      <c r="I48" s="141">
        <v>0</v>
      </c>
      <c r="J48" s="1516"/>
      <c r="K48" s="148" t="s">
        <v>1309</v>
      </c>
      <c r="L48" s="121" t="s">
        <v>1310</v>
      </c>
      <c r="M48" s="147"/>
      <c r="N48" s="143">
        <v>0</v>
      </c>
      <c r="O48" s="143"/>
    </row>
    <row r="49" spans="1:16" s="144" customFormat="1" ht="57" customHeight="1">
      <c r="A49" s="118">
        <v>48</v>
      </c>
      <c r="B49" s="1529"/>
      <c r="C49" s="1529"/>
      <c r="D49" s="1529"/>
      <c r="E49" s="122" t="s">
        <v>1311</v>
      </c>
      <c r="F49" s="1516"/>
      <c r="G49" s="1516"/>
      <c r="H49" s="1516"/>
      <c r="I49" s="141">
        <v>522900</v>
      </c>
      <c r="J49" s="1516"/>
      <c r="K49" s="148" t="s">
        <v>1312</v>
      </c>
      <c r="L49" s="121" t="s">
        <v>1313</v>
      </c>
      <c r="M49" s="147"/>
      <c r="N49" s="143"/>
      <c r="O49" s="143"/>
    </row>
    <row r="50" spans="1:16" s="144" customFormat="1" ht="78" customHeight="1">
      <c r="A50" s="118">
        <v>49</v>
      </c>
      <c r="B50" s="1529"/>
      <c r="C50" s="1529"/>
      <c r="D50" s="1529"/>
      <c r="E50" s="152" t="s">
        <v>1314</v>
      </c>
      <c r="F50" s="1516"/>
      <c r="G50" s="1516"/>
      <c r="H50" s="1516"/>
      <c r="I50" s="149">
        <v>235613</v>
      </c>
      <c r="J50" s="1516"/>
      <c r="K50" s="148" t="s">
        <v>1315</v>
      </c>
      <c r="L50" s="83" t="s">
        <v>1316</v>
      </c>
      <c r="M50" s="150" t="s">
        <v>1317</v>
      </c>
      <c r="N50" s="143"/>
      <c r="O50" s="143"/>
    </row>
    <row r="51" spans="1:16" s="144" customFormat="1" ht="54" customHeight="1">
      <c r="A51" s="118">
        <v>50</v>
      </c>
      <c r="B51" s="1529"/>
      <c r="C51" s="1529"/>
      <c r="D51" s="1529"/>
      <c r="E51" s="83" t="s">
        <v>1318</v>
      </c>
      <c r="F51" s="1516"/>
      <c r="G51" s="1516"/>
      <c r="H51" s="1516"/>
      <c r="I51" s="141">
        <v>0</v>
      </c>
      <c r="J51" s="1516"/>
      <c r="K51" s="148" t="s">
        <v>1319</v>
      </c>
      <c r="L51" s="83" t="s">
        <v>1320</v>
      </c>
      <c r="M51" s="151"/>
      <c r="N51" s="143"/>
      <c r="O51" s="143"/>
    </row>
    <row r="52" spans="1:16" s="144" customFormat="1" ht="118.5" customHeight="1">
      <c r="A52" s="118">
        <v>51</v>
      </c>
      <c r="B52" s="1529"/>
      <c r="C52" s="1529"/>
      <c r="D52" s="1529"/>
      <c r="E52" s="152" t="s">
        <v>1321</v>
      </c>
      <c r="F52" s="1516"/>
      <c r="G52" s="1516"/>
      <c r="H52" s="1516"/>
      <c r="I52" s="141">
        <v>0</v>
      </c>
      <c r="J52" s="1516"/>
      <c r="K52" s="148"/>
      <c r="L52" s="83" t="s">
        <v>1322</v>
      </c>
      <c r="M52" s="151"/>
      <c r="N52" s="143"/>
      <c r="O52" s="143"/>
    </row>
    <row r="53" spans="1:16" s="144" customFormat="1" ht="176.25" customHeight="1">
      <c r="A53" s="118">
        <v>52</v>
      </c>
      <c r="B53" s="1529"/>
      <c r="C53" s="1529"/>
      <c r="D53" s="1529"/>
      <c r="E53" s="83" t="s">
        <v>1323</v>
      </c>
      <c r="F53" s="1516"/>
      <c r="G53" s="1516"/>
      <c r="H53" s="1516"/>
      <c r="I53" s="153">
        <v>90012132</v>
      </c>
      <c r="J53" s="1516"/>
      <c r="K53" s="148" t="s">
        <v>1324</v>
      </c>
      <c r="L53" s="83" t="s">
        <v>1325</v>
      </c>
      <c r="M53" s="121" t="s">
        <v>1289</v>
      </c>
      <c r="N53" s="143"/>
      <c r="O53" s="143"/>
    </row>
    <row r="54" spans="1:16" s="144" customFormat="1" ht="51">
      <c r="A54" s="118">
        <v>53</v>
      </c>
      <c r="B54" s="1529"/>
      <c r="C54" s="1529"/>
      <c r="D54" s="1529"/>
      <c r="E54" s="83" t="s">
        <v>1326</v>
      </c>
      <c r="F54" s="1516"/>
      <c r="G54" s="1516"/>
      <c r="H54" s="1516"/>
      <c r="I54" s="153">
        <v>40334189</v>
      </c>
      <c r="J54" s="1516"/>
      <c r="K54" s="148" t="s">
        <v>1287</v>
      </c>
      <c r="L54" s="83" t="s">
        <v>1327</v>
      </c>
      <c r="M54" s="121" t="s">
        <v>1289</v>
      </c>
      <c r="N54" s="143"/>
      <c r="O54" s="143"/>
    </row>
    <row r="55" spans="1:16" s="144" customFormat="1" ht="38.25">
      <c r="A55" s="118">
        <v>54</v>
      </c>
      <c r="B55" s="1529"/>
      <c r="C55" s="1529"/>
      <c r="D55" s="1529"/>
      <c r="E55" s="145" t="s">
        <v>1328</v>
      </c>
      <c r="F55" s="1516"/>
      <c r="G55" s="1516"/>
      <c r="H55" s="1516"/>
      <c r="I55" s="149">
        <v>0</v>
      </c>
      <c r="J55" s="1516"/>
      <c r="K55" s="148"/>
      <c r="L55" s="121" t="s">
        <v>1298</v>
      </c>
      <c r="M55" s="150"/>
      <c r="N55" s="143"/>
      <c r="O55" s="143"/>
    </row>
    <row r="56" spans="1:16" s="144" customFormat="1" ht="31.5" customHeight="1">
      <c r="A56" s="118">
        <v>55</v>
      </c>
      <c r="B56" s="1529"/>
      <c r="C56" s="1529"/>
      <c r="D56" s="1529"/>
      <c r="E56" s="145" t="s">
        <v>1329</v>
      </c>
      <c r="F56" s="1516"/>
      <c r="G56" s="1516"/>
      <c r="H56" s="1516"/>
      <c r="I56" s="149">
        <v>0</v>
      </c>
      <c r="J56" s="1516"/>
      <c r="K56" s="148"/>
      <c r="L56" s="121" t="s">
        <v>1298</v>
      </c>
      <c r="M56" s="150"/>
      <c r="N56" s="143"/>
      <c r="O56" s="143"/>
    </row>
    <row r="57" spans="1:16" s="144" customFormat="1" ht="35.25" customHeight="1">
      <c r="A57" s="118">
        <v>56</v>
      </c>
      <c r="B57" s="1529"/>
      <c r="C57" s="1529"/>
      <c r="D57" s="1529"/>
      <c r="E57" s="145" t="s">
        <v>1330</v>
      </c>
      <c r="F57" s="1516"/>
      <c r="G57" s="1516"/>
      <c r="H57" s="1516"/>
      <c r="I57" s="149">
        <v>0</v>
      </c>
      <c r="J57" s="1516"/>
      <c r="K57" s="148"/>
      <c r="L57" s="121" t="s">
        <v>1298</v>
      </c>
      <c r="M57" s="150"/>
      <c r="N57" s="143"/>
      <c r="O57" s="143"/>
    </row>
    <row r="58" spans="1:16" s="144" customFormat="1" ht="45.75" customHeight="1">
      <c r="A58" s="118">
        <v>57</v>
      </c>
      <c r="B58" s="1529"/>
      <c r="C58" s="1529"/>
      <c r="D58" s="1529"/>
      <c r="E58" s="186" t="s">
        <v>1331</v>
      </c>
      <c r="F58" s="1516"/>
      <c r="G58" s="1516"/>
      <c r="H58" s="1516"/>
      <c r="I58" s="149">
        <v>0</v>
      </c>
      <c r="J58" s="1516"/>
      <c r="K58" s="148"/>
      <c r="L58" s="137" t="s">
        <v>1332</v>
      </c>
      <c r="M58" s="150"/>
      <c r="N58" s="143"/>
      <c r="O58" s="143"/>
    </row>
    <row r="59" spans="1:16" s="144" customFormat="1" ht="38.25">
      <c r="A59" s="118">
        <v>58</v>
      </c>
      <c r="B59" s="1529"/>
      <c r="C59" s="1529"/>
      <c r="D59" s="1529"/>
      <c r="E59" s="186" t="s">
        <v>1333</v>
      </c>
      <c r="F59" s="1516"/>
      <c r="G59" s="1516"/>
      <c r="H59" s="1516"/>
      <c r="I59" s="149">
        <v>0</v>
      </c>
      <c r="J59" s="1516"/>
      <c r="K59" s="148"/>
      <c r="L59" s="137" t="s">
        <v>1334</v>
      </c>
      <c r="M59" s="150"/>
      <c r="N59" s="143"/>
      <c r="O59" s="143"/>
    </row>
    <row r="60" spans="1:16" s="144" customFormat="1" ht="51">
      <c r="A60" s="118">
        <v>59</v>
      </c>
      <c r="B60" s="1529"/>
      <c r="C60" s="1529"/>
      <c r="D60" s="1529"/>
      <c r="E60" s="186" t="s">
        <v>1335</v>
      </c>
      <c r="F60" s="1516"/>
      <c r="G60" s="1516"/>
      <c r="H60" s="1516"/>
      <c r="I60" s="149">
        <v>0</v>
      </c>
      <c r="J60" s="1516"/>
      <c r="K60" s="148"/>
      <c r="L60" s="137" t="s">
        <v>1336</v>
      </c>
      <c r="M60" s="150"/>
      <c r="N60" s="143"/>
      <c r="O60" s="143"/>
    </row>
    <row r="61" spans="1:16" s="144" customFormat="1" ht="44.25" customHeight="1">
      <c r="A61" s="118">
        <v>60</v>
      </c>
      <c r="B61" s="1529"/>
      <c r="C61" s="1529"/>
      <c r="D61" s="1529"/>
      <c r="E61" s="186" t="s">
        <v>1337</v>
      </c>
      <c r="F61" s="1516"/>
      <c r="G61" s="1516"/>
      <c r="H61" s="1516"/>
      <c r="I61" s="149">
        <v>0</v>
      </c>
      <c r="J61" s="1516"/>
      <c r="K61" s="148"/>
      <c r="L61" s="137" t="s">
        <v>1338</v>
      </c>
      <c r="M61" s="150"/>
      <c r="N61" s="143"/>
      <c r="O61" s="143"/>
    </row>
    <row r="62" spans="1:16" s="144" customFormat="1" ht="38.25">
      <c r="A62" s="118">
        <v>61</v>
      </c>
      <c r="B62" s="1529"/>
      <c r="C62" s="1529"/>
      <c r="D62" s="1529"/>
      <c r="E62" s="186" t="s">
        <v>1339</v>
      </c>
      <c r="F62" s="1516"/>
      <c r="G62" s="1516"/>
      <c r="H62" s="1516"/>
      <c r="I62" s="149">
        <v>0</v>
      </c>
      <c r="J62" s="1516"/>
      <c r="K62" s="148"/>
      <c r="L62" s="137" t="s">
        <v>1340</v>
      </c>
      <c r="M62" s="150"/>
      <c r="N62" s="143"/>
      <c r="O62" s="143"/>
    </row>
    <row r="63" spans="1:16" s="160" customFormat="1" ht="180" customHeight="1">
      <c r="A63" s="118">
        <v>62</v>
      </c>
      <c r="B63" s="1529" t="s">
        <v>1028</v>
      </c>
      <c r="C63" s="1529" t="s">
        <v>1244</v>
      </c>
      <c r="D63" s="1529" t="s">
        <v>21</v>
      </c>
      <c r="E63" s="154" t="s">
        <v>1341</v>
      </c>
      <c r="F63" s="1531">
        <v>26840865</v>
      </c>
      <c r="G63" s="1531">
        <v>0</v>
      </c>
      <c r="H63" s="1531">
        <f>F63-G63</f>
        <v>26840865</v>
      </c>
      <c r="I63" s="155">
        <v>0</v>
      </c>
      <c r="J63" s="1531">
        <f>H63-I63-I64-I65-I66-I70-I71-I72-I73-I74-I75-I76</f>
        <v>25470750</v>
      </c>
      <c r="K63" s="156" t="s">
        <v>1342</v>
      </c>
      <c r="L63" s="157" t="s">
        <v>1343</v>
      </c>
      <c r="M63" s="158"/>
      <c r="N63" s="159" t="s">
        <v>741</v>
      </c>
      <c r="O63" s="159" t="s">
        <v>741</v>
      </c>
      <c r="P63" s="159" t="s">
        <v>741</v>
      </c>
    </row>
    <row r="64" spans="1:16" s="127" customFormat="1" ht="124.5" customHeight="1">
      <c r="A64" s="118">
        <v>63</v>
      </c>
      <c r="B64" s="1529"/>
      <c r="C64" s="1529"/>
      <c r="D64" s="1529"/>
      <c r="E64" s="122" t="s">
        <v>1344</v>
      </c>
      <c r="F64" s="1531"/>
      <c r="G64" s="1531"/>
      <c r="H64" s="1531"/>
      <c r="I64" s="149">
        <v>1370115</v>
      </c>
      <c r="J64" s="1531"/>
      <c r="K64" s="161"/>
      <c r="L64" s="162" t="s">
        <v>1345</v>
      </c>
      <c r="M64" s="136"/>
      <c r="N64" s="126"/>
      <c r="O64" s="126"/>
    </row>
    <row r="65" spans="1:15" s="127" customFormat="1" ht="38.25">
      <c r="A65" s="118">
        <v>64</v>
      </c>
      <c r="B65" s="1529"/>
      <c r="C65" s="1529"/>
      <c r="D65" s="1529"/>
      <c r="E65" s="122" t="s">
        <v>1346</v>
      </c>
      <c r="F65" s="1531"/>
      <c r="G65" s="1531"/>
      <c r="H65" s="1531"/>
      <c r="I65" s="149"/>
      <c r="J65" s="1531"/>
      <c r="K65" s="161" t="s">
        <v>1347</v>
      </c>
      <c r="L65" s="122" t="s">
        <v>1348</v>
      </c>
      <c r="M65" s="125"/>
      <c r="N65" s="126"/>
      <c r="O65" s="126"/>
    </row>
    <row r="66" spans="1:15" s="127" customFormat="1" ht="38.25">
      <c r="A66" s="118">
        <v>65</v>
      </c>
      <c r="B66" s="1529"/>
      <c r="C66" s="1529"/>
      <c r="D66" s="1529"/>
      <c r="E66" s="122" t="s">
        <v>1349</v>
      </c>
      <c r="F66" s="1531"/>
      <c r="G66" s="1531"/>
      <c r="H66" s="1531"/>
      <c r="I66" s="1531">
        <v>0</v>
      </c>
      <c r="J66" s="1531"/>
      <c r="K66" s="161" t="s">
        <v>1350</v>
      </c>
      <c r="L66" s="122" t="s">
        <v>1351</v>
      </c>
      <c r="M66" s="125"/>
      <c r="N66" s="126"/>
      <c r="O66" s="126" t="s">
        <v>741</v>
      </c>
    </row>
    <row r="67" spans="1:15" s="127" customFormat="1" ht="38.25">
      <c r="A67" s="118">
        <v>66</v>
      </c>
      <c r="B67" s="1529"/>
      <c r="C67" s="1529"/>
      <c r="D67" s="1529"/>
      <c r="E67" s="122" t="s">
        <v>1352</v>
      </c>
      <c r="F67" s="1531"/>
      <c r="G67" s="1531"/>
      <c r="H67" s="1531"/>
      <c r="I67" s="1531"/>
      <c r="J67" s="1531"/>
      <c r="K67" s="161" t="s">
        <v>1350</v>
      </c>
      <c r="L67" s="122" t="s">
        <v>1353</v>
      </c>
      <c r="M67" s="125"/>
      <c r="N67" s="126">
        <v>0</v>
      </c>
      <c r="O67" s="126"/>
    </row>
    <row r="68" spans="1:15" s="127" customFormat="1" ht="38.25">
      <c r="A68" s="118">
        <v>67</v>
      </c>
      <c r="B68" s="1529"/>
      <c r="C68" s="1529"/>
      <c r="D68" s="1529"/>
      <c r="E68" s="122" t="s">
        <v>1354</v>
      </c>
      <c r="F68" s="1531"/>
      <c r="G68" s="1531"/>
      <c r="H68" s="1531"/>
      <c r="I68" s="1531"/>
      <c r="J68" s="1531"/>
      <c r="K68" s="161" t="s">
        <v>1355</v>
      </c>
      <c r="L68" s="122" t="s">
        <v>1356</v>
      </c>
      <c r="M68" s="125"/>
      <c r="N68" s="126"/>
      <c r="O68" s="126"/>
    </row>
    <row r="69" spans="1:15" s="127" customFormat="1" ht="38.25">
      <c r="A69" s="118">
        <v>68</v>
      </c>
      <c r="B69" s="1529"/>
      <c r="C69" s="1529"/>
      <c r="D69" s="1529"/>
      <c r="E69" s="122" t="s">
        <v>1357</v>
      </c>
      <c r="F69" s="1531"/>
      <c r="G69" s="1531"/>
      <c r="H69" s="1531"/>
      <c r="I69" s="1531"/>
      <c r="J69" s="1531"/>
      <c r="K69" s="161" t="s">
        <v>1355</v>
      </c>
      <c r="L69" s="122" t="s">
        <v>1358</v>
      </c>
      <c r="M69" s="125"/>
      <c r="N69" s="126"/>
      <c r="O69" s="126"/>
    </row>
    <row r="70" spans="1:15" s="144" customFormat="1" ht="38.25">
      <c r="A70" s="118">
        <v>69</v>
      </c>
      <c r="B70" s="1529"/>
      <c r="C70" s="1529"/>
      <c r="D70" s="1529"/>
      <c r="E70" s="122" t="s">
        <v>1359</v>
      </c>
      <c r="F70" s="1531"/>
      <c r="G70" s="1531"/>
      <c r="H70" s="1531"/>
      <c r="I70" s="149">
        <v>0</v>
      </c>
      <c r="J70" s="1531"/>
      <c r="K70" s="161" t="s">
        <v>1360</v>
      </c>
      <c r="L70" s="1537" t="s">
        <v>1361</v>
      </c>
      <c r="M70" s="147"/>
      <c r="N70" s="143"/>
      <c r="O70" s="143"/>
    </row>
    <row r="71" spans="1:15" s="144" customFormat="1" ht="38.25">
      <c r="A71" s="118">
        <v>70</v>
      </c>
      <c r="B71" s="1529"/>
      <c r="C71" s="1529"/>
      <c r="D71" s="1529"/>
      <c r="E71" s="83" t="s">
        <v>1362</v>
      </c>
      <c r="F71" s="1531"/>
      <c r="G71" s="1531"/>
      <c r="H71" s="1531"/>
      <c r="I71" s="149">
        <v>0</v>
      </c>
      <c r="J71" s="1531"/>
      <c r="K71" s="161" t="s">
        <v>1360</v>
      </c>
      <c r="L71" s="1537"/>
      <c r="M71" s="147"/>
      <c r="N71" s="143"/>
      <c r="O71" s="143"/>
    </row>
    <row r="72" spans="1:15" s="127" customFormat="1" ht="51">
      <c r="A72" s="118">
        <v>71</v>
      </c>
      <c r="B72" s="1529"/>
      <c r="C72" s="1529"/>
      <c r="D72" s="1529"/>
      <c r="E72" s="83" t="s">
        <v>1363</v>
      </c>
      <c r="F72" s="1531"/>
      <c r="G72" s="1531"/>
      <c r="H72" s="1531"/>
      <c r="I72" s="149">
        <v>0</v>
      </c>
      <c r="J72" s="1531"/>
      <c r="K72" s="161" t="s">
        <v>1276</v>
      </c>
      <c r="L72" s="122" t="s">
        <v>1364</v>
      </c>
      <c r="M72" s="130"/>
      <c r="N72" s="126"/>
      <c r="O72" s="126"/>
    </row>
    <row r="73" spans="1:15" s="127" customFormat="1" ht="76.5">
      <c r="A73" s="118">
        <v>72</v>
      </c>
      <c r="B73" s="1529"/>
      <c r="C73" s="1529"/>
      <c r="D73" s="1529"/>
      <c r="E73" s="210" t="s">
        <v>1365</v>
      </c>
      <c r="F73" s="1531"/>
      <c r="G73" s="1531"/>
      <c r="H73" s="1531"/>
      <c r="I73" s="149">
        <v>0</v>
      </c>
      <c r="J73" s="1531"/>
      <c r="K73" s="161"/>
      <c r="L73" s="110" t="s">
        <v>1572</v>
      </c>
      <c r="M73" s="130"/>
      <c r="N73" s="126"/>
      <c r="O73" s="126"/>
    </row>
    <row r="74" spans="1:15" s="127" customFormat="1" ht="76.5">
      <c r="A74" s="118">
        <v>73</v>
      </c>
      <c r="B74" s="1529"/>
      <c r="C74" s="1529"/>
      <c r="D74" s="1529"/>
      <c r="E74" s="210" t="s">
        <v>1366</v>
      </c>
      <c r="F74" s="1531"/>
      <c r="G74" s="1531"/>
      <c r="H74" s="1531"/>
      <c r="I74" s="149">
        <v>0</v>
      </c>
      <c r="J74" s="1531"/>
      <c r="K74" s="161"/>
      <c r="L74" s="112" t="s">
        <v>1573</v>
      </c>
      <c r="M74" s="130"/>
      <c r="N74" s="126"/>
      <c r="O74" s="126"/>
    </row>
    <row r="75" spans="1:15" s="127" customFormat="1" ht="102">
      <c r="A75" s="118">
        <v>74</v>
      </c>
      <c r="B75" s="1529"/>
      <c r="C75" s="1529"/>
      <c r="D75" s="1529"/>
      <c r="E75" s="210" t="s">
        <v>1367</v>
      </c>
      <c r="F75" s="1531"/>
      <c r="G75" s="1531"/>
      <c r="H75" s="1531"/>
      <c r="I75" s="149">
        <v>0</v>
      </c>
      <c r="J75" s="1531"/>
      <c r="K75" s="161"/>
      <c r="L75" s="112" t="s">
        <v>1574</v>
      </c>
      <c r="M75" s="130"/>
      <c r="N75" s="126"/>
      <c r="O75" s="126"/>
    </row>
    <row r="76" spans="1:15" s="127" customFormat="1" ht="89.25">
      <c r="A76" s="118">
        <v>75</v>
      </c>
      <c r="B76" s="1529"/>
      <c r="C76" s="1529"/>
      <c r="D76" s="1529"/>
      <c r="E76" s="190" t="s">
        <v>1368</v>
      </c>
      <c r="F76" s="1531"/>
      <c r="G76" s="1531"/>
      <c r="H76" s="1531"/>
      <c r="I76" s="149">
        <v>0</v>
      </c>
      <c r="J76" s="1531"/>
      <c r="K76" s="161"/>
      <c r="L76" s="111" t="s">
        <v>1571</v>
      </c>
      <c r="M76" s="125"/>
      <c r="N76" s="126"/>
      <c r="O76" s="126"/>
    </row>
    <row r="77" spans="1:15" s="127" customFormat="1" ht="51">
      <c r="A77" s="118">
        <v>76</v>
      </c>
      <c r="B77" s="1529" t="s">
        <v>1019</v>
      </c>
      <c r="C77" s="1538" t="s">
        <v>1244</v>
      </c>
      <c r="D77" s="1529" t="s">
        <v>18</v>
      </c>
      <c r="E77" s="212" t="s">
        <v>1369</v>
      </c>
      <c r="F77" s="1531">
        <v>2100000</v>
      </c>
      <c r="G77" s="1531">
        <v>0</v>
      </c>
      <c r="H77" s="1526">
        <f>F77-G77</f>
        <v>2100000</v>
      </c>
      <c r="I77" s="123">
        <v>0</v>
      </c>
      <c r="J77" s="1516">
        <f>H77-I77-I78-I79-I80-I81-I82-I83</f>
        <v>681100</v>
      </c>
      <c r="K77" s="120" t="s">
        <v>741</v>
      </c>
      <c r="L77" s="211" t="s">
        <v>1575</v>
      </c>
      <c r="M77" s="125"/>
      <c r="N77" s="126"/>
      <c r="O77" s="126"/>
    </row>
    <row r="78" spans="1:15" s="127" customFormat="1" ht="38.25">
      <c r="A78" s="118">
        <v>77</v>
      </c>
      <c r="B78" s="1529"/>
      <c r="C78" s="1538"/>
      <c r="D78" s="1529"/>
      <c r="E78" s="122" t="s">
        <v>1370</v>
      </c>
      <c r="F78" s="1531"/>
      <c r="G78" s="1531"/>
      <c r="H78" s="1526"/>
      <c r="I78" s="124">
        <v>1012900</v>
      </c>
      <c r="J78" s="1516"/>
      <c r="K78" s="120" t="s">
        <v>1371</v>
      </c>
      <c r="L78" s="121" t="s">
        <v>1372</v>
      </c>
      <c r="M78" s="163"/>
      <c r="N78" s="126"/>
      <c r="O78" s="126"/>
    </row>
    <row r="79" spans="1:15" s="127" customFormat="1" ht="191.25">
      <c r="A79" s="118">
        <v>78</v>
      </c>
      <c r="B79" s="1529"/>
      <c r="C79" s="1538"/>
      <c r="D79" s="1529"/>
      <c r="E79" s="210" t="s">
        <v>1373</v>
      </c>
      <c r="F79" s="1531"/>
      <c r="G79" s="1531"/>
      <c r="H79" s="1526"/>
      <c r="I79" s="124"/>
      <c r="J79" s="1516"/>
      <c r="K79" s="120"/>
      <c r="L79" s="113" t="s">
        <v>1834</v>
      </c>
      <c r="M79" s="163"/>
      <c r="N79" s="126"/>
      <c r="O79" s="126"/>
    </row>
    <row r="80" spans="1:15" s="127" customFormat="1" ht="76.5">
      <c r="A80" s="118">
        <v>79</v>
      </c>
      <c r="B80" s="1529"/>
      <c r="C80" s="1538"/>
      <c r="D80" s="1529"/>
      <c r="E80" s="210" t="s">
        <v>1374</v>
      </c>
      <c r="F80" s="1531"/>
      <c r="G80" s="1531"/>
      <c r="H80" s="1526"/>
      <c r="I80" s="124"/>
      <c r="J80" s="1516"/>
      <c r="K80" s="120" t="s">
        <v>1375</v>
      </c>
      <c r="L80" s="112" t="s">
        <v>1194</v>
      </c>
      <c r="M80" s="163"/>
      <c r="N80" s="126"/>
      <c r="O80" s="126"/>
    </row>
    <row r="81" spans="1:15" s="127" customFormat="1" ht="38.25">
      <c r="A81" s="118">
        <v>80</v>
      </c>
      <c r="B81" s="1529"/>
      <c r="C81" s="1538"/>
      <c r="D81" s="1529"/>
      <c r="E81" s="137" t="s">
        <v>1376</v>
      </c>
      <c r="F81" s="1531"/>
      <c r="G81" s="1531"/>
      <c r="H81" s="1526"/>
      <c r="I81" s="124"/>
      <c r="J81" s="1516"/>
      <c r="K81" s="120"/>
      <c r="L81" s="137" t="s">
        <v>1377</v>
      </c>
      <c r="M81" s="163"/>
      <c r="N81" s="126"/>
      <c r="O81" s="126"/>
    </row>
    <row r="82" spans="1:15" s="127" customFormat="1" ht="25.5">
      <c r="A82" s="118">
        <v>81</v>
      </c>
      <c r="B82" s="1529"/>
      <c r="C82" s="1538"/>
      <c r="D82" s="1529"/>
      <c r="E82" s="137" t="s">
        <v>1378</v>
      </c>
      <c r="F82" s="1531"/>
      <c r="G82" s="1531"/>
      <c r="H82" s="1526"/>
      <c r="I82" s="124"/>
      <c r="J82" s="1516"/>
      <c r="K82" s="120"/>
      <c r="L82" s="137" t="s">
        <v>1379</v>
      </c>
      <c r="M82" s="163"/>
      <c r="N82" s="126"/>
      <c r="O82" s="126"/>
    </row>
    <row r="83" spans="1:15" s="127" customFormat="1" ht="38.25">
      <c r="A83" s="118">
        <v>82</v>
      </c>
      <c r="B83" s="1529"/>
      <c r="C83" s="1538"/>
      <c r="D83" s="1529"/>
      <c r="E83" s="122" t="s">
        <v>1380</v>
      </c>
      <c r="F83" s="1531"/>
      <c r="G83" s="1531"/>
      <c r="H83" s="1526"/>
      <c r="I83" s="124">
        <v>406000</v>
      </c>
      <c r="J83" s="1516"/>
      <c r="K83" s="120" t="s">
        <v>1371</v>
      </c>
      <c r="L83" s="121" t="s">
        <v>1381</v>
      </c>
      <c r="M83" s="163"/>
      <c r="N83" s="126"/>
      <c r="O83" s="126"/>
    </row>
    <row r="84" spans="1:15" s="127" customFormat="1" ht="63.75">
      <c r="A84" s="118">
        <v>83</v>
      </c>
      <c r="B84" s="1529" t="s">
        <v>1025</v>
      </c>
      <c r="C84" s="1529" t="s">
        <v>1244</v>
      </c>
      <c r="D84" s="1529" t="s">
        <v>19</v>
      </c>
      <c r="E84" s="122" t="s">
        <v>1382</v>
      </c>
      <c r="F84" s="1531">
        <v>155941602</v>
      </c>
      <c r="G84" s="1531">
        <v>0</v>
      </c>
      <c r="H84" s="1531">
        <f>F84-G84</f>
        <v>155941602</v>
      </c>
      <c r="I84" s="123">
        <v>0</v>
      </c>
      <c r="J84" s="1531">
        <f>H84-I84-I85-I86-I87-I88-I89-I90-I91-I92-I93-I94-I95-I96-I97-I98-I99-I100-I101-I102</f>
        <v>73571422</v>
      </c>
      <c r="K84" s="120" t="s">
        <v>1383</v>
      </c>
      <c r="L84" s="121" t="s">
        <v>1384</v>
      </c>
      <c r="M84" s="125"/>
      <c r="N84" s="126"/>
      <c r="O84" s="126"/>
    </row>
    <row r="85" spans="1:15" s="127" customFormat="1" ht="76.5">
      <c r="A85" s="118">
        <v>84</v>
      </c>
      <c r="B85" s="1529"/>
      <c r="C85" s="1529"/>
      <c r="D85" s="1529"/>
      <c r="E85" s="122" t="s">
        <v>1385</v>
      </c>
      <c r="F85" s="1531"/>
      <c r="G85" s="1531"/>
      <c r="H85" s="1531"/>
      <c r="I85" s="123">
        <v>8778000</v>
      </c>
      <c r="J85" s="1531"/>
      <c r="K85" s="120" t="s">
        <v>1386</v>
      </c>
      <c r="L85" s="121" t="s">
        <v>1387</v>
      </c>
      <c r="M85" s="125"/>
      <c r="N85" s="126"/>
      <c r="O85" s="126"/>
    </row>
    <row r="86" spans="1:15" s="127" customFormat="1" ht="63.75">
      <c r="A86" s="118">
        <v>85</v>
      </c>
      <c r="B86" s="1529"/>
      <c r="C86" s="1529"/>
      <c r="D86" s="1529"/>
      <c r="E86" s="122" t="s">
        <v>1388</v>
      </c>
      <c r="F86" s="1531"/>
      <c r="G86" s="1531"/>
      <c r="H86" s="1531"/>
      <c r="I86" s="123">
        <v>0</v>
      </c>
      <c r="J86" s="1531"/>
      <c r="K86" s="120" t="s">
        <v>1386</v>
      </c>
      <c r="L86" s="121" t="s">
        <v>1389</v>
      </c>
      <c r="M86" s="125"/>
      <c r="N86" s="126"/>
      <c r="O86" s="126"/>
    </row>
    <row r="87" spans="1:15" s="127" customFormat="1" ht="51">
      <c r="A87" s="118">
        <v>86</v>
      </c>
      <c r="B87" s="1529"/>
      <c r="C87" s="1529"/>
      <c r="D87" s="1529"/>
      <c r="E87" s="138" t="s">
        <v>1390</v>
      </c>
      <c r="F87" s="1531"/>
      <c r="G87" s="1531"/>
      <c r="H87" s="1531"/>
      <c r="I87" s="123">
        <v>0</v>
      </c>
      <c r="J87" s="1531"/>
      <c r="K87" s="120" t="s">
        <v>1391</v>
      </c>
      <c r="L87" s="121" t="s">
        <v>1392</v>
      </c>
      <c r="M87" s="164" t="s">
        <v>1393</v>
      </c>
      <c r="N87" s="126"/>
      <c r="O87" s="126"/>
    </row>
    <row r="88" spans="1:15" s="127" customFormat="1" ht="25.5">
      <c r="A88" s="118">
        <v>87</v>
      </c>
      <c r="B88" s="1529"/>
      <c r="C88" s="1529"/>
      <c r="D88" s="1529"/>
      <c r="E88" s="152" t="s">
        <v>1394</v>
      </c>
      <c r="F88" s="1531"/>
      <c r="G88" s="1531"/>
      <c r="H88" s="1531"/>
      <c r="I88" s="123">
        <v>0</v>
      </c>
      <c r="J88" s="1531"/>
      <c r="K88" s="120" t="s">
        <v>1395</v>
      </c>
      <c r="L88" s="129" t="s">
        <v>1396</v>
      </c>
      <c r="M88" s="164" t="s">
        <v>1397</v>
      </c>
      <c r="N88" s="126">
        <v>0</v>
      </c>
      <c r="O88" s="126"/>
    </row>
    <row r="89" spans="1:15" s="127" customFormat="1" ht="38.25">
      <c r="A89" s="118">
        <v>88</v>
      </c>
      <c r="B89" s="1529"/>
      <c r="C89" s="1529"/>
      <c r="D89" s="1529"/>
      <c r="E89" s="152" t="s">
        <v>1398</v>
      </c>
      <c r="F89" s="1531"/>
      <c r="G89" s="1531"/>
      <c r="H89" s="1531"/>
      <c r="I89" s="123">
        <v>0</v>
      </c>
      <c r="J89" s="1531"/>
      <c r="K89" s="120" t="s">
        <v>1399</v>
      </c>
      <c r="L89" s="129" t="s">
        <v>1400</v>
      </c>
      <c r="M89" s="164" t="s">
        <v>1401</v>
      </c>
      <c r="N89" s="126"/>
      <c r="O89" s="126"/>
    </row>
    <row r="90" spans="1:15" s="127" customFormat="1" ht="127.5">
      <c r="A90" s="118">
        <v>89</v>
      </c>
      <c r="B90" s="1529"/>
      <c r="C90" s="1529"/>
      <c r="D90" s="1529"/>
      <c r="E90" s="122" t="s">
        <v>1402</v>
      </c>
      <c r="F90" s="1531"/>
      <c r="G90" s="1531"/>
      <c r="H90" s="1531"/>
      <c r="I90" s="139">
        <v>65119100</v>
      </c>
      <c r="J90" s="1531"/>
      <c r="K90" s="165" t="s">
        <v>1287</v>
      </c>
      <c r="L90" s="121" t="s">
        <v>1403</v>
      </c>
      <c r="M90" s="187" t="s">
        <v>1289</v>
      </c>
      <c r="N90" s="126"/>
      <c r="O90" s="126"/>
    </row>
    <row r="91" spans="1:15" s="127" customFormat="1" ht="63.75">
      <c r="A91" s="118">
        <v>90</v>
      </c>
      <c r="B91" s="1529"/>
      <c r="C91" s="1529"/>
      <c r="D91" s="1529"/>
      <c r="E91" s="83" t="s">
        <v>1404</v>
      </c>
      <c r="F91" s="1531"/>
      <c r="G91" s="1531"/>
      <c r="H91" s="1531"/>
      <c r="I91" s="123">
        <v>8473080</v>
      </c>
      <c r="J91" s="1531"/>
      <c r="K91" s="120" t="s">
        <v>1405</v>
      </c>
      <c r="L91" s="129" t="s">
        <v>1406</v>
      </c>
      <c r="M91" s="130"/>
      <c r="N91" s="126"/>
      <c r="O91" s="126"/>
    </row>
    <row r="92" spans="1:15" s="127" customFormat="1" ht="51">
      <c r="A92" s="118">
        <v>91</v>
      </c>
      <c r="B92" s="1529"/>
      <c r="C92" s="1529"/>
      <c r="D92" s="1529"/>
      <c r="E92" s="152" t="s">
        <v>1407</v>
      </c>
      <c r="F92" s="1531"/>
      <c r="G92" s="1531"/>
      <c r="H92" s="1531"/>
      <c r="I92" s="123">
        <v>0</v>
      </c>
      <c r="J92" s="1531"/>
      <c r="K92" s="120"/>
      <c r="L92" s="166" t="s">
        <v>1408</v>
      </c>
      <c r="M92" s="133" t="s">
        <v>1409</v>
      </c>
      <c r="N92" s="126"/>
      <c r="O92" s="126"/>
    </row>
    <row r="93" spans="1:15" s="127" customFormat="1" ht="242.25">
      <c r="A93" s="118">
        <v>92</v>
      </c>
      <c r="B93" s="1529"/>
      <c r="C93" s="1529"/>
      <c r="D93" s="1529"/>
      <c r="E93" s="384" t="s">
        <v>1410</v>
      </c>
      <c r="F93" s="1531"/>
      <c r="G93" s="1531"/>
      <c r="H93" s="1531"/>
      <c r="I93" s="123">
        <v>0</v>
      </c>
      <c r="J93" s="1531"/>
      <c r="K93" s="120"/>
      <c r="L93" s="382" t="s">
        <v>1843</v>
      </c>
      <c r="M93" s="133"/>
      <c r="N93" s="126"/>
      <c r="O93" s="126"/>
    </row>
    <row r="94" spans="1:15" s="127" customFormat="1" ht="51">
      <c r="A94" s="118">
        <v>93</v>
      </c>
      <c r="B94" s="1529"/>
      <c r="C94" s="1529"/>
      <c r="D94" s="1529"/>
      <c r="E94" s="186" t="s">
        <v>1411</v>
      </c>
      <c r="F94" s="1531"/>
      <c r="G94" s="1531"/>
      <c r="H94" s="1531"/>
      <c r="I94" s="123">
        <v>0</v>
      </c>
      <c r="J94" s="1531"/>
      <c r="K94" s="120"/>
      <c r="L94" s="1536" t="s">
        <v>1412</v>
      </c>
      <c r="M94" s="133"/>
      <c r="N94" s="126"/>
      <c r="O94" s="126"/>
    </row>
    <row r="95" spans="1:15" s="127" customFormat="1" ht="25.5">
      <c r="A95" s="118">
        <v>94</v>
      </c>
      <c r="B95" s="1529"/>
      <c r="C95" s="1529"/>
      <c r="D95" s="1529"/>
      <c r="E95" s="186" t="s">
        <v>1413</v>
      </c>
      <c r="F95" s="1531"/>
      <c r="G95" s="1531"/>
      <c r="H95" s="1531"/>
      <c r="I95" s="123">
        <v>0</v>
      </c>
      <c r="J95" s="1531"/>
      <c r="K95" s="120"/>
      <c r="L95" s="1536"/>
      <c r="M95" s="133"/>
      <c r="N95" s="126"/>
      <c r="O95" s="126"/>
    </row>
    <row r="96" spans="1:15" s="127" customFormat="1" ht="25.5">
      <c r="A96" s="118">
        <v>95</v>
      </c>
      <c r="B96" s="1529"/>
      <c r="C96" s="1529"/>
      <c r="D96" s="1529"/>
      <c r="E96" s="186" t="s">
        <v>1414</v>
      </c>
      <c r="F96" s="1531"/>
      <c r="G96" s="1531"/>
      <c r="H96" s="1531"/>
      <c r="I96" s="123">
        <v>0</v>
      </c>
      <c r="J96" s="1531"/>
      <c r="K96" s="120"/>
      <c r="L96" s="137" t="s">
        <v>1415</v>
      </c>
      <c r="M96" s="133"/>
      <c r="N96" s="126"/>
      <c r="O96" s="126"/>
    </row>
    <row r="97" spans="1:16" s="127" customFormat="1" ht="51">
      <c r="A97" s="118">
        <v>96</v>
      </c>
      <c r="B97" s="1529"/>
      <c r="C97" s="1529"/>
      <c r="D97" s="1529"/>
      <c r="E97" s="137" t="s">
        <v>1416</v>
      </c>
      <c r="F97" s="1531"/>
      <c r="G97" s="1531"/>
      <c r="H97" s="1531"/>
      <c r="I97" s="123">
        <v>0</v>
      </c>
      <c r="J97" s="1531"/>
      <c r="K97" s="120"/>
      <c r="L97" s="137" t="s">
        <v>1417</v>
      </c>
      <c r="M97" s="133"/>
      <c r="N97" s="126"/>
      <c r="O97" s="126"/>
    </row>
    <row r="98" spans="1:16" s="127" customFormat="1" ht="38.25">
      <c r="A98" s="118">
        <v>97</v>
      </c>
      <c r="B98" s="1529"/>
      <c r="C98" s="1529"/>
      <c r="D98" s="1529"/>
      <c r="E98" s="189" t="s">
        <v>1418</v>
      </c>
      <c r="F98" s="1531"/>
      <c r="G98" s="1531"/>
      <c r="H98" s="1531"/>
      <c r="I98" s="123">
        <v>0</v>
      </c>
      <c r="J98" s="1531"/>
      <c r="K98" s="120"/>
      <c r="L98" s="137" t="s">
        <v>1419</v>
      </c>
      <c r="M98" s="133"/>
      <c r="N98" s="126"/>
      <c r="O98" s="126"/>
    </row>
    <row r="99" spans="1:16" s="127" customFormat="1" ht="48" customHeight="1">
      <c r="A99" s="118">
        <v>98</v>
      </c>
      <c r="B99" s="1529"/>
      <c r="C99" s="1529"/>
      <c r="D99" s="1529"/>
      <c r="E99" s="189" t="s">
        <v>1420</v>
      </c>
      <c r="F99" s="1531"/>
      <c r="G99" s="1531"/>
      <c r="H99" s="1531"/>
      <c r="I99" s="123">
        <v>0</v>
      </c>
      <c r="J99" s="1531"/>
      <c r="K99" s="120"/>
      <c r="L99" s="137" t="s">
        <v>1421</v>
      </c>
      <c r="M99" s="133"/>
      <c r="N99" s="126"/>
      <c r="O99" s="126"/>
    </row>
    <row r="100" spans="1:16" s="127" customFormat="1" ht="39.75" customHeight="1">
      <c r="A100" s="118">
        <v>99</v>
      </c>
      <c r="B100" s="1529"/>
      <c r="C100" s="1529"/>
      <c r="D100" s="1529"/>
      <c r="E100" s="189" t="s">
        <v>1422</v>
      </c>
      <c r="F100" s="1531"/>
      <c r="G100" s="1531"/>
      <c r="H100" s="1531"/>
      <c r="I100" s="123">
        <v>0</v>
      </c>
      <c r="J100" s="1531"/>
      <c r="K100" s="120"/>
      <c r="L100" s="137" t="s">
        <v>1421</v>
      </c>
      <c r="M100" s="133"/>
      <c r="N100" s="126"/>
      <c r="O100" s="126"/>
    </row>
    <row r="101" spans="1:16" s="127" customFormat="1" ht="38.25" customHeight="1">
      <c r="A101" s="118">
        <v>100</v>
      </c>
      <c r="B101" s="1529"/>
      <c r="C101" s="1529"/>
      <c r="D101" s="1529"/>
      <c r="E101" s="189" t="s">
        <v>1423</v>
      </c>
      <c r="F101" s="1531"/>
      <c r="G101" s="1531"/>
      <c r="H101" s="1531"/>
      <c r="I101" s="123">
        <v>0</v>
      </c>
      <c r="J101" s="1531"/>
      <c r="K101" s="120"/>
      <c r="L101" s="137" t="s">
        <v>1421</v>
      </c>
      <c r="M101" s="133"/>
      <c r="N101" s="126"/>
      <c r="O101" s="126"/>
    </row>
    <row r="102" spans="1:16" s="127" customFormat="1" ht="48" customHeight="1">
      <c r="A102" s="118">
        <v>101</v>
      </c>
      <c r="B102" s="1529"/>
      <c r="C102" s="1529"/>
      <c r="D102" s="1529"/>
      <c r="E102" s="189" t="s">
        <v>1424</v>
      </c>
      <c r="F102" s="1531"/>
      <c r="G102" s="1531"/>
      <c r="H102" s="1531"/>
      <c r="I102" s="123">
        <v>0</v>
      </c>
      <c r="J102" s="1531"/>
      <c r="K102" s="120"/>
      <c r="L102" s="137" t="s">
        <v>1421</v>
      </c>
      <c r="M102" s="133"/>
      <c r="N102" s="126"/>
      <c r="O102" s="126"/>
    </row>
    <row r="103" spans="1:16" s="127" customFormat="1" ht="103.5" customHeight="1">
      <c r="A103" s="118">
        <v>102</v>
      </c>
      <c r="B103" s="119" t="s">
        <v>1425</v>
      </c>
      <c r="C103" s="121" t="s">
        <v>1208</v>
      </c>
      <c r="D103" s="119" t="s">
        <v>1426</v>
      </c>
      <c r="E103" s="122" t="s">
        <v>1427</v>
      </c>
      <c r="F103" s="123">
        <v>500000</v>
      </c>
      <c r="G103" s="123">
        <v>0</v>
      </c>
      <c r="H103" s="124">
        <f>F103-G103</f>
        <v>500000</v>
      </c>
      <c r="I103" s="123">
        <v>354046</v>
      </c>
      <c r="J103" s="123">
        <f>H103-I103</f>
        <v>145954</v>
      </c>
      <c r="K103" s="120" t="s">
        <v>1428</v>
      </c>
      <c r="L103" s="121" t="s">
        <v>1429</v>
      </c>
      <c r="M103" s="125"/>
      <c r="N103" s="126">
        <v>0</v>
      </c>
      <c r="O103" s="126"/>
      <c r="P103" s="127" t="s">
        <v>741</v>
      </c>
    </row>
    <row r="104" spans="1:16" s="127" customFormat="1" ht="56.25" customHeight="1">
      <c r="A104" s="118">
        <v>103</v>
      </c>
      <c r="B104" s="119" t="s">
        <v>1430</v>
      </c>
      <c r="C104" s="121" t="s">
        <v>1208</v>
      </c>
      <c r="D104" s="119" t="s">
        <v>1431</v>
      </c>
      <c r="E104" s="122" t="s">
        <v>1432</v>
      </c>
      <c r="F104" s="123">
        <v>17945000</v>
      </c>
      <c r="G104" s="123">
        <v>0</v>
      </c>
      <c r="H104" s="124">
        <f>F104-G104</f>
        <v>17945000</v>
      </c>
      <c r="I104" s="123">
        <v>0</v>
      </c>
      <c r="J104" s="123">
        <f>H104-I104</f>
        <v>17945000</v>
      </c>
      <c r="K104" s="120" t="s">
        <v>1433</v>
      </c>
      <c r="L104" s="121" t="s">
        <v>1434</v>
      </c>
      <c r="M104" s="125"/>
      <c r="N104" s="126"/>
      <c r="O104" s="126"/>
    </row>
    <row r="105" spans="1:16" s="127" customFormat="1" ht="93.75" customHeight="1">
      <c r="A105" s="118">
        <v>104</v>
      </c>
      <c r="B105" s="1524" t="s">
        <v>1435</v>
      </c>
      <c r="C105" s="1524" t="s">
        <v>1208</v>
      </c>
      <c r="D105" s="1524" t="s">
        <v>1436</v>
      </c>
      <c r="E105" s="122" t="s">
        <v>1437</v>
      </c>
      <c r="F105" s="1516">
        <v>140000</v>
      </c>
      <c r="G105" s="1516">
        <v>0</v>
      </c>
      <c r="H105" s="1526">
        <f>F105-G105</f>
        <v>140000</v>
      </c>
      <c r="I105" s="123">
        <v>0</v>
      </c>
      <c r="J105" s="1516">
        <f>H105-I105-I106</f>
        <v>90397</v>
      </c>
      <c r="K105" s="120" t="s">
        <v>1438</v>
      </c>
      <c r="L105" s="121" t="s">
        <v>1439</v>
      </c>
      <c r="M105" s="125"/>
      <c r="N105" s="126"/>
      <c r="O105" s="126"/>
    </row>
    <row r="106" spans="1:16" s="127" customFormat="1" ht="96.75" customHeight="1">
      <c r="A106" s="118">
        <v>105</v>
      </c>
      <c r="B106" s="1524"/>
      <c r="C106" s="1524"/>
      <c r="D106" s="1524"/>
      <c r="E106" s="83" t="s">
        <v>1440</v>
      </c>
      <c r="F106" s="1516"/>
      <c r="G106" s="1516"/>
      <c r="H106" s="1526"/>
      <c r="I106" s="167">
        <v>49603</v>
      </c>
      <c r="J106" s="1516"/>
      <c r="K106" s="120"/>
      <c r="L106" s="121" t="s">
        <v>1441</v>
      </c>
      <c r="M106" s="125"/>
      <c r="N106" s="126"/>
      <c r="O106" s="126"/>
    </row>
    <row r="107" spans="1:16" s="127" customFormat="1" ht="120" customHeight="1">
      <c r="A107" s="118">
        <v>106</v>
      </c>
      <c r="B107" s="1524" t="s">
        <v>1442</v>
      </c>
      <c r="C107" s="1524" t="s">
        <v>1443</v>
      </c>
      <c r="D107" s="1524" t="s">
        <v>1444</v>
      </c>
      <c r="E107" s="122" t="s">
        <v>1445</v>
      </c>
      <c r="F107" s="1516">
        <v>24229550</v>
      </c>
      <c r="G107" s="1516"/>
      <c r="H107" s="1526">
        <f>F107-G107</f>
        <v>24229550</v>
      </c>
      <c r="I107" s="123">
        <v>529547</v>
      </c>
      <c r="J107" s="1516">
        <f>H107-I107-I108</f>
        <v>23700003</v>
      </c>
      <c r="K107" s="120" t="s">
        <v>1446</v>
      </c>
      <c r="L107" s="121" t="s">
        <v>1447</v>
      </c>
      <c r="M107" s="125"/>
      <c r="N107" s="126">
        <v>0</v>
      </c>
      <c r="O107" s="126">
        <v>0</v>
      </c>
    </row>
    <row r="108" spans="1:16" s="127" customFormat="1" ht="42.75" customHeight="1">
      <c r="A108" s="118">
        <v>107</v>
      </c>
      <c r="B108" s="1524"/>
      <c r="C108" s="1524"/>
      <c r="D108" s="1524"/>
      <c r="E108" s="122" t="s">
        <v>1448</v>
      </c>
      <c r="F108" s="1516"/>
      <c r="G108" s="1516"/>
      <c r="H108" s="1526"/>
      <c r="I108" s="123">
        <v>0</v>
      </c>
      <c r="J108" s="1516"/>
      <c r="K108" s="120" t="s">
        <v>1449</v>
      </c>
      <c r="L108" s="121" t="s">
        <v>1450</v>
      </c>
      <c r="M108" s="125"/>
      <c r="N108" s="126"/>
      <c r="O108" s="126"/>
    </row>
    <row r="109" spans="1:16" s="127" customFormat="1" ht="50.25" customHeight="1">
      <c r="A109" s="118">
        <v>108</v>
      </c>
      <c r="B109" s="1524" t="s">
        <v>1451</v>
      </c>
      <c r="C109" s="1524" t="s">
        <v>1452</v>
      </c>
      <c r="D109" s="1524" t="s">
        <v>1444</v>
      </c>
      <c r="E109" s="122" t="s">
        <v>1453</v>
      </c>
      <c r="F109" s="1516">
        <v>24522515</v>
      </c>
      <c r="G109" s="1516">
        <v>0</v>
      </c>
      <c r="H109" s="1526">
        <f>F109-G109</f>
        <v>24522515</v>
      </c>
      <c r="I109" s="1516">
        <v>0</v>
      </c>
      <c r="J109" s="1535">
        <f>H109-I109-I111-I112</f>
        <v>22551515</v>
      </c>
      <c r="K109" s="120" t="s">
        <v>1454</v>
      </c>
      <c r="L109" s="1527" t="s">
        <v>1455</v>
      </c>
      <c r="M109" s="125"/>
      <c r="N109" s="126"/>
      <c r="O109" s="126"/>
    </row>
    <row r="110" spans="1:16" s="127" customFormat="1" ht="88.5" customHeight="1">
      <c r="A110" s="118">
        <v>109</v>
      </c>
      <c r="B110" s="1524"/>
      <c r="C110" s="1524"/>
      <c r="D110" s="1524"/>
      <c r="E110" s="122" t="s">
        <v>1456</v>
      </c>
      <c r="F110" s="1516"/>
      <c r="G110" s="1516"/>
      <c r="H110" s="1526"/>
      <c r="I110" s="1516"/>
      <c r="J110" s="1535"/>
      <c r="K110" s="120" t="s">
        <v>1454</v>
      </c>
      <c r="L110" s="1527"/>
      <c r="M110" s="125"/>
      <c r="N110" s="126"/>
      <c r="O110" s="126"/>
    </row>
    <row r="111" spans="1:16" s="127" customFormat="1" ht="79.5" customHeight="1">
      <c r="A111" s="118">
        <v>111</v>
      </c>
      <c r="B111" s="1524"/>
      <c r="C111" s="1524"/>
      <c r="D111" s="1524"/>
      <c r="E111" s="122" t="s">
        <v>1457</v>
      </c>
      <c r="F111" s="1516"/>
      <c r="G111" s="1516"/>
      <c r="H111" s="1526"/>
      <c r="I111" s="123">
        <v>0</v>
      </c>
      <c r="J111" s="1535"/>
      <c r="K111" s="120" t="s">
        <v>1458</v>
      </c>
      <c r="L111" s="121" t="s">
        <v>1459</v>
      </c>
      <c r="M111" s="125"/>
      <c r="N111" s="126"/>
      <c r="O111" s="126"/>
    </row>
    <row r="112" spans="1:16" s="127" customFormat="1" ht="135" customHeight="1">
      <c r="A112" s="118">
        <v>112</v>
      </c>
      <c r="B112" s="1524"/>
      <c r="C112" s="1524"/>
      <c r="D112" s="1524"/>
      <c r="E112" s="122" t="s">
        <v>1460</v>
      </c>
      <c r="F112" s="1516"/>
      <c r="G112" s="1516"/>
      <c r="H112" s="1526"/>
      <c r="I112" s="123">
        <v>1971000</v>
      </c>
      <c r="J112" s="1535"/>
      <c r="K112" s="120" t="s">
        <v>1461</v>
      </c>
      <c r="L112" s="121" t="s">
        <v>1462</v>
      </c>
      <c r="M112" s="125"/>
      <c r="N112" s="126"/>
      <c r="O112" s="126"/>
    </row>
    <row r="113" spans="1:15" s="127" customFormat="1" ht="38.25">
      <c r="A113" s="118">
        <v>113</v>
      </c>
      <c r="B113" s="1528" t="s">
        <v>1032</v>
      </c>
      <c r="C113" s="1529" t="s">
        <v>1244</v>
      </c>
      <c r="D113" s="1530" t="s">
        <v>22</v>
      </c>
      <c r="E113" s="122" t="s">
        <v>1463</v>
      </c>
      <c r="F113" s="1531">
        <v>3184116</v>
      </c>
      <c r="G113" s="1516">
        <v>0</v>
      </c>
      <c r="H113" s="1532">
        <f>F113-G113</f>
        <v>3184116</v>
      </c>
      <c r="I113" s="149">
        <v>88200</v>
      </c>
      <c r="J113" s="1532">
        <f>H113-I113-I114-I115-I116-I117-I118-I119-I120-I121-I122-I123-I124-I124-I125-I127</f>
        <v>3095916</v>
      </c>
      <c r="K113" s="161" t="s">
        <v>1464</v>
      </c>
      <c r="L113" s="122" t="s">
        <v>1465</v>
      </c>
      <c r="M113" s="125"/>
      <c r="N113" s="126" t="s">
        <v>741</v>
      </c>
      <c r="O113" s="126"/>
    </row>
    <row r="114" spans="1:15" s="127" customFormat="1" ht="38.25">
      <c r="A114" s="118">
        <v>114</v>
      </c>
      <c r="B114" s="1528"/>
      <c r="C114" s="1529"/>
      <c r="D114" s="1530"/>
      <c r="E114" s="122" t="s">
        <v>1466</v>
      </c>
      <c r="F114" s="1531"/>
      <c r="G114" s="1516"/>
      <c r="H114" s="1532"/>
      <c r="I114" s="149">
        <v>0</v>
      </c>
      <c r="J114" s="1532"/>
      <c r="K114" s="161" t="s">
        <v>1464</v>
      </c>
      <c r="L114" s="122" t="s">
        <v>1467</v>
      </c>
      <c r="M114" s="125"/>
      <c r="N114" s="126"/>
      <c r="O114" s="126"/>
    </row>
    <row r="115" spans="1:15" s="144" customFormat="1" ht="25.5">
      <c r="A115" s="118">
        <v>115</v>
      </c>
      <c r="B115" s="1528"/>
      <c r="C115" s="1529"/>
      <c r="D115" s="1530"/>
      <c r="E115" s="122" t="s">
        <v>1468</v>
      </c>
      <c r="F115" s="1531"/>
      <c r="G115" s="1516"/>
      <c r="H115" s="1532"/>
      <c r="I115" s="168">
        <v>0</v>
      </c>
      <c r="J115" s="1532"/>
      <c r="K115" s="161" t="s">
        <v>1371</v>
      </c>
      <c r="L115" s="122" t="s">
        <v>1469</v>
      </c>
      <c r="M115" s="147"/>
      <c r="N115" s="126">
        <v>0</v>
      </c>
      <c r="O115" s="143"/>
    </row>
    <row r="116" spans="1:15" s="144" customFormat="1" ht="25.5">
      <c r="A116" s="118">
        <v>116</v>
      </c>
      <c r="B116" s="1528"/>
      <c r="C116" s="1529"/>
      <c r="D116" s="1530"/>
      <c r="E116" s="122" t="s">
        <v>1470</v>
      </c>
      <c r="F116" s="1531"/>
      <c r="G116" s="1516"/>
      <c r="H116" s="1532"/>
      <c r="I116" s="168">
        <v>0</v>
      </c>
      <c r="J116" s="1532"/>
      <c r="K116" s="161" t="s">
        <v>1371</v>
      </c>
      <c r="L116" s="122" t="s">
        <v>1471</v>
      </c>
      <c r="M116" s="147"/>
      <c r="N116" s="143"/>
      <c r="O116" s="143"/>
    </row>
    <row r="117" spans="1:15" s="127" customFormat="1" ht="38.25">
      <c r="A117" s="118">
        <v>117</v>
      </c>
      <c r="B117" s="1528"/>
      <c r="C117" s="1529"/>
      <c r="D117" s="1530"/>
      <c r="E117" s="121" t="s">
        <v>1472</v>
      </c>
      <c r="F117" s="1531"/>
      <c r="G117" s="1516"/>
      <c r="H117" s="1532"/>
      <c r="I117" s="149">
        <v>0</v>
      </c>
      <c r="J117" s="1532"/>
      <c r="K117" s="161" t="s">
        <v>1464</v>
      </c>
      <c r="L117" s="122" t="s">
        <v>1473</v>
      </c>
      <c r="M117" s="125"/>
      <c r="N117" s="126"/>
      <c r="O117" s="126"/>
    </row>
    <row r="118" spans="1:15" s="144" customFormat="1" ht="38.25">
      <c r="A118" s="118">
        <v>118</v>
      </c>
      <c r="B118" s="1528"/>
      <c r="C118" s="1529"/>
      <c r="D118" s="1530"/>
      <c r="E118" s="83" t="s">
        <v>1474</v>
      </c>
      <c r="F118" s="1531"/>
      <c r="G118" s="1516"/>
      <c r="H118" s="1532"/>
      <c r="I118" s="149">
        <v>0</v>
      </c>
      <c r="J118" s="1532"/>
      <c r="K118" s="161" t="s">
        <v>1258</v>
      </c>
      <c r="L118" s="83" t="s">
        <v>1475</v>
      </c>
      <c r="M118" s="142"/>
      <c r="N118" s="143"/>
      <c r="O118" s="143"/>
    </row>
    <row r="119" spans="1:15" s="144" customFormat="1" ht="38.25">
      <c r="A119" s="118">
        <v>119</v>
      </c>
      <c r="B119" s="1528"/>
      <c r="C119" s="1529"/>
      <c r="D119" s="1530"/>
      <c r="E119" s="83" t="s">
        <v>1476</v>
      </c>
      <c r="F119" s="1531"/>
      <c r="G119" s="1516"/>
      <c r="H119" s="1532"/>
      <c r="I119" s="149">
        <v>0</v>
      </c>
      <c r="J119" s="1532"/>
      <c r="K119" s="161" t="s">
        <v>1276</v>
      </c>
      <c r="L119" s="83" t="s">
        <v>1477</v>
      </c>
      <c r="M119" s="142"/>
      <c r="N119" s="143"/>
      <c r="O119" s="143"/>
    </row>
    <row r="120" spans="1:15" s="144" customFormat="1" ht="25.5">
      <c r="A120" s="118">
        <v>120</v>
      </c>
      <c r="B120" s="1528"/>
      <c r="C120" s="1529"/>
      <c r="D120" s="1530"/>
      <c r="E120" s="137" t="s">
        <v>1478</v>
      </c>
      <c r="F120" s="1531"/>
      <c r="G120" s="1516"/>
      <c r="H120" s="1532"/>
      <c r="I120" s="149">
        <v>0</v>
      </c>
      <c r="J120" s="1532"/>
      <c r="K120" s="161"/>
      <c r="L120" s="145" t="s">
        <v>1479</v>
      </c>
      <c r="M120" s="142"/>
      <c r="N120" s="143"/>
      <c r="O120" s="143"/>
    </row>
    <row r="121" spans="1:15" s="144" customFormat="1" ht="38.25">
      <c r="A121" s="118">
        <v>121</v>
      </c>
      <c r="B121" s="1528"/>
      <c r="C121" s="1529"/>
      <c r="D121" s="1530"/>
      <c r="E121" s="137" t="s">
        <v>1480</v>
      </c>
      <c r="F121" s="1531"/>
      <c r="G121" s="1516"/>
      <c r="H121" s="1532"/>
      <c r="I121" s="149">
        <v>0</v>
      </c>
      <c r="J121" s="1532"/>
      <c r="K121" s="161"/>
      <c r="L121" s="145" t="s">
        <v>1481</v>
      </c>
      <c r="M121" s="142"/>
      <c r="N121" s="143"/>
      <c r="O121" s="143"/>
    </row>
    <row r="122" spans="1:15" s="144" customFormat="1" ht="76.5">
      <c r="A122" s="118">
        <v>122</v>
      </c>
      <c r="B122" s="1528"/>
      <c r="C122" s="1529"/>
      <c r="D122" s="1530"/>
      <c r="E122" s="210" t="s">
        <v>1482</v>
      </c>
      <c r="F122" s="1531"/>
      <c r="G122" s="1516"/>
      <c r="H122" s="1532"/>
      <c r="I122" s="149">
        <v>0</v>
      </c>
      <c r="J122" s="1532"/>
      <c r="K122" s="161"/>
      <c r="L122" s="112" t="s">
        <v>1833</v>
      </c>
      <c r="M122" s="142"/>
      <c r="N122" s="143"/>
      <c r="O122" s="143"/>
    </row>
    <row r="123" spans="1:15" s="144" customFormat="1" ht="25.5">
      <c r="A123" s="118">
        <v>123</v>
      </c>
      <c r="B123" s="1528"/>
      <c r="C123" s="1529"/>
      <c r="D123" s="1530"/>
      <c r="E123" s="186" t="s">
        <v>1484</v>
      </c>
      <c r="F123" s="1531"/>
      <c r="G123" s="1516"/>
      <c r="H123" s="1532"/>
      <c r="I123" s="149">
        <v>0</v>
      </c>
      <c r="J123" s="1532"/>
      <c r="K123" s="161"/>
      <c r="L123" s="137" t="s">
        <v>1483</v>
      </c>
      <c r="M123" s="142"/>
      <c r="N123" s="143"/>
      <c r="O123" s="143"/>
    </row>
    <row r="124" spans="1:15" s="144" customFormat="1" ht="15">
      <c r="A124" s="118">
        <v>124</v>
      </c>
      <c r="B124" s="1528"/>
      <c r="C124" s="1529"/>
      <c r="D124" s="1530"/>
      <c r="E124" s="188" t="s">
        <v>1485</v>
      </c>
      <c r="F124" s="1531"/>
      <c r="G124" s="1516"/>
      <c r="H124" s="1532"/>
      <c r="I124" s="149">
        <v>0</v>
      </c>
      <c r="J124" s="1532"/>
      <c r="K124" s="161"/>
      <c r="L124" s="137" t="s">
        <v>1486</v>
      </c>
      <c r="M124" s="142"/>
      <c r="N124" s="143"/>
      <c r="O124" s="143"/>
    </row>
    <row r="125" spans="1:15" s="144" customFormat="1" ht="25.5">
      <c r="A125" s="118">
        <v>125</v>
      </c>
      <c r="B125" s="1528"/>
      <c r="C125" s="1529"/>
      <c r="D125" s="1530"/>
      <c r="E125" s="186" t="s">
        <v>1487</v>
      </c>
      <c r="F125" s="1531"/>
      <c r="G125" s="1516"/>
      <c r="H125" s="1532"/>
      <c r="I125" s="149">
        <v>0</v>
      </c>
      <c r="J125" s="1532"/>
      <c r="K125" s="161"/>
      <c r="L125" s="137" t="s">
        <v>1488</v>
      </c>
      <c r="M125" s="142"/>
      <c r="N125" s="143"/>
      <c r="O125" s="143"/>
    </row>
    <row r="126" spans="1:15" s="144" customFormat="1" ht="25.5">
      <c r="A126" s="118">
        <v>126</v>
      </c>
      <c r="B126" s="1528"/>
      <c r="C126" s="1529"/>
      <c r="D126" s="1530"/>
      <c r="E126" s="186" t="s">
        <v>1489</v>
      </c>
      <c r="F126" s="1531"/>
      <c r="G126" s="1516"/>
      <c r="H126" s="1532"/>
      <c r="I126" s="149">
        <v>0</v>
      </c>
      <c r="J126" s="1532"/>
      <c r="K126" s="161"/>
      <c r="L126" s="137" t="s">
        <v>1490</v>
      </c>
      <c r="M126" s="142"/>
      <c r="N126" s="143"/>
      <c r="O126" s="143"/>
    </row>
    <row r="127" spans="1:15" s="144" customFormat="1" ht="38.25">
      <c r="A127" s="118">
        <v>127</v>
      </c>
      <c r="B127" s="1528"/>
      <c r="C127" s="1529"/>
      <c r="D127" s="1530"/>
      <c r="E127" s="137" t="s">
        <v>1491</v>
      </c>
      <c r="F127" s="1531"/>
      <c r="G127" s="1516"/>
      <c r="H127" s="1532"/>
      <c r="I127" s="149">
        <v>0</v>
      </c>
      <c r="J127" s="1532"/>
      <c r="K127" s="169"/>
      <c r="L127" s="145" t="s">
        <v>1492</v>
      </c>
      <c r="M127" s="142"/>
      <c r="N127" s="143"/>
      <c r="O127" s="143"/>
    </row>
    <row r="128" spans="1:15" s="127" customFormat="1" ht="89.25">
      <c r="A128" s="118">
        <v>128</v>
      </c>
      <c r="B128" s="119" t="s">
        <v>1493</v>
      </c>
      <c r="C128" s="120" t="s">
        <v>1208</v>
      </c>
      <c r="D128" s="119" t="s">
        <v>1494</v>
      </c>
      <c r="E128" s="122" t="s">
        <v>1495</v>
      </c>
      <c r="F128" s="123">
        <v>6821000</v>
      </c>
      <c r="G128" s="123">
        <v>0</v>
      </c>
      <c r="H128" s="124">
        <f t="shared" ref="H128:H135" si="2">F128-G128</f>
        <v>6821000</v>
      </c>
      <c r="I128" s="123">
        <v>3215007</v>
      </c>
      <c r="J128" s="123">
        <f t="shared" ref="J128:J133" si="3">H128-I128</f>
        <v>3605993</v>
      </c>
      <c r="K128" s="120"/>
      <c r="L128" s="135" t="s">
        <v>1496</v>
      </c>
      <c r="M128" s="136"/>
      <c r="N128" s="126"/>
      <c r="O128" s="126"/>
    </row>
    <row r="129" spans="1:15" s="127" customFormat="1" ht="76.5">
      <c r="A129" s="118">
        <v>129</v>
      </c>
      <c r="B129" s="119" t="s">
        <v>1497</v>
      </c>
      <c r="C129" s="163" t="s">
        <v>1208</v>
      </c>
      <c r="D129" s="163" t="s">
        <v>1498</v>
      </c>
      <c r="E129" s="122" t="s">
        <v>1499</v>
      </c>
      <c r="F129" s="123">
        <v>0</v>
      </c>
      <c r="G129" s="123">
        <v>0</v>
      </c>
      <c r="H129" s="124">
        <f t="shared" si="2"/>
        <v>0</v>
      </c>
      <c r="I129" s="123">
        <v>0</v>
      </c>
      <c r="J129" s="123">
        <f t="shared" si="3"/>
        <v>0</v>
      </c>
      <c r="K129" s="170"/>
      <c r="L129" s="121" t="s">
        <v>1500</v>
      </c>
      <c r="M129" s="125"/>
      <c r="N129" s="126"/>
      <c r="O129" s="126"/>
    </row>
    <row r="130" spans="1:15" s="127" customFormat="1" ht="38.25">
      <c r="A130" s="118">
        <v>130</v>
      </c>
      <c r="B130" s="119" t="s">
        <v>1501</v>
      </c>
      <c r="C130" s="163" t="s">
        <v>1208</v>
      </c>
      <c r="D130" s="163" t="s">
        <v>1502</v>
      </c>
      <c r="E130" s="122" t="s">
        <v>1503</v>
      </c>
      <c r="F130" s="123">
        <v>0</v>
      </c>
      <c r="G130" s="123">
        <v>0</v>
      </c>
      <c r="H130" s="124">
        <f t="shared" si="2"/>
        <v>0</v>
      </c>
      <c r="I130" s="123">
        <v>0</v>
      </c>
      <c r="J130" s="123">
        <f t="shared" si="3"/>
        <v>0</v>
      </c>
      <c r="K130" s="170" t="s">
        <v>1504</v>
      </c>
      <c r="L130" s="121" t="s">
        <v>1505</v>
      </c>
      <c r="M130" s="125"/>
      <c r="N130" s="126" t="s">
        <v>741</v>
      </c>
      <c r="O130" s="126"/>
    </row>
    <row r="131" spans="1:15" s="127" customFormat="1" ht="25.5">
      <c r="A131" s="118">
        <v>131</v>
      </c>
      <c r="B131" s="119" t="s">
        <v>1506</v>
      </c>
      <c r="C131" s="163" t="s">
        <v>1208</v>
      </c>
      <c r="D131" s="128" t="s">
        <v>1507</v>
      </c>
      <c r="E131" s="83" t="s">
        <v>1508</v>
      </c>
      <c r="F131" s="123">
        <v>1375000</v>
      </c>
      <c r="G131" s="123">
        <v>0</v>
      </c>
      <c r="H131" s="124">
        <f t="shared" si="2"/>
        <v>1375000</v>
      </c>
      <c r="I131" s="123">
        <v>1372824</v>
      </c>
      <c r="J131" s="123">
        <f t="shared" si="3"/>
        <v>2176</v>
      </c>
      <c r="K131" s="120" t="s">
        <v>1509</v>
      </c>
      <c r="L131" s="129" t="s">
        <v>1510</v>
      </c>
      <c r="M131" s="130"/>
      <c r="N131" s="126"/>
      <c r="O131" s="126"/>
    </row>
    <row r="132" spans="1:15" s="127" customFormat="1" ht="38.25">
      <c r="A132" s="118">
        <v>132</v>
      </c>
      <c r="B132" s="119" t="s">
        <v>1511</v>
      </c>
      <c r="C132" s="134" t="s">
        <v>1208</v>
      </c>
      <c r="D132" s="163" t="s">
        <v>1512</v>
      </c>
      <c r="E132" s="132" t="s">
        <v>1513</v>
      </c>
      <c r="F132" s="123">
        <v>39636000</v>
      </c>
      <c r="G132" s="123">
        <v>0</v>
      </c>
      <c r="H132" s="124">
        <f t="shared" si="2"/>
        <v>39636000</v>
      </c>
      <c r="I132" s="123">
        <v>30876563</v>
      </c>
      <c r="J132" s="123">
        <f t="shared" si="3"/>
        <v>8759437</v>
      </c>
      <c r="K132" s="120" t="s">
        <v>1514</v>
      </c>
      <c r="L132" s="135" t="s">
        <v>1515</v>
      </c>
      <c r="M132" s="136"/>
      <c r="N132" s="126"/>
      <c r="O132" s="126"/>
    </row>
    <row r="133" spans="1:15" s="127" customFormat="1" ht="25.5">
      <c r="A133" s="118">
        <v>133</v>
      </c>
      <c r="B133" s="119" t="s">
        <v>1516</v>
      </c>
      <c r="C133" s="121" t="s">
        <v>1452</v>
      </c>
      <c r="D133" s="121" t="s">
        <v>1517</v>
      </c>
      <c r="E133" s="122" t="s">
        <v>1518</v>
      </c>
      <c r="F133" s="123">
        <v>2407140</v>
      </c>
      <c r="G133" s="123">
        <v>0</v>
      </c>
      <c r="H133" s="124">
        <f t="shared" si="2"/>
        <v>2407140</v>
      </c>
      <c r="I133" s="123">
        <v>2407140</v>
      </c>
      <c r="J133" s="123">
        <f t="shared" si="3"/>
        <v>0</v>
      </c>
      <c r="K133" s="120"/>
      <c r="L133" s="121" t="s">
        <v>1519</v>
      </c>
      <c r="M133" s="125"/>
      <c r="N133" s="126"/>
      <c r="O133" s="126"/>
    </row>
    <row r="134" spans="1:15" s="127" customFormat="1" ht="102">
      <c r="A134" s="118">
        <v>134</v>
      </c>
      <c r="B134" s="1524" t="s">
        <v>1520</v>
      </c>
      <c r="C134" s="1525" t="s">
        <v>1208</v>
      </c>
      <c r="D134" s="1524" t="s">
        <v>1521</v>
      </c>
      <c r="E134" s="122" t="s">
        <v>1522</v>
      </c>
      <c r="F134" s="1516">
        <v>0</v>
      </c>
      <c r="G134" s="1516">
        <v>0</v>
      </c>
      <c r="H134" s="1516">
        <f t="shared" si="2"/>
        <v>0</v>
      </c>
      <c r="I134" s="123">
        <v>0</v>
      </c>
      <c r="J134" s="1516">
        <f>H134-I134-I135</f>
        <v>0</v>
      </c>
      <c r="K134" s="120"/>
      <c r="L134" s="121" t="s">
        <v>1523</v>
      </c>
      <c r="M134" s="125"/>
      <c r="N134" s="126">
        <v>0</v>
      </c>
      <c r="O134" s="126"/>
    </row>
    <row r="135" spans="1:15" s="127" customFormat="1" ht="51">
      <c r="A135" s="118">
        <v>135</v>
      </c>
      <c r="B135" s="1524"/>
      <c r="C135" s="1525"/>
      <c r="D135" s="1524"/>
      <c r="E135" s="122" t="s">
        <v>1524</v>
      </c>
      <c r="F135" s="1516"/>
      <c r="G135" s="1516">
        <v>0</v>
      </c>
      <c r="H135" s="1516">
        <f t="shared" si="2"/>
        <v>0</v>
      </c>
      <c r="I135" s="123">
        <v>0</v>
      </c>
      <c r="J135" s="1516">
        <f t="shared" ref="J135" si="4">H135-I135</f>
        <v>0</v>
      </c>
      <c r="K135" s="120"/>
      <c r="L135" s="121" t="s">
        <v>1525</v>
      </c>
      <c r="M135" s="125"/>
      <c r="N135" s="126"/>
      <c r="O135" s="126"/>
    </row>
    <row r="136" spans="1:15" s="127" customFormat="1" ht="51">
      <c r="A136" s="118">
        <v>136</v>
      </c>
      <c r="B136" s="1524" t="s">
        <v>1013</v>
      </c>
      <c r="C136" s="1525" t="s">
        <v>1208</v>
      </c>
      <c r="D136" s="1524" t="s">
        <v>308</v>
      </c>
      <c r="E136" s="83" t="s">
        <v>1526</v>
      </c>
      <c r="F136" s="1516">
        <v>2656000</v>
      </c>
      <c r="G136" s="1516">
        <v>0</v>
      </c>
      <c r="H136" s="1526">
        <f>F136-G136</f>
        <v>2656000</v>
      </c>
      <c r="I136" s="1516">
        <v>28987</v>
      </c>
      <c r="J136" s="1516">
        <f>H136-I136-I137-I138-I139-I140</f>
        <v>2627013</v>
      </c>
      <c r="K136" s="120"/>
      <c r="L136" s="122" t="s">
        <v>1527</v>
      </c>
      <c r="M136" s="133"/>
      <c r="N136" s="126"/>
      <c r="O136" s="126"/>
    </row>
    <row r="137" spans="1:15" s="127" customFormat="1" ht="51">
      <c r="A137" s="118">
        <v>137</v>
      </c>
      <c r="B137" s="1524"/>
      <c r="C137" s="1525"/>
      <c r="D137" s="1524"/>
      <c r="E137" s="122" t="s">
        <v>1528</v>
      </c>
      <c r="F137" s="1516"/>
      <c r="G137" s="1516"/>
      <c r="H137" s="1526"/>
      <c r="I137" s="1516"/>
      <c r="J137" s="1516"/>
      <c r="K137" s="120" t="s">
        <v>1529</v>
      </c>
      <c r="L137" s="122" t="s">
        <v>1530</v>
      </c>
      <c r="M137" s="133" t="s">
        <v>1531</v>
      </c>
      <c r="N137" s="126"/>
      <c r="O137" s="126"/>
    </row>
    <row r="138" spans="1:15" s="127" customFormat="1" ht="25.5">
      <c r="A138" s="118">
        <v>138</v>
      </c>
      <c r="B138" s="1524"/>
      <c r="C138" s="1525"/>
      <c r="D138" s="1524"/>
      <c r="E138" s="190" t="s">
        <v>1532</v>
      </c>
      <c r="F138" s="1516"/>
      <c r="G138" s="1516"/>
      <c r="H138" s="1526"/>
      <c r="I138" s="123">
        <v>0</v>
      </c>
      <c r="J138" s="1516"/>
      <c r="K138" s="120"/>
      <c r="L138" s="83" t="s">
        <v>1533</v>
      </c>
      <c r="M138" s="133"/>
      <c r="N138" s="126"/>
      <c r="O138" s="126"/>
    </row>
    <row r="139" spans="1:15" s="127" customFormat="1" ht="25.5">
      <c r="A139" s="118">
        <v>139</v>
      </c>
      <c r="B139" s="1524"/>
      <c r="C139" s="1525"/>
      <c r="D139" s="1524"/>
      <c r="E139" s="190" t="s">
        <v>1534</v>
      </c>
      <c r="F139" s="1516"/>
      <c r="G139" s="1516"/>
      <c r="H139" s="1526"/>
      <c r="I139" s="123">
        <v>0</v>
      </c>
      <c r="J139" s="1516"/>
      <c r="K139" s="120"/>
      <c r="L139" s="83" t="s">
        <v>1533</v>
      </c>
      <c r="M139" s="133"/>
      <c r="N139" s="126"/>
      <c r="O139" s="126"/>
    </row>
    <row r="140" spans="1:15" s="127" customFormat="1" ht="25.5">
      <c r="A140" s="118">
        <v>140</v>
      </c>
      <c r="B140" s="1524"/>
      <c r="C140" s="1525"/>
      <c r="D140" s="1524"/>
      <c r="E140" s="190" t="s">
        <v>1535</v>
      </c>
      <c r="F140" s="1516"/>
      <c r="G140" s="1516"/>
      <c r="H140" s="1526"/>
      <c r="I140" s="123">
        <v>0</v>
      </c>
      <c r="J140" s="1516"/>
      <c r="K140" s="120"/>
      <c r="L140" s="83" t="s">
        <v>1533</v>
      </c>
      <c r="M140" s="133"/>
      <c r="N140" s="126"/>
      <c r="O140" s="126"/>
    </row>
    <row r="141" spans="1:15" s="127" customFormat="1" ht="51">
      <c r="A141" s="118">
        <v>141</v>
      </c>
      <c r="B141" s="1524" t="s">
        <v>1057</v>
      </c>
      <c r="C141" s="1525" t="s">
        <v>1208</v>
      </c>
      <c r="D141" s="1524" t="s">
        <v>510</v>
      </c>
      <c r="E141" s="191" t="s">
        <v>1536</v>
      </c>
      <c r="F141" s="1516">
        <v>0</v>
      </c>
      <c r="G141" s="1516">
        <v>0</v>
      </c>
      <c r="H141" s="1526">
        <f>F141-G141</f>
        <v>0</v>
      </c>
      <c r="I141" s="123">
        <v>0</v>
      </c>
      <c r="J141" s="1516">
        <f>H141-I141-I142-I143</f>
        <v>0</v>
      </c>
      <c r="K141" s="120" t="s">
        <v>1258</v>
      </c>
      <c r="L141" s="1517" t="s">
        <v>1537</v>
      </c>
      <c r="M141" s="133" t="s">
        <v>1538</v>
      </c>
      <c r="N141" s="126"/>
      <c r="O141" s="126"/>
    </row>
    <row r="142" spans="1:15" s="127" customFormat="1" ht="25.5">
      <c r="A142" s="118">
        <v>142</v>
      </c>
      <c r="B142" s="1524"/>
      <c r="C142" s="1525"/>
      <c r="D142" s="1524"/>
      <c r="E142" s="191" t="s">
        <v>1539</v>
      </c>
      <c r="F142" s="1516"/>
      <c r="G142" s="1516"/>
      <c r="H142" s="1526"/>
      <c r="I142" s="123">
        <v>0</v>
      </c>
      <c r="J142" s="1516"/>
      <c r="K142" s="120" t="s">
        <v>1258</v>
      </c>
      <c r="L142" s="1517"/>
      <c r="M142" s="133" t="s">
        <v>1538</v>
      </c>
      <c r="N142" s="126"/>
      <c r="O142" s="126"/>
    </row>
    <row r="143" spans="1:15" s="127" customFormat="1" ht="25.5">
      <c r="A143" s="118">
        <v>143</v>
      </c>
      <c r="B143" s="1524"/>
      <c r="C143" s="1525"/>
      <c r="D143" s="1524"/>
      <c r="E143" s="191" t="s">
        <v>1540</v>
      </c>
      <c r="F143" s="1516"/>
      <c r="G143" s="1516"/>
      <c r="H143" s="1526"/>
      <c r="I143" s="123">
        <v>0</v>
      </c>
      <c r="J143" s="1516"/>
      <c r="K143" s="120" t="s">
        <v>1258</v>
      </c>
      <c r="L143" s="1517"/>
      <c r="M143" s="133" t="s">
        <v>1538</v>
      </c>
      <c r="N143" s="126"/>
      <c r="O143" s="126"/>
    </row>
    <row r="144" spans="1:15" s="127" customFormat="1" ht="38.25">
      <c r="A144" s="118">
        <v>144</v>
      </c>
      <c r="B144" s="119" t="s">
        <v>1541</v>
      </c>
      <c r="C144" s="120" t="s">
        <v>1208</v>
      </c>
      <c r="D144" s="119" t="s">
        <v>1542</v>
      </c>
      <c r="E144" s="83" t="s">
        <v>1543</v>
      </c>
      <c r="F144" s="123">
        <v>0</v>
      </c>
      <c r="G144" s="123">
        <v>0</v>
      </c>
      <c r="H144" s="124">
        <f>F144-G144</f>
        <v>0</v>
      </c>
      <c r="I144" s="123">
        <v>0</v>
      </c>
      <c r="J144" s="123">
        <f>H144-I144</f>
        <v>0</v>
      </c>
      <c r="K144" s="120" t="s">
        <v>1544</v>
      </c>
      <c r="L144" s="129" t="s">
        <v>1545</v>
      </c>
      <c r="M144" s="130"/>
      <c r="N144" s="126"/>
      <c r="O144" s="126"/>
    </row>
    <row r="145" spans="1:16" s="127" customFormat="1" ht="68.25" customHeight="1">
      <c r="A145" s="118">
        <v>145</v>
      </c>
      <c r="B145" s="119" t="s">
        <v>1546</v>
      </c>
      <c r="C145" s="120" t="s">
        <v>1208</v>
      </c>
      <c r="D145" s="128" t="s">
        <v>1547</v>
      </c>
      <c r="E145" s="83" t="s">
        <v>1548</v>
      </c>
      <c r="F145" s="123">
        <v>0</v>
      </c>
      <c r="G145" s="123">
        <v>0</v>
      </c>
      <c r="H145" s="124">
        <f>F145-G145</f>
        <v>0</v>
      </c>
      <c r="I145" s="123">
        <v>0</v>
      </c>
      <c r="J145" s="123">
        <f>H145-I145</f>
        <v>0</v>
      </c>
      <c r="K145" s="120" t="s">
        <v>1549</v>
      </c>
      <c r="L145" s="129" t="s">
        <v>1550</v>
      </c>
      <c r="M145" s="130"/>
      <c r="N145" s="126"/>
      <c r="O145" s="126"/>
    </row>
    <row r="146" spans="1:16" s="127" customFormat="1" ht="59.25" customHeight="1">
      <c r="A146" s="118">
        <v>146</v>
      </c>
      <c r="B146" s="119" t="s">
        <v>1551</v>
      </c>
      <c r="C146" s="120" t="s">
        <v>1208</v>
      </c>
      <c r="D146" s="128" t="s">
        <v>1552</v>
      </c>
      <c r="E146" s="83" t="s">
        <v>1553</v>
      </c>
      <c r="F146" s="123">
        <v>0</v>
      </c>
      <c r="G146" s="123">
        <v>0</v>
      </c>
      <c r="H146" s="124">
        <f>F146-G146</f>
        <v>0</v>
      </c>
      <c r="I146" s="123">
        <v>0</v>
      </c>
      <c r="J146" s="123">
        <f>H146-I146</f>
        <v>0</v>
      </c>
      <c r="K146" s="120"/>
      <c r="L146" s="129" t="s">
        <v>1554</v>
      </c>
      <c r="M146" s="130"/>
      <c r="N146" s="126"/>
      <c r="O146" s="126"/>
    </row>
    <row r="147" spans="1:16" s="177" customFormat="1" ht="30.75" customHeight="1">
      <c r="A147" s="171"/>
      <c r="B147" s="1501" t="s">
        <v>1555</v>
      </c>
      <c r="C147" s="1501"/>
      <c r="D147" s="1501"/>
      <c r="E147" s="1501"/>
      <c r="F147" s="172">
        <f>SUM(F2:F146)</f>
        <v>660739788</v>
      </c>
      <c r="G147" s="172">
        <f>SUM(G2:G146)</f>
        <v>0</v>
      </c>
      <c r="H147" s="172">
        <f>SUM(H2:H146)</f>
        <v>660739788</v>
      </c>
      <c r="I147" s="172">
        <f>SUM(I2:I146)</f>
        <v>369005380</v>
      </c>
      <c r="J147" s="172">
        <f>SUM(J2:J146)</f>
        <v>291734408</v>
      </c>
      <c r="K147" s="173"/>
      <c r="L147" s="174"/>
      <c r="M147" s="175"/>
      <c r="N147" s="176">
        <f>SUM(N2:N146)</f>
        <v>0</v>
      </c>
      <c r="O147" s="176">
        <f>SUM(O2:O146)</f>
        <v>0</v>
      </c>
      <c r="P147" s="176">
        <f>N147+O147</f>
        <v>0</v>
      </c>
    </row>
    <row r="152" spans="1:16">
      <c r="I152" s="183"/>
    </row>
    <row r="154" spans="1:16">
      <c r="I154" s="183"/>
    </row>
  </sheetData>
  <autoFilter ref="A1:P147"/>
  <mergeCells count="128">
    <mergeCell ref="J141:J143"/>
    <mergeCell ref="L141:L143"/>
    <mergeCell ref="B147:E147"/>
    <mergeCell ref="B141:B143"/>
    <mergeCell ref="C141:C143"/>
    <mergeCell ref="D141:D143"/>
    <mergeCell ref="F141:F143"/>
    <mergeCell ref="G141:G143"/>
    <mergeCell ref="H141:H143"/>
    <mergeCell ref="J134:J135"/>
    <mergeCell ref="B136:B140"/>
    <mergeCell ref="C136:C140"/>
    <mergeCell ref="D136:D140"/>
    <mergeCell ref="F136:F140"/>
    <mergeCell ref="G136:G140"/>
    <mergeCell ref="H136:H140"/>
    <mergeCell ref="I136:I137"/>
    <mergeCell ref="J136:J140"/>
    <mergeCell ref="B134:B135"/>
    <mergeCell ref="C134:C135"/>
    <mergeCell ref="D134:D135"/>
    <mergeCell ref="F134:F135"/>
    <mergeCell ref="G134:G135"/>
    <mergeCell ref="H134:H135"/>
    <mergeCell ref="L109:L110"/>
    <mergeCell ref="B113:B127"/>
    <mergeCell ref="C113:C127"/>
    <mergeCell ref="D113:D127"/>
    <mergeCell ref="F113:F127"/>
    <mergeCell ref="G113:G127"/>
    <mergeCell ref="H113:H127"/>
    <mergeCell ref="J113:J127"/>
    <mergeCell ref="J107:J108"/>
    <mergeCell ref="B109:B112"/>
    <mergeCell ref="C109:C112"/>
    <mergeCell ref="D109:D112"/>
    <mergeCell ref="F109:F112"/>
    <mergeCell ref="G109:G112"/>
    <mergeCell ref="H109:H112"/>
    <mergeCell ref="I109:I110"/>
    <mergeCell ref="J109:J112"/>
    <mergeCell ref="B107:B108"/>
    <mergeCell ref="C107:C108"/>
    <mergeCell ref="D107:D108"/>
    <mergeCell ref="F107:F108"/>
    <mergeCell ref="G107:G108"/>
    <mergeCell ref="H107:H108"/>
    <mergeCell ref="J84:J102"/>
    <mergeCell ref="L94:L95"/>
    <mergeCell ref="B105:B106"/>
    <mergeCell ref="C105:C106"/>
    <mergeCell ref="D105:D106"/>
    <mergeCell ref="F105:F106"/>
    <mergeCell ref="G105:G106"/>
    <mergeCell ref="H105:H106"/>
    <mergeCell ref="J105:J106"/>
    <mergeCell ref="B84:B102"/>
    <mergeCell ref="C84:C102"/>
    <mergeCell ref="D84:D102"/>
    <mergeCell ref="F84:F102"/>
    <mergeCell ref="G84:G102"/>
    <mergeCell ref="H84:H102"/>
    <mergeCell ref="L70:L71"/>
    <mergeCell ref="B77:B83"/>
    <mergeCell ref="C77:C83"/>
    <mergeCell ref="D77:D83"/>
    <mergeCell ref="F77:F83"/>
    <mergeCell ref="G77:G83"/>
    <mergeCell ref="H77:H83"/>
    <mergeCell ref="J77:J83"/>
    <mergeCell ref="J47:J62"/>
    <mergeCell ref="B63:B76"/>
    <mergeCell ref="C63:C76"/>
    <mergeCell ref="D63:D76"/>
    <mergeCell ref="F63:F76"/>
    <mergeCell ref="G63:G76"/>
    <mergeCell ref="H63:H76"/>
    <mergeCell ref="J63:J76"/>
    <mergeCell ref="I66:I69"/>
    <mergeCell ref="B47:B62"/>
    <mergeCell ref="C47:C62"/>
    <mergeCell ref="D47:D62"/>
    <mergeCell ref="F47:F62"/>
    <mergeCell ref="G47:G62"/>
    <mergeCell ref="H47:H62"/>
    <mergeCell ref="J31:J37"/>
    <mergeCell ref="B38:B46"/>
    <mergeCell ref="C38:C46"/>
    <mergeCell ref="D38:D46"/>
    <mergeCell ref="F38:F46"/>
    <mergeCell ref="G38:G46"/>
    <mergeCell ref="H38:H46"/>
    <mergeCell ref="J38:J45"/>
    <mergeCell ref="B31:B37"/>
    <mergeCell ref="C31:C37"/>
    <mergeCell ref="D31:D37"/>
    <mergeCell ref="F31:F37"/>
    <mergeCell ref="G31:G37"/>
    <mergeCell ref="H31:H37"/>
    <mergeCell ref="J15:J20"/>
    <mergeCell ref="B21:B30"/>
    <mergeCell ref="C21:C30"/>
    <mergeCell ref="D21:D30"/>
    <mergeCell ref="F21:F30"/>
    <mergeCell ref="G21:G30"/>
    <mergeCell ref="H21:H30"/>
    <mergeCell ref="I21:I22"/>
    <mergeCell ref="J21:J30"/>
    <mergeCell ref="B15:B20"/>
    <mergeCell ref="C15:C20"/>
    <mergeCell ref="D15:D20"/>
    <mergeCell ref="F15:F20"/>
    <mergeCell ref="G15:G20"/>
    <mergeCell ref="H15:H20"/>
    <mergeCell ref="J5:J6"/>
    <mergeCell ref="B8:B14"/>
    <mergeCell ref="C8:C14"/>
    <mergeCell ref="D8:D14"/>
    <mergeCell ref="F8:F14"/>
    <mergeCell ref="G8:G14"/>
    <mergeCell ref="H8:H14"/>
    <mergeCell ref="J8:J14"/>
    <mergeCell ref="B5:B6"/>
    <mergeCell ref="C5:C6"/>
    <mergeCell ref="D5:D6"/>
    <mergeCell ref="F5:F6"/>
    <mergeCell ref="G5:G6"/>
    <mergeCell ref="H5:H6"/>
  </mergeCells>
  <pageMargins left="0.70866141732283472" right="0.70866141732283472" top="0.74803149606299213" bottom="0.74803149606299213" header="0.31496062992125984" footer="0.31496062992125984"/>
  <pageSetup paperSize="9" scale="41" orientation="landscape" r:id="rId1"/>
  <headerFooter>
    <oddHeader>&amp;C&amp;P</oddHeader>
    <oddFooter>Sayfa &amp;P / &amp;N</oddFooter>
  </headerFooter>
  <colBreaks count="1" manualBreakCount="1">
    <brk id="12" max="1048575" man="1"/>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39"/>
  <sheetViews>
    <sheetView view="pageLayout" topLeftCell="E1" zoomScaleNormal="70" workbookViewId="0">
      <selection activeCell="I13" sqref="I13"/>
    </sheetView>
  </sheetViews>
  <sheetFormatPr defaultRowHeight="15"/>
  <cols>
    <col min="1" max="1" width="4.85546875" style="369" customWidth="1"/>
    <col min="2" max="2" width="4.28515625" customWidth="1"/>
    <col min="3" max="3" width="6.42578125" style="96" customWidth="1"/>
    <col min="4" max="4" width="26.7109375" style="5" customWidth="1"/>
    <col min="5" max="5" width="10.28515625" style="378" customWidth="1"/>
    <col min="6" max="6" width="16.85546875" bestFit="1" customWidth="1"/>
    <col min="7" max="7" width="10.85546875" style="375" customWidth="1"/>
    <col min="8" max="8" width="16.85546875" bestFit="1" customWidth="1"/>
    <col min="9" max="9" width="10.7109375" style="375" customWidth="1"/>
    <col min="10" max="10" width="16.28515625" bestFit="1" customWidth="1"/>
    <col min="11" max="11" width="15.7109375" style="369" bestFit="1" customWidth="1"/>
    <col min="12" max="12" width="10.85546875" style="370" customWidth="1"/>
    <col min="13" max="13" width="22.28515625" style="369" customWidth="1"/>
    <col min="14" max="14" width="11.42578125" customWidth="1"/>
    <col min="15" max="15" width="16.85546875" bestFit="1" customWidth="1"/>
    <col min="16" max="16" width="23.140625" style="368" customWidth="1"/>
    <col min="17" max="17" width="19.28515625" customWidth="1"/>
    <col min="18" max="21" width="18.140625" customWidth="1"/>
    <col min="22" max="22" width="21.140625" customWidth="1"/>
  </cols>
  <sheetData>
    <row r="1" spans="1:18">
      <c r="A1" s="1604" t="s">
        <v>1579</v>
      </c>
      <c r="B1" s="1604"/>
      <c r="C1" s="1604"/>
      <c r="D1" s="1604"/>
      <c r="E1" s="1604"/>
      <c r="F1" s="1604"/>
      <c r="G1" s="1604"/>
      <c r="H1" s="1604"/>
      <c r="I1" s="1604"/>
      <c r="J1" s="1604"/>
      <c r="K1" s="1604"/>
      <c r="L1" s="1604"/>
      <c r="M1" s="1604"/>
      <c r="N1" s="1604"/>
      <c r="O1" s="1604"/>
      <c r="P1" s="1604"/>
    </row>
    <row r="2" spans="1:18">
      <c r="A2" s="1605" t="s">
        <v>1580</v>
      </c>
      <c r="B2" s="1606" t="s">
        <v>1581</v>
      </c>
      <c r="C2" s="1606" t="s">
        <v>14</v>
      </c>
      <c r="D2" s="1607" t="s">
        <v>1582</v>
      </c>
      <c r="E2" s="1605" t="s">
        <v>1583</v>
      </c>
      <c r="F2" s="1605"/>
      <c r="G2" s="1605" t="s">
        <v>1584</v>
      </c>
      <c r="H2" s="1605"/>
      <c r="I2" s="1608" t="s">
        <v>1585</v>
      </c>
      <c r="J2" s="1609"/>
      <c r="K2" s="1609"/>
      <c r="L2" s="1609"/>
      <c r="M2" s="1609"/>
      <c r="N2" s="1605" t="s">
        <v>1586</v>
      </c>
      <c r="O2" s="1605"/>
      <c r="P2" s="1610" t="s">
        <v>84</v>
      </c>
    </row>
    <row r="3" spans="1:18" ht="45">
      <c r="A3" s="1605"/>
      <c r="B3" s="1606"/>
      <c r="C3" s="1606"/>
      <c r="D3" s="1607"/>
      <c r="E3" s="214" t="s">
        <v>1587</v>
      </c>
      <c r="F3" s="215" t="s">
        <v>1588</v>
      </c>
      <c r="G3" s="216" t="s">
        <v>1587</v>
      </c>
      <c r="H3" s="215" t="s">
        <v>1589</v>
      </c>
      <c r="I3" s="215" t="s">
        <v>1587</v>
      </c>
      <c r="J3" s="217" t="s">
        <v>1590</v>
      </c>
      <c r="K3" s="215" t="s">
        <v>1589</v>
      </c>
      <c r="L3" s="216" t="s">
        <v>1591</v>
      </c>
      <c r="M3" s="218" t="s">
        <v>1592</v>
      </c>
      <c r="N3" s="215" t="s">
        <v>1587</v>
      </c>
      <c r="O3" s="215" t="s">
        <v>1588</v>
      </c>
      <c r="P3" s="1610"/>
      <c r="Q3" s="219" t="s">
        <v>132</v>
      </c>
      <c r="R3" s="219" t="s">
        <v>1593</v>
      </c>
    </row>
    <row r="4" spans="1:18" ht="25.5">
      <c r="A4" s="220">
        <v>1</v>
      </c>
      <c r="B4" s="1597" t="s">
        <v>1594</v>
      </c>
      <c r="C4" s="221">
        <v>2015</v>
      </c>
      <c r="D4" s="222" t="s">
        <v>1595</v>
      </c>
      <c r="E4" s="223">
        <v>3000</v>
      </c>
      <c r="F4" s="223">
        <v>1167000</v>
      </c>
      <c r="G4" s="224"/>
      <c r="H4" s="225">
        <v>350100</v>
      </c>
      <c r="I4" s="226"/>
      <c r="J4" s="225"/>
      <c r="K4" s="225"/>
      <c r="L4" s="225">
        <v>3000</v>
      </c>
      <c r="M4" s="227">
        <v>816900</v>
      </c>
      <c r="N4" s="224"/>
      <c r="O4" s="228">
        <f>F4-(H4+J4+K4+M4)</f>
        <v>0</v>
      </c>
      <c r="P4" s="229" t="s">
        <v>1596</v>
      </c>
      <c r="Q4" s="230" t="s">
        <v>1597</v>
      </c>
      <c r="R4" s="230" t="s">
        <v>1598</v>
      </c>
    </row>
    <row r="5" spans="1:18" ht="25.5">
      <c r="A5" s="220">
        <v>2</v>
      </c>
      <c r="B5" s="1477"/>
      <c r="C5" s="221">
        <v>2016</v>
      </c>
      <c r="D5" s="222" t="s">
        <v>1595</v>
      </c>
      <c r="E5" s="223">
        <v>3000</v>
      </c>
      <c r="F5" s="223">
        <v>1185000</v>
      </c>
      <c r="G5" s="224"/>
      <c r="H5" s="231"/>
      <c r="I5" s="232"/>
      <c r="J5" s="231"/>
      <c r="K5" s="231"/>
      <c r="L5" s="233"/>
      <c r="M5" s="227">
        <f>F5*0.3</f>
        <v>355500</v>
      </c>
      <c r="N5" s="224">
        <v>3000</v>
      </c>
      <c r="O5" s="228">
        <f t="shared" ref="O5:O8" si="0">F5-(H5+J5+K5+M5)</f>
        <v>829500</v>
      </c>
      <c r="P5" s="229" t="s">
        <v>1599</v>
      </c>
      <c r="Q5" s="230" t="s">
        <v>1600</v>
      </c>
      <c r="R5" s="230" t="s">
        <v>1601</v>
      </c>
    </row>
    <row r="6" spans="1:18">
      <c r="A6" s="220">
        <v>3</v>
      </c>
      <c r="B6" s="1477"/>
      <c r="C6" s="221">
        <v>2017</v>
      </c>
      <c r="D6" s="222" t="s">
        <v>1595</v>
      </c>
      <c r="E6" s="223">
        <v>30000</v>
      </c>
      <c r="F6" s="223">
        <v>11670000</v>
      </c>
      <c r="G6" s="224"/>
      <c r="H6" s="231"/>
      <c r="I6" s="232"/>
      <c r="J6" s="231"/>
      <c r="K6" s="231"/>
      <c r="L6" s="233"/>
      <c r="M6" s="227">
        <f>F6*0.3</f>
        <v>3501000</v>
      </c>
      <c r="N6" s="224">
        <v>30000</v>
      </c>
      <c r="O6" s="228">
        <f t="shared" si="0"/>
        <v>8169000</v>
      </c>
      <c r="P6" s="229"/>
      <c r="Q6" s="230"/>
      <c r="R6" s="230"/>
    </row>
    <row r="7" spans="1:18">
      <c r="A7" s="220">
        <v>4</v>
      </c>
      <c r="B7" s="1477"/>
      <c r="C7" s="221">
        <v>2017</v>
      </c>
      <c r="D7" s="222" t="s">
        <v>1602</v>
      </c>
      <c r="E7" s="223">
        <v>100000</v>
      </c>
      <c r="F7" s="223">
        <v>1711000</v>
      </c>
      <c r="G7" s="224"/>
      <c r="H7" s="231"/>
      <c r="I7" s="232"/>
      <c r="J7" s="231"/>
      <c r="K7" s="231"/>
      <c r="L7" s="233"/>
      <c r="M7" s="227">
        <f>F7*0.3</f>
        <v>513300</v>
      </c>
      <c r="N7" s="224">
        <v>100000</v>
      </c>
      <c r="O7" s="228">
        <f t="shared" si="0"/>
        <v>1197700</v>
      </c>
      <c r="P7" s="229"/>
      <c r="Q7" s="230"/>
      <c r="R7" s="230"/>
    </row>
    <row r="8" spans="1:18">
      <c r="A8" s="220">
        <v>5</v>
      </c>
      <c r="B8" s="1477"/>
      <c r="C8" s="221">
        <v>2017</v>
      </c>
      <c r="D8" s="222" t="s">
        <v>1603</v>
      </c>
      <c r="E8" s="223">
        <v>225000</v>
      </c>
      <c r="F8" s="223">
        <v>16461000</v>
      </c>
      <c r="G8" s="224"/>
      <c r="H8" s="231"/>
      <c r="I8" s="232"/>
      <c r="J8" s="231"/>
      <c r="K8" s="231"/>
      <c r="L8" s="233"/>
      <c r="M8" s="227">
        <f>F8*0.3</f>
        <v>4938300</v>
      </c>
      <c r="N8" s="224">
        <v>150000</v>
      </c>
      <c r="O8" s="228">
        <f t="shared" si="0"/>
        <v>11522700</v>
      </c>
      <c r="P8" s="229"/>
      <c r="Q8" s="230"/>
      <c r="R8" s="230"/>
    </row>
    <row r="9" spans="1:18">
      <c r="A9" s="220">
        <v>6</v>
      </c>
      <c r="B9" s="1477"/>
      <c r="C9" s="221">
        <v>2017</v>
      </c>
      <c r="D9" s="234" t="s">
        <v>1604</v>
      </c>
      <c r="E9" s="235">
        <v>90000</v>
      </c>
      <c r="F9" s="235">
        <v>6584400</v>
      </c>
      <c r="G9" s="236"/>
      <c r="H9" s="237"/>
      <c r="I9" s="238"/>
      <c r="J9" s="237"/>
      <c r="K9" s="237"/>
      <c r="L9" s="238"/>
      <c r="M9" s="237"/>
      <c r="N9" s="236">
        <v>90000</v>
      </c>
      <c r="O9" s="228">
        <v>6584400</v>
      </c>
      <c r="P9" s="229" t="s">
        <v>1605</v>
      </c>
      <c r="Q9" s="230"/>
      <c r="R9" s="230"/>
    </row>
    <row r="10" spans="1:18">
      <c r="A10" s="239" t="s">
        <v>1606</v>
      </c>
      <c r="B10" s="1478"/>
      <c r="C10" s="1598" t="s">
        <v>1555</v>
      </c>
      <c r="D10" s="1599"/>
      <c r="E10" s="240"/>
      <c r="F10" s="241"/>
      <c r="G10" s="242"/>
      <c r="H10" s="241">
        <f>SUM(H4:H9)</f>
        <v>350100</v>
      </c>
      <c r="I10" s="242"/>
      <c r="J10" s="1600">
        <f>SUM(J4:K9)</f>
        <v>0</v>
      </c>
      <c r="K10" s="1601"/>
      <c r="L10" s="242"/>
      <c r="M10" s="243">
        <f>SUM(M4:M9)</f>
        <v>10125000</v>
      </c>
      <c r="N10" s="244"/>
      <c r="O10" s="242">
        <f>SUM(O4:O9)</f>
        <v>28303300</v>
      </c>
      <c r="P10" s="245"/>
      <c r="Q10" s="219" t="s">
        <v>132</v>
      </c>
      <c r="R10" s="219" t="s">
        <v>1593</v>
      </c>
    </row>
    <row r="11" spans="1:18" ht="28.5">
      <c r="A11" s="220">
        <v>7</v>
      </c>
      <c r="B11" s="1602" t="s">
        <v>1607</v>
      </c>
      <c r="C11" s="246">
        <v>2009</v>
      </c>
      <c r="D11" s="247" t="s">
        <v>1608</v>
      </c>
      <c r="E11" s="248">
        <v>4000</v>
      </c>
      <c r="F11" s="231">
        <v>7592880</v>
      </c>
      <c r="G11" s="224"/>
      <c r="H11" s="231">
        <f>0.3*F11</f>
        <v>2277864</v>
      </c>
      <c r="I11" s="233">
        <v>3800</v>
      </c>
      <c r="J11" s="233"/>
      <c r="K11" s="233"/>
      <c r="L11" s="233">
        <v>200</v>
      </c>
      <c r="M11" s="249">
        <v>5315016</v>
      </c>
      <c r="N11" s="233"/>
      <c r="O11" s="228">
        <f t="shared" ref="O11" si="1">F11-(H11+J11+K11+M11)</f>
        <v>0</v>
      </c>
      <c r="P11" s="250"/>
      <c r="Q11" s="230"/>
      <c r="R11" s="230"/>
    </row>
    <row r="12" spans="1:18" ht="25.5">
      <c r="A12" s="220">
        <v>8</v>
      </c>
      <c r="B12" s="1488"/>
      <c r="C12" s="246">
        <v>2016</v>
      </c>
      <c r="D12" s="247" t="s">
        <v>1609</v>
      </c>
      <c r="E12" s="248">
        <v>7000</v>
      </c>
      <c r="F12" s="231">
        <v>6300000</v>
      </c>
      <c r="G12" s="224"/>
      <c r="H12" s="231"/>
      <c r="I12" s="233"/>
      <c r="J12" s="233"/>
      <c r="K12" s="233"/>
      <c r="L12" s="233"/>
      <c r="M12" s="249">
        <f>F12*0.3</f>
        <v>1890000</v>
      </c>
      <c r="N12" s="233">
        <v>7000</v>
      </c>
      <c r="O12" s="228">
        <f>F12-(H12+J12+K12+M12)</f>
        <v>4410000</v>
      </c>
      <c r="P12" s="251" t="s">
        <v>1610</v>
      </c>
      <c r="Q12" s="230"/>
      <c r="R12" s="230"/>
    </row>
    <row r="13" spans="1:18" ht="25.5">
      <c r="A13" s="220">
        <v>9</v>
      </c>
      <c r="B13" s="1488"/>
      <c r="C13" s="252">
        <v>2017</v>
      </c>
      <c r="D13" s="247" t="s">
        <v>1609</v>
      </c>
      <c r="E13" s="248">
        <v>60000</v>
      </c>
      <c r="F13" s="231">
        <v>54000000</v>
      </c>
      <c r="G13" s="224"/>
      <c r="H13" s="231"/>
      <c r="I13" s="233"/>
      <c r="J13" s="233"/>
      <c r="K13" s="233"/>
      <c r="L13" s="233"/>
      <c r="M13" s="233">
        <f>F13*0.3</f>
        <v>16200000</v>
      </c>
      <c r="N13" s="233">
        <v>60000</v>
      </c>
      <c r="O13" s="228">
        <f t="shared" ref="O13:O16" si="2">F13-(H13+J13+K13+M13)</f>
        <v>37800000</v>
      </c>
      <c r="P13" s="251" t="s">
        <v>1610</v>
      </c>
      <c r="Q13" s="230"/>
      <c r="R13" s="230"/>
    </row>
    <row r="14" spans="1:18" ht="28.5">
      <c r="A14" s="220">
        <v>10</v>
      </c>
      <c r="B14" s="1488"/>
      <c r="C14" s="246">
        <v>2017</v>
      </c>
      <c r="D14" s="247" t="s">
        <v>1608</v>
      </c>
      <c r="E14" s="248">
        <v>3000</v>
      </c>
      <c r="F14" s="231">
        <v>6018000</v>
      </c>
      <c r="G14" s="224"/>
      <c r="H14" s="231"/>
      <c r="I14" s="233"/>
      <c r="J14" s="233"/>
      <c r="K14" s="233"/>
      <c r="L14" s="233"/>
      <c r="M14" s="233">
        <f>F14*0.3</f>
        <v>1805400</v>
      </c>
      <c r="N14" s="233">
        <v>3000</v>
      </c>
      <c r="O14" s="228">
        <f t="shared" si="2"/>
        <v>4212600</v>
      </c>
      <c r="P14" s="251" t="s">
        <v>1610</v>
      </c>
      <c r="Q14" s="230"/>
      <c r="R14" s="230"/>
    </row>
    <row r="15" spans="1:18">
      <c r="A15" s="220">
        <v>11</v>
      </c>
      <c r="B15" s="1488"/>
      <c r="C15" s="246">
        <v>2017</v>
      </c>
      <c r="D15" s="253" t="s">
        <v>1611</v>
      </c>
      <c r="E15" s="254">
        <v>6000</v>
      </c>
      <c r="F15" s="237">
        <v>10566900</v>
      </c>
      <c r="G15" s="236"/>
      <c r="H15" s="237"/>
      <c r="I15" s="238"/>
      <c r="J15" s="238"/>
      <c r="K15" s="238"/>
      <c r="L15" s="238"/>
      <c r="M15" s="238"/>
      <c r="N15" s="238">
        <v>6000</v>
      </c>
      <c r="O15" s="228">
        <f t="shared" si="2"/>
        <v>10566900</v>
      </c>
      <c r="P15" s="229" t="s">
        <v>1612</v>
      </c>
      <c r="Q15" s="230"/>
      <c r="R15" s="230"/>
    </row>
    <row r="16" spans="1:18">
      <c r="A16" s="220">
        <v>12</v>
      </c>
      <c r="B16" s="1488"/>
      <c r="C16" s="246">
        <v>2017</v>
      </c>
      <c r="D16" s="253" t="s">
        <v>1613</v>
      </c>
      <c r="E16" s="254">
        <v>10000</v>
      </c>
      <c r="F16" s="237">
        <v>9735000</v>
      </c>
      <c r="G16" s="236"/>
      <c r="H16" s="237"/>
      <c r="I16" s="238"/>
      <c r="J16" s="238"/>
      <c r="K16" s="238"/>
      <c r="L16" s="238"/>
      <c r="M16" s="238"/>
      <c r="N16" s="238">
        <v>10000</v>
      </c>
      <c r="O16" s="228">
        <f t="shared" si="2"/>
        <v>9735000</v>
      </c>
      <c r="P16" s="229" t="s">
        <v>1614</v>
      </c>
      <c r="Q16" s="230"/>
      <c r="R16" s="230"/>
    </row>
    <row r="17" spans="1:18">
      <c r="A17" s="239" t="s">
        <v>1606</v>
      </c>
      <c r="B17" s="1603"/>
      <c r="C17" s="1587" t="s">
        <v>1555</v>
      </c>
      <c r="D17" s="1588"/>
      <c r="E17" s="240"/>
      <c r="F17" s="241"/>
      <c r="G17" s="242"/>
      <c r="H17" s="241">
        <f>SUM(H11:H16)</f>
        <v>2277864</v>
      </c>
      <c r="I17" s="242"/>
      <c r="J17" s="1600">
        <f>SUM(J11:K16)</f>
        <v>0</v>
      </c>
      <c r="K17" s="1601"/>
      <c r="L17" s="242"/>
      <c r="M17" s="255">
        <f>SUM(M11:M16)</f>
        <v>25210416</v>
      </c>
      <c r="N17" s="256"/>
      <c r="O17" s="241">
        <f>SUM(O11:O16)</f>
        <v>66724500</v>
      </c>
      <c r="P17" s="245"/>
      <c r="Q17" s="219" t="s">
        <v>132</v>
      </c>
      <c r="R17" s="219" t="s">
        <v>1593</v>
      </c>
    </row>
    <row r="18" spans="1:18" ht="25.5">
      <c r="A18" s="246">
        <v>13</v>
      </c>
      <c r="B18" s="1477" t="s">
        <v>1615</v>
      </c>
      <c r="C18" s="257">
        <v>2015</v>
      </c>
      <c r="D18" s="247" t="s">
        <v>1616</v>
      </c>
      <c r="E18" s="258">
        <v>8000</v>
      </c>
      <c r="F18" s="228">
        <v>1447000</v>
      </c>
      <c r="G18" s="224"/>
      <c r="H18" s="228">
        <f>F18*0.3</f>
        <v>434100</v>
      </c>
      <c r="I18" s="259">
        <v>8000</v>
      </c>
      <c r="J18" s="225"/>
      <c r="K18" s="225"/>
      <c r="L18" s="228"/>
      <c r="M18" s="260">
        <v>1012900</v>
      </c>
      <c r="N18" s="258"/>
      <c r="O18" s="228">
        <f t="shared" ref="O18:O23" si="3">F18-(H18+J18+K18+M18)</f>
        <v>0</v>
      </c>
      <c r="P18" s="251" t="s">
        <v>1617</v>
      </c>
      <c r="Q18" s="230" t="s">
        <v>1618</v>
      </c>
      <c r="R18" s="230" t="s">
        <v>1619</v>
      </c>
    </row>
    <row r="19" spans="1:18" ht="25.5">
      <c r="A19" s="246">
        <v>14</v>
      </c>
      <c r="B19" s="1477"/>
      <c r="C19" s="257">
        <v>2015</v>
      </c>
      <c r="D19" s="247" t="s">
        <v>1620</v>
      </c>
      <c r="E19" s="258">
        <v>10000</v>
      </c>
      <c r="F19" s="228">
        <v>580000</v>
      </c>
      <c r="G19" s="224"/>
      <c r="H19" s="228">
        <v>174000</v>
      </c>
      <c r="I19" s="259">
        <v>10000</v>
      </c>
      <c r="J19" s="228"/>
      <c r="K19" s="228"/>
      <c r="L19" s="259"/>
      <c r="M19" s="260">
        <v>406000</v>
      </c>
      <c r="N19" s="259"/>
      <c r="O19" s="228">
        <f t="shared" si="3"/>
        <v>0</v>
      </c>
      <c r="P19" s="251" t="s">
        <v>1617</v>
      </c>
      <c r="Q19" s="230" t="s">
        <v>1618</v>
      </c>
      <c r="R19" s="230" t="s">
        <v>1619</v>
      </c>
    </row>
    <row r="20" spans="1:18" ht="25.5">
      <c r="A20" s="246">
        <v>15</v>
      </c>
      <c r="B20" s="1477"/>
      <c r="C20" s="261">
        <v>2017</v>
      </c>
      <c r="D20" s="253" t="s">
        <v>1621</v>
      </c>
      <c r="E20" s="254">
        <v>25000</v>
      </c>
      <c r="F20" s="237">
        <v>6652125</v>
      </c>
      <c r="G20" s="236"/>
      <c r="H20" s="237"/>
      <c r="I20" s="238"/>
      <c r="J20" s="237"/>
      <c r="K20" s="237"/>
      <c r="L20" s="238">
        <v>25000</v>
      </c>
      <c r="M20" s="237">
        <v>6652125</v>
      </c>
      <c r="N20" s="238"/>
      <c r="O20" s="228">
        <f t="shared" si="3"/>
        <v>0</v>
      </c>
      <c r="P20" s="229" t="s">
        <v>1622</v>
      </c>
      <c r="Q20" s="230" t="s">
        <v>1623</v>
      </c>
      <c r="R20" s="230" t="s">
        <v>1624</v>
      </c>
    </row>
    <row r="21" spans="1:18">
      <c r="A21" s="246">
        <v>16</v>
      </c>
      <c r="B21" s="1477"/>
      <c r="C21" s="261">
        <v>2017</v>
      </c>
      <c r="D21" s="253" t="s">
        <v>1625</v>
      </c>
      <c r="E21" s="254">
        <v>20000</v>
      </c>
      <c r="F21" s="237">
        <v>4646250</v>
      </c>
      <c r="G21" s="236"/>
      <c r="H21" s="237"/>
      <c r="I21" s="238"/>
      <c r="J21" s="237"/>
      <c r="K21" s="237"/>
      <c r="L21" s="238"/>
      <c r="M21" s="237"/>
      <c r="N21" s="238">
        <v>20000</v>
      </c>
      <c r="O21" s="228">
        <f t="shared" si="3"/>
        <v>4646250</v>
      </c>
      <c r="P21" s="229" t="s">
        <v>1626</v>
      </c>
      <c r="Q21" s="230"/>
      <c r="R21" s="230"/>
    </row>
    <row r="22" spans="1:18" ht="25.5">
      <c r="A22" s="246">
        <v>17</v>
      </c>
      <c r="B22" s="1477"/>
      <c r="C22" s="261">
        <v>2017</v>
      </c>
      <c r="D22" s="253" t="s">
        <v>1627</v>
      </c>
      <c r="E22" s="254">
        <v>30000</v>
      </c>
      <c r="F22" s="237">
        <v>1452285</v>
      </c>
      <c r="G22" s="236"/>
      <c r="H22" s="237"/>
      <c r="I22" s="238">
        <v>10000</v>
      </c>
      <c r="J22" s="237"/>
      <c r="K22" s="237"/>
      <c r="L22" s="238">
        <v>20000</v>
      </c>
      <c r="M22" s="237">
        <v>1452285</v>
      </c>
      <c r="N22" s="238"/>
      <c r="O22" s="228">
        <f t="shared" si="3"/>
        <v>0</v>
      </c>
      <c r="P22" s="229" t="s">
        <v>1628</v>
      </c>
      <c r="Q22" s="230"/>
      <c r="R22" s="230"/>
    </row>
    <row r="23" spans="1:18">
      <c r="A23" s="246">
        <v>18</v>
      </c>
      <c r="B23" s="1477"/>
      <c r="C23" s="257">
        <v>2017</v>
      </c>
      <c r="D23" s="247" t="s">
        <v>1629</v>
      </c>
      <c r="E23" s="258">
        <v>36000</v>
      </c>
      <c r="F23" s="228">
        <v>2096388</v>
      </c>
      <c r="G23" s="224"/>
      <c r="H23" s="228"/>
      <c r="I23" s="259"/>
      <c r="J23" s="228"/>
      <c r="K23" s="228"/>
      <c r="L23" s="259"/>
      <c r="M23" s="228">
        <f>F23*0.3</f>
        <v>628916.4</v>
      </c>
      <c r="N23" s="259">
        <v>36000</v>
      </c>
      <c r="O23" s="228">
        <f t="shared" si="3"/>
        <v>1467471.6</v>
      </c>
      <c r="P23" s="262"/>
      <c r="Q23" s="230"/>
      <c r="R23" s="230"/>
    </row>
    <row r="24" spans="1:18">
      <c r="A24" s="239" t="s">
        <v>1606</v>
      </c>
      <c r="B24" s="1478"/>
      <c r="C24" s="1587" t="s">
        <v>1555</v>
      </c>
      <c r="D24" s="1588"/>
      <c r="E24" s="240"/>
      <c r="F24" s="241"/>
      <c r="G24" s="242"/>
      <c r="H24" s="241"/>
      <c r="I24" s="242"/>
      <c r="J24" s="1589">
        <f>SUM(J18:K23)</f>
        <v>0</v>
      </c>
      <c r="K24" s="1590"/>
      <c r="L24" s="242"/>
      <c r="M24" s="263">
        <f>SUM(M18:M23)</f>
        <v>10152226.4</v>
      </c>
      <c r="N24" s="264"/>
      <c r="O24" s="241">
        <f>SUM(O18:O23)</f>
        <v>6113721.5999999996</v>
      </c>
      <c r="P24" s="245"/>
      <c r="Q24" s="219" t="s">
        <v>132</v>
      </c>
      <c r="R24" s="219" t="s">
        <v>1593</v>
      </c>
    </row>
    <row r="25" spans="1:18" s="273" customFormat="1" ht="25.5">
      <c r="A25" s="265">
        <v>19</v>
      </c>
      <c r="B25" s="1479" t="s">
        <v>1630</v>
      </c>
      <c r="C25" s="266">
        <v>2016</v>
      </c>
      <c r="D25" s="267" t="s">
        <v>1631</v>
      </c>
      <c r="E25" s="268">
        <v>42000</v>
      </c>
      <c r="F25" s="269">
        <v>50400</v>
      </c>
      <c r="G25" s="224"/>
      <c r="H25" s="270"/>
      <c r="I25" s="268"/>
      <c r="J25" s="270"/>
      <c r="K25" s="271"/>
      <c r="L25" s="272"/>
      <c r="M25" s="227">
        <f t="shared" ref="M25:M31" si="4">F25*0.3</f>
        <v>15120</v>
      </c>
      <c r="N25" s="224">
        <v>42000</v>
      </c>
      <c r="O25" s="228">
        <f t="shared" ref="O25:O31" si="5">F25-(H25+J25+K25+M25)</f>
        <v>35280</v>
      </c>
      <c r="P25" s="229" t="s">
        <v>1632</v>
      </c>
      <c r="Q25" s="230" t="s">
        <v>1600</v>
      </c>
      <c r="R25" s="230" t="s">
        <v>1633</v>
      </c>
    </row>
    <row r="26" spans="1:18" s="273" customFormat="1" ht="28.5">
      <c r="A26" s="274">
        <v>20</v>
      </c>
      <c r="B26" s="1479"/>
      <c r="C26" s="266">
        <v>2016</v>
      </c>
      <c r="D26" s="266" t="s">
        <v>1634</v>
      </c>
      <c r="E26" s="268">
        <v>300000</v>
      </c>
      <c r="F26" s="269">
        <v>795000</v>
      </c>
      <c r="G26" s="224"/>
      <c r="H26" s="270"/>
      <c r="I26" s="268"/>
      <c r="J26" s="270"/>
      <c r="K26" s="271"/>
      <c r="L26" s="272"/>
      <c r="M26" s="227">
        <f t="shared" si="4"/>
        <v>238500</v>
      </c>
      <c r="N26" s="224">
        <v>300000</v>
      </c>
      <c r="O26" s="228">
        <f t="shared" si="5"/>
        <v>556500</v>
      </c>
      <c r="P26" s="229" t="s">
        <v>1632</v>
      </c>
      <c r="Q26" s="230" t="s">
        <v>1600</v>
      </c>
      <c r="R26" s="230" t="s">
        <v>1633</v>
      </c>
    </row>
    <row r="27" spans="1:18" s="273" customFormat="1">
      <c r="A27" s="265">
        <v>21</v>
      </c>
      <c r="B27" s="1479"/>
      <c r="C27" s="266">
        <v>2017</v>
      </c>
      <c r="D27" s="266" t="s">
        <v>1635</v>
      </c>
      <c r="E27" s="268">
        <v>2000000</v>
      </c>
      <c r="F27" s="269">
        <v>3776000</v>
      </c>
      <c r="G27" s="224"/>
      <c r="H27" s="270"/>
      <c r="I27" s="268"/>
      <c r="J27" s="270"/>
      <c r="K27" s="271"/>
      <c r="L27" s="275"/>
      <c r="M27" s="228">
        <f t="shared" si="4"/>
        <v>1132800</v>
      </c>
      <c r="N27" s="224">
        <v>2000000</v>
      </c>
      <c r="O27" s="228">
        <f t="shared" si="5"/>
        <v>2643200</v>
      </c>
      <c r="P27" s="276"/>
      <c r="Q27" s="277"/>
      <c r="R27" s="277"/>
    </row>
    <row r="28" spans="1:18" s="273" customFormat="1">
      <c r="A28" s="274">
        <v>22</v>
      </c>
      <c r="B28" s="1479"/>
      <c r="C28" s="266">
        <v>2017</v>
      </c>
      <c r="D28" s="266" t="s">
        <v>1636</v>
      </c>
      <c r="E28" s="268">
        <v>500000</v>
      </c>
      <c r="F28" s="269">
        <v>840750</v>
      </c>
      <c r="G28" s="224"/>
      <c r="H28" s="270"/>
      <c r="I28" s="268"/>
      <c r="J28" s="270"/>
      <c r="K28" s="271"/>
      <c r="L28" s="275"/>
      <c r="M28" s="228">
        <f t="shared" si="4"/>
        <v>252225</v>
      </c>
      <c r="N28" s="224">
        <v>500000</v>
      </c>
      <c r="O28" s="228">
        <f t="shared" si="5"/>
        <v>588525</v>
      </c>
      <c r="P28" s="276"/>
      <c r="Q28" s="277"/>
      <c r="R28" s="277"/>
    </row>
    <row r="29" spans="1:18" s="273" customFormat="1" ht="28.5">
      <c r="A29" s="265">
        <v>23</v>
      </c>
      <c r="B29" s="1479"/>
      <c r="C29" s="266">
        <v>2017</v>
      </c>
      <c r="D29" s="266" t="s">
        <v>1637</v>
      </c>
      <c r="E29" s="268">
        <v>400000</v>
      </c>
      <c r="F29" s="269">
        <v>904800</v>
      </c>
      <c r="G29" s="224"/>
      <c r="H29" s="270"/>
      <c r="I29" s="268"/>
      <c r="J29" s="270"/>
      <c r="K29" s="271"/>
      <c r="L29" s="275"/>
      <c r="M29" s="228">
        <f t="shared" si="4"/>
        <v>271440</v>
      </c>
      <c r="N29" s="224">
        <v>400000</v>
      </c>
      <c r="O29" s="228">
        <f t="shared" si="5"/>
        <v>633360</v>
      </c>
      <c r="P29" s="276"/>
      <c r="Q29" s="277"/>
      <c r="R29" s="277"/>
    </row>
    <row r="30" spans="1:18" s="273" customFormat="1" ht="28.5">
      <c r="A30" s="274">
        <v>24</v>
      </c>
      <c r="B30" s="1479"/>
      <c r="C30" s="266">
        <v>2017</v>
      </c>
      <c r="D30" s="266" t="s">
        <v>1638</v>
      </c>
      <c r="E30" s="278">
        <v>15000000</v>
      </c>
      <c r="F30" s="269">
        <v>27435000</v>
      </c>
      <c r="G30" s="224"/>
      <c r="H30" s="270"/>
      <c r="I30" s="268"/>
      <c r="J30" s="270"/>
      <c r="K30" s="271"/>
      <c r="L30" s="275"/>
      <c r="M30" s="228">
        <f t="shared" si="4"/>
        <v>8230500</v>
      </c>
      <c r="N30" s="224">
        <v>15000000</v>
      </c>
      <c r="O30" s="228">
        <f t="shared" si="5"/>
        <v>19204500</v>
      </c>
      <c r="P30" s="276"/>
      <c r="Q30" s="277"/>
      <c r="R30" s="277"/>
    </row>
    <row r="31" spans="1:18" s="273" customFormat="1" ht="28.5">
      <c r="A31" s="265">
        <v>25</v>
      </c>
      <c r="B31" s="1479"/>
      <c r="C31" s="266">
        <v>2017</v>
      </c>
      <c r="D31" s="266" t="s">
        <v>1639</v>
      </c>
      <c r="E31" s="268">
        <v>900000</v>
      </c>
      <c r="F31" s="269">
        <v>2575350</v>
      </c>
      <c r="G31" s="224"/>
      <c r="H31" s="270"/>
      <c r="I31" s="268"/>
      <c r="J31" s="270"/>
      <c r="K31" s="271"/>
      <c r="L31" s="275"/>
      <c r="M31" s="228">
        <f t="shared" si="4"/>
        <v>772605</v>
      </c>
      <c r="N31" s="224">
        <v>900000</v>
      </c>
      <c r="O31" s="228">
        <f t="shared" si="5"/>
        <v>1802745</v>
      </c>
      <c r="P31" s="276"/>
      <c r="Q31" s="277"/>
      <c r="R31" s="277"/>
    </row>
    <row r="32" spans="1:18" s="273" customFormat="1" ht="25.5">
      <c r="A32" s="274">
        <v>26</v>
      </c>
      <c r="B32" s="1479"/>
      <c r="C32" s="266">
        <v>2017</v>
      </c>
      <c r="D32" s="279" t="s">
        <v>1640</v>
      </c>
      <c r="E32" s="280">
        <v>10000</v>
      </c>
      <c r="F32" s="281">
        <v>104717</v>
      </c>
      <c r="G32" s="236"/>
      <c r="H32" s="281"/>
      <c r="I32" s="280"/>
      <c r="J32" s="281"/>
      <c r="K32" s="281"/>
      <c r="L32" s="280"/>
      <c r="M32" s="281"/>
      <c r="N32" s="280">
        <v>10000</v>
      </c>
      <c r="O32" s="228">
        <v>104717</v>
      </c>
      <c r="P32" s="229" t="s">
        <v>1641</v>
      </c>
      <c r="Q32" s="277"/>
      <c r="R32" s="277"/>
    </row>
    <row r="33" spans="1:18" s="273" customFormat="1" ht="25.5">
      <c r="A33" s="265">
        <v>27</v>
      </c>
      <c r="B33" s="1479"/>
      <c r="C33" s="266">
        <v>2017</v>
      </c>
      <c r="D33" s="279" t="s">
        <v>1642</v>
      </c>
      <c r="E33" s="280">
        <v>50000</v>
      </c>
      <c r="F33" s="281">
        <v>761107</v>
      </c>
      <c r="G33" s="236"/>
      <c r="H33" s="281"/>
      <c r="I33" s="280"/>
      <c r="J33" s="281"/>
      <c r="K33" s="281"/>
      <c r="L33" s="280"/>
      <c r="M33" s="281"/>
      <c r="N33" s="280">
        <v>50000</v>
      </c>
      <c r="O33" s="228">
        <v>761107</v>
      </c>
      <c r="P33" s="229" t="s">
        <v>1643</v>
      </c>
      <c r="Q33" s="277"/>
      <c r="R33" s="277"/>
    </row>
    <row r="34" spans="1:18" s="273" customFormat="1" ht="25.5">
      <c r="A34" s="274">
        <v>28</v>
      </c>
      <c r="B34" s="1479"/>
      <c r="C34" s="266">
        <v>2017</v>
      </c>
      <c r="D34" s="279" t="s">
        <v>1644</v>
      </c>
      <c r="E34" s="280">
        <v>300000</v>
      </c>
      <c r="F34" s="281">
        <v>761107</v>
      </c>
      <c r="G34" s="236"/>
      <c r="H34" s="281"/>
      <c r="I34" s="280"/>
      <c r="J34" s="281"/>
      <c r="K34" s="281"/>
      <c r="L34" s="280"/>
      <c r="M34" s="281"/>
      <c r="N34" s="280">
        <v>300000</v>
      </c>
      <c r="O34" s="228">
        <v>761107</v>
      </c>
      <c r="P34" s="229" t="s">
        <v>1645</v>
      </c>
      <c r="Q34" s="277"/>
      <c r="R34" s="277"/>
    </row>
    <row r="35" spans="1:18" s="273" customFormat="1" ht="25.5">
      <c r="A35" s="265">
        <v>29</v>
      </c>
      <c r="B35" s="1479"/>
      <c r="C35" s="266">
        <v>2017</v>
      </c>
      <c r="D35" s="279" t="s">
        <v>1646</v>
      </c>
      <c r="E35" s="280">
        <v>300000</v>
      </c>
      <c r="F35" s="281">
        <v>539850</v>
      </c>
      <c r="G35" s="236"/>
      <c r="H35" s="281"/>
      <c r="I35" s="280"/>
      <c r="J35" s="281"/>
      <c r="K35" s="281"/>
      <c r="L35" s="280"/>
      <c r="M35" s="281"/>
      <c r="N35" s="280">
        <v>300000</v>
      </c>
      <c r="O35" s="228">
        <v>539850</v>
      </c>
      <c r="P35" s="229" t="s">
        <v>1647</v>
      </c>
      <c r="Q35" s="277"/>
      <c r="R35" s="277"/>
    </row>
    <row r="36" spans="1:18">
      <c r="A36" s="239" t="s">
        <v>1606</v>
      </c>
      <c r="B36" s="1480"/>
      <c r="C36" s="1587" t="s">
        <v>1555</v>
      </c>
      <c r="D36" s="1588"/>
      <c r="E36" s="240"/>
      <c r="F36" s="241"/>
      <c r="G36" s="242"/>
      <c r="H36" s="241">
        <f>SUM(H25:H35)</f>
        <v>0</v>
      </c>
      <c r="I36" s="242"/>
      <c r="J36" s="1589">
        <f>SUM(J25:K35)</f>
        <v>0</v>
      </c>
      <c r="K36" s="1590"/>
      <c r="L36" s="242"/>
      <c r="M36" s="263">
        <f>SUM(M25:M35)</f>
        <v>10913190</v>
      </c>
      <c r="N36" s="282"/>
      <c r="O36" s="241">
        <f>SUM(O25:O35)</f>
        <v>27630891</v>
      </c>
      <c r="P36" s="245"/>
      <c r="Q36" s="219" t="s">
        <v>132</v>
      </c>
      <c r="R36" s="219" t="s">
        <v>1593</v>
      </c>
    </row>
    <row r="37" spans="1:18" s="96" customFormat="1" ht="25.5">
      <c r="A37" s="246">
        <v>30</v>
      </c>
      <c r="B37" s="1593" t="s">
        <v>1648</v>
      </c>
      <c r="C37" s="283">
        <v>2016</v>
      </c>
      <c r="D37" s="251" t="s">
        <v>1649</v>
      </c>
      <c r="E37" s="284">
        <v>2000</v>
      </c>
      <c r="F37" s="285">
        <v>28788000</v>
      </c>
      <c r="G37" s="286"/>
      <c r="H37" s="287"/>
      <c r="I37" s="288"/>
      <c r="J37" s="225"/>
      <c r="K37" s="287"/>
      <c r="L37" s="287"/>
      <c r="M37" s="249">
        <v>8636400</v>
      </c>
      <c r="N37" s="285">
        <v>2000</v>
      </c>
      <c r="O37" s="228">
        <f t="shared" ref="O37:O43" si="6">F37-(H37+J37+K37+M37)</f>
        <v>20151600</v>
      </c>
      <c r="P37" s="229" t="s">
        <v>1650</v>
      </c>
      <c r="Q37" s="230" t="s">
        <v>1600</v>
      </c>
      <c r="R37" s="230" t="s">
        <v>1651</v>
      </c>
    </row>
    <row r="38" spans="1:18" ht="28.5">
      <c r="A38" s="246">
        <v>31</v>
      </c>
      <c r="B38" s="1465"/>
      <c r="C38" s="283">
        <v>2015</v>
      </c>
      <c r="D38" s="247" t="s">
        <v>1652</v>
      </c>
      <c r="E38" s="289">
        <v>1000</v>
      </c>
      <c r="F38" s="228">
        <v>837000</v>
      </c>
      <c r="G38" s="224"/>
      <c r="H38" s="225">
        <f>F38*0.3</f>
        <v>251100</v>
      </c>
      <c r="I38" s="226"/>
      <c r="J38" s="225"/>
      <c r="K38" s="225"/>
      <c r="L38" s="225">
        <v>1000</v>
      </c>
      <c r="M38" s="227">
        <v>585900</v>
      </c>
      <c r="N38" s="289">
        <v>1000</v>
      </c>
      <c r="O38" s="228">
        <f t="shared" si="6"/>
        <v>0</v>
      </c>
      <c r="P38" s="229" t="s">
        <v>1653</v>
      </c>
      <c r="Q38" s="230" t="s">
        <v>1597</v>
      </c>
      <c r="R38" s="230" t="s">
        <v>1654</v>
      </c>
    </row>
    <row r="39" spans="1:18" ht="28.5">
      <c r="A39" s="246">
        <v>32</v>
      </c>
      <c r="B39" s="1465"/>
      <c r="C39" s="283">
        <v>2016</v>
      </c>
      <c r="D39" s="247" t="s">
        <v>1655</v>
      </c>
      <c r="E39" s="289">
        <v>1000</v>
      </c>
      <c r="F39" s="228">
        <v>865000</v>
      </c>
      <c r="G39" s="224"/>
      <c r="H39" s="225"/>
      <c r="I39" s="226"/>
      <c r="J39" s="225">
        <v>259500</v>
      </c>
      <c r="K39" s="225"/>
      <c r="L39" s="225"/>
      <c r="M39" s="249"/>
      <c r="N39" s="289">
        <v>1000</v>
      </c>
      <c r="O39" s="228">
        <f t="shared" si="6"/>
        <v>605500</v>
      </c>
      <c r="P39" s="229" t="s">
        <v>1632</v>
      </c>
      <c r="Q39" s="230" t="s">
        <v>1600</v>
      </c>
      <c r="R39" s="230" t="s">
        <v>1633</v>
      </c>
    </row>
    <row r="40" spans="1:18">
      <c r="A40" s="246">
        <v>33</v>
      </c>
      <c r="B40" s="1465"/>
      <c r="C40" s="290">
        <v>2017</v>
      </c>
      <c r="D40" s="247" t="s">
        <v>1656</v>
      </c>
      <c r="E40" s="289">
        <v>150000</v>
      </c>
      <c r="F40" s="228">
        <v>3078000</v>
      </c>
      <c r="G40" s="224"/>
      <c r="H40" s="225"/>
      <c r="I40" s="226"/>
      <c r="J40" s="225"/>
      <c r="K40" s="225"/>
      <c r="L40" s="225"/>
      <c r="M40" s="249">
        <f>F40*0.3</f>
        <v>923400</v>
      </c>
      <c r="N40" s="289">
        <v>150000</v>
      </c>
      <c r="O40" s="228">
        <f t="shared" si="6"/>
        <v>2154600</v>
      </c>
      <c r="P40" s="262"/>
      <c r="Q40" s="230"/>
      <c r="R40" s="230"/>
    </row>
    <row r="41" spans="1:18" ht="25.5">
      <c r="A41" s="246">
        <v>34</v>
      </c>
      <c r="B41" s="1465"/>
      <c r="C41" s="290">
        <v>2017</v>
      </c>
      <c r="D41" s="251" t="s">
        <v>1649</v>
      </c>
      <c r="E41" s="289">
        <v>7000</v>
      </c>
      <c r="F41" s="228">
        <v>60669700</v>
      </c>
      <c r="G41" s="224"/>
      <c r="H41" s="225"/>
      <c r="I41" s="226"/>
      <c r="J41" s="225"/>
      <c r="K41" s="225"/>
      <c r="L41" s="225"/>
      <c r="M41" s="249">
        <f>F41*0.3</f>
        <v>18200910</v>
      </c>
      <c r="N41" s="289">
        <v>7000</v>
      </c>
      <c r="O41" s="228">
        <f t="shared" si="6"/>
        <v>42468790</v>
      </c>
      <c r="P41" s="262"/>
      <c r="Q41" s="230"/>
      <c r="R41" s="230"/>
    </row>
    <row r="42" spans="1:18">
      <c r="A42" s="246">
        <v>35</v>
      </c>
      <c r="B42" s="1465"/>
      <c r="C42" s="290">
        <v>2017</v>
      </c>
      <c r="D42" s="253" t="s">
        <v>1657</v>
      </c>
      <c r="E42" s="291">
        <v>100000</v>
      </c>
      <c r="F42" s="237">
        <v>2053200</v>
      </c>
      <c r="G42" s="236"/>
      <c r="H42" s="292"/>
      <c r="I42" s="293"/>
      <c r="J42" s="292"/>
      <c r="K42" s="292"/>
      <c r="L42" s="292"/>
      <c r="M42" s="294"/>
      <c r="N42" s="291"/>
      <c r="O42" s="228"/>
      <c r="P42" s="229" t="s">
        <v>1658</v>
      </c>
      <c r="Q42" s="230"/>
      <c r="R42" s="230"/>
    </row>
    <row r="43" spans="1:18" ht="25.5">
      <c r="A43" s="246">
        <v>36</v>
      </c>
      <c r="B43" s="1465"/>
      <c r="C43" s="290">
        <v>2016</v>
      </c>
      <c r="D43" s="295" t="s">
        <v>1649</v>
      </c>
      <c r="E43" s="296">
        <v>6000</v>
      </c>
      <c r="F43" s="297">
        <v>82530000</v>
      </c>
      <c r="G43" s="298"/>
      <c r="H43" s="299">
        <v>41265000</v>
      </c>
      <c r="I43" s="300">
        <v>6000</v>
      </c>
      <c r="J43" s="301"/>
      <c r="K43" s="301">
        <v>41265000</v>
      </c>
      <c r="L43" s="302"/>
      <c r="M43" s="299"/>
      <c r="N43" s="296"/>
      <c r="O43" s="228">
        <f t="shared" si="6"/>
        <v>0</v>
      </c>
      <c r="P43" s="303" t="s">
        <v>1659</v>
      </c>
      <c r="Q43" s="230"/>
      <c r="R43" s="230"/>
    </row>
    <row r="44" spans="1:18" ht="25.5">
      <c r="A44" s="246">
        <v>37</v>
      </c>
      <c r="B44" s="1465"/>
      <c r="C44" s="290">
        <v>2017</v>
      </c>
      <c r="D44" s="295" t="s">
        <v>1649</v>
      </c>
      <c r="E44" s="296">
        <v>9000</v>
      </c>
      <c r="F44" s="297">
        <v>133368025</v>
      </c>
      <c r="G44" s="298"/>
      <c r="H44" s="301"/>
      <c r="I44" s="300"/>
      <c r="J44" s="301">
        <v>65788200</v>
      </c>
      <c r="K44" s="301"/>
      <c r="L44" s="302">
        <v>9000</v>
      </c>
      <c r="M44" s="299">
        <v>65788200</v>
      </c>
      <c r="N44" s="296"/>
      <c r="O44" s="228"/>
      <c r="P44" s="303" t="s">
        <v>1660</v>
      </c>
      <c r="Q44" s="230" t="s">
        <v>1661</v>
      </c>
      <c r="R44" s="230" t="s">
        <v>1662</v>
      </c>
    </row>
    <row r="45" spans="1:18" ht="25.5">
      <c r="A45" s="246">
        <v>38</v>
      </c>
      <c r="B45" s="1465"/>
      <c r="C45" s="283">
        <v>2017</v>
      </c>
      <c r="D45" s="295" t="s">
        <v>1663</v>
      </c>
      <c r="E45" s="296">
        <v>18000</v>
      </c>
      <c r="F45" s="297">
        <v>85500000</v>
      </c>
      <c r="G45" s="298"/>
      <c r="H45" s="301"/>
      <c r="I45" s="300"/>
      <c r="J45" s="301">
        <v>42750000</v>
      </c>
      <c r="K45" s="301"/>
      <c r="L45" s="302">
        <v>18000</v>
      </c>
      <c r="M45" s="299"/>
      <c r="N45" s="296"/>
      <c r="O45" s="228"/>
      <c r="P45" s="303" t="s">
        <v>1664</v>
      </c>
      <c r="Q45" s="230" t="s">
        <v>1665</v>
      </c>
      <c r="R45" s="230" t="s">
        <v>1662</v>
      </c>
    </row>
    <row r="46" spans="1:18" ht="25.5">
      <c r="A46" s="246">
        <v>39</v>
      </c>
      <c r="B46" s="1465"/>
      <c r="C46" s="283">
        <v>2017</v>
      </c>
      <c r="D46" s="295" t="s">
        <v>1666</v>
      </c>
      <c r="E46" s="296">
        <v>18000</v>
      </c>
      <c r="F46" s="297">
        <v>1778900</v>
      </c>
      <c r="G46" s="298"/>
      <c r="H46" s="301"/>
      <c r="I46" s="300"/>
      <c r="J46" s="304">
        <v>889450</v>
      </c>
      <c r="K46" s="301"/>
      <c r="L46" s="302">
        <v>18000</v>
      </c>
      <c r="M46" s="299"/>
      <c r="N46" s="296"/>
      <c r="O46" s="228"/>
      <c r="P46" s="303" t="s">
        <v>1667</v>
      </c>
      <c r="Q46" s="230" t="s">
        <v>1665</v>
      </c>
      <c r="R46" s="230" t="s">
        <v>1662</v>
      </c>
    </row>
    <row r="47" spans="1:18" ht="25.5">
      <c r="A47" s="246">
        <v>40</v>
      </c>
      <c r="B47" s="1465"/>
      <c r="C47" s="283">
        <v>2017</v>
      </c>
      <c r="D47" s="305" t="s">
        <v>1668</v>
      </c>
      <c r="E47" s="306">
        <v>50000</v>
      </c>
      <c r="F47" s="307"/>
      <c r="G47" s="308"/>
      <c r="H47" s="309"/>
      <c r="I47" s="310"/>
      <c r="J47" s="309"/>
      <c r="K47" s="309"/>
      <c r="L47" s="311">
        <v>50000</v>
      </c>
      <c r="M47" s="307"/>
      <c r="N47" s="306"/>
      <c r="O47" s="228"/>
      <c r="P47" s="262" t="s">
        <v>1669</v>
      </c>
      <c r="Q47" s="230"/>
      <c r="R47" s="230"/>
    </row>
    <row r="48" spans="1:18">
      <c r="A48" s="246">
        <v>41</v>
      </c>
      <c r="B48" s="1465"/>
      <c r="C48" s="283">
        <v>2017</v>
      </c>
      <c r="D48" s="251" t="s">
        <v>1657</v>
      </c>
      <c r="E48" s="289">
        <v>82000</v>
      </c>
      <c r="F48" s="228"/>
      <c r="G48" s="224"/>
      <c r="H48" s="225"/>
      <c r="I48" s="226"/>
      <c r="J48" s="225"/>
      <c r="K48" s="225"/>
      <c r="L48" s="259"/>
      <c r="M48" s="228"/>
      <c r="N48" s="289"/>
      <c r="O48" s="228"/>
      <c r="P48" s="262" t="s">
        <v>1670</v>
      </c>
      <c r="Q48" s="230"/>
      <c r="R48" s="230"/>
    </row>
    <row r="49" spans="1:22" ht="28.5" customHeight="1">
      <c r="A49" s="246">
        <v>42</v>
      </c>
      <c r="B49" s="1465"/>
      <c r="C49" s="283">
        <v>2017</v>
      </c>
      <c r="D49" s="251" t="s">
        <v>1671</v>
      </c>
      <c r="E49" s="289">
        <v>75000</v>
      </c>
      <c r="F49" s="228"/>
      <c r="G49" s="224"/>
      <c r="H49" s="225"/>
      <c r="I49" s="226"/>
      <c r="J49" s="312"/>
      <c r="K49" s="313"/>
      <c r="L49" s="259"/>
      <c r="M49" s="227"/>
      <c r="N49" s="289"/>
      <c r="O49" s="228"/>
      <c r="P49" s="262"/>
      <c r="Q49" s="230"/>
      <c r="R49" s="230"/>
    </row>
    <row r="50" spans="1:22" ht="28.5" customHeight="1">
      <c r="A50" s="239" t="s">
        <v>1606</v>
      </c>
      <c r="B50" s="1466"/>
      <c r="C50" s="1587" t="s">
        <v>1555</v>
      </c>
      <c r="D50" s="1588"/>
      <c r="E50" s="240"/>
      <c r="F50" s="264"/>
      <c r="G50" s="242"/>
      <c r="H50" s="264"/>
      <c r="I50" s="242"/>
      <c r="J50" s="1589">
        <f>SUM(J37:K49)</f>
        <v>150952150</v>
      </c>
      <c r="K50" s="1590"/>
      <c r="L50" s="242"/>
      <c r="M50" s="263">
        <f>SUM(M37:M46)</f>
        <v>94134810</v>
      </c>
      <c r="N50" s="314"/>
      <c r="O50" s="241">
        <f>SUM(O37:O46)</f>
        <v>65380490</v>
      </c>
      <c r="P50" s="315"/>
      <c r="Q50" s="219" t="s">
        <v>132</v>
      </c>
      <c r="R50" s="219" t="s">
        <v>1593</v>
      </c>
    </row>
    <row r="51" spans="1:22" ht="28.5" customHeight="1">
      <c r="A51" s="246">
        <v>43</v>
      </c>
      <c r="B51" s="1473" t="s">
        <v>1672</v>
      </c>
      <c r="C51" s="316">
        <v>2015</v>
      </c>
      <c r="D51" s="317" t="s">
        <v>1673</v>
      </c>
      <c r="E51" s="289">
        <v>6000</v>
      </c>
      <c r="F51" s="228">
        <v>747000</v>
      </c>
      <c r="G51" s="224"/>
      <c r="H51" s="228">
        <v>224100</v>
      </c>
      <c r="I51" s="225">
        <v>6000</v>
      </c>
      <c r="J51" s="228"/>
      <c r="K51" s="225"/>
      <c r="L51" s="225"/>
      <c r="M51" s="227">
        <f>F51-H51</f>
        <v>522900</v>
      </c>
      <c r="N51" s="289"/>
      <c r="O51" s="228">
        <f t="shared" ref="O51:O117" si="7">F51-(H51+J51+K51+M51)</f>
        <v>0</v>
      </c>
      <c r="P51" s="229" t="s">
        <v>1653</v>
      </c>
      <c r="Q51" s="230" t="s">
        <v>1674</v>
      </c>
      <c r="R51" s="230" t="s">
        <v>1654</v>
      </c>
      <c r="S51" s="87" t="s">
        <v>1675</v>
      </c>
      <c r="T51" s="87" t="s">
        <v>1676</v>
      </c>
    </row>
    <row r="52" spans="1:22" ht="28.5" customHeight="1">
      <c r="A52" s="246">
        <v>44</v>
      </c>
      <c r="B52" s="1473"/>
      <c r="C52" s="316">
        <v>2016</v>
      </c>
      <c r="D52" s="318" t="s">
        <v>1677</v>
      </c>
      <c r="E52" s="289">
        <v>20000</v>
      </c>
      <c r="F52" s="228">
        <v>2490000</v>
      </c>
      <c r="G52" s="224"/>
      <c r="H52" s="225"/>
      <c r="I52" s="225"/>
      <c r="J52" s="228"/>
      <c r="K52" s="225"/>
      <c r="L52" s="225"/>
      <c r="M52" s="227">
        <f>F52*0.3</f>
        <v>747000</v>
      </c>
      <c r="N52" s="289">
        <v>20000</v>
      </c>
      <c r="O52" s="228">
        <f t="shared" si="7"/>
        <v>1743000</v>
      </c>
      <c r="P52" s="251" t="s">
        <v>1610</v>
      </c>
      <c r="Q52" s="230"/>
      <c r="R52" s="230"/>
    </row>
    <row r="53" spans="1:22" ht="28.5" customHeight="1">
      <c r="A53" s="246">
        <v>45</v>
      </c>
      <c r="B53" s="1473"/>
      <c r="C53" s="257">
        <v>2016</v>
      </c>
      <c r="D53" s="253" t="s">
        <v>1678</v>
      </c>
      <c r="E53" s="254">
        <v>1008</v>
      </c>
      <c r="F53" s="1596">
        <v>623724.9</v>
      </c>
      <c r="G53" s="236"/>
      <c r="H53" s="1596">
        <v>623724.9</v>
      </c>
      <c r="I53" s="319">
        <v>1008</v>
      </c>
      <c r="J53" s="237"/>
      <c r="K53" s="237"/>
      <c r="L53" s="254"/>
      <c r="M53" s="1591">
        <v>0</v>
      </c>
      <c r="N53" s="254"/>
      <c r="O53" s="1592">
        <v>0</v>
      </c>
      <c r="P53" s="320" t="s">
        <v>1679</v>
      </c>
      <c r="Q53" s="230"/>
      <c r="R53" s="230"/>
    </row>
    <row r="54" spans="1:22" ht="28.5" customHeight="1">
      <c r="A54" s="246">
        <v>46</v>
      </c>
      <c r="B54" s="1473"/>
      <c r="C54" s="257">
        <v>2016</v>
      </c>
      <c r="D54" s="321" t="s">
        <v>1680</v>
      </c>
      <c r="E54" s="254">
        <v>3006</v>
      </c>
      <c r="F54" s="1476"/>
      <c r="G54" s="236"/>
      <c r="H54" s="1476"/>
      <c r="I54" s="319">
        <v>3006</v>
      </c>
      <c r="J54" s="237"/>
      <c r="K54" s="237"/>
      <c r="L54" s="322"/>
      <c r="M54" s="1591"/>
      <c r="N54" s="322"/>
      <c r="O54" s="1469"/>
      <c r="P54" s="320" t="s">
        <v>1679</v>
      </c>
      <c r="Q54" s="230"/>
      <c r="R54" s="230"/>
    </row>
    <row r="55" spans="1:22" ht="28.5" customHeight="1">
      <c r="A55" s="246">
        <v>47</v>
      </c>
      <c r="B55" s="1473"/>
      <c r="C55" s="316">
        <v>2014</v>
      </c>
      <c r="D55" s="251" t="s">
        <v>1681</v>
      </c>
      <c r="E55" s="289">
        <v>10000</v>
      </c>
      <c r="F55" s="228">
        <v>2670000</v>
      </c>
      <c r="G55" s="224"/>
      <c r="H55" s="228">
        <f>F55*0.3</f>
        <v>801000</v>
      </c>
      <c r="I55" s="323"/>
      <c r="J55" s="228"/>
      <c r="K55" s="228"/>
      <c r="L55" s="259"/>
      <c r="M55" s="324"/>
      <c r="N55" s="285">
        <v>10000</v>
      </c>
      <c r="O55" s="228">
        <f t="shared" si="7"/>
        <v>1869000</v>
      </c>
      <c r="P55" s="229" t="s">
        <v>1682</v>
      </c>
      <c r="Q55" s="230" t="s">
        <v>1683</v>
      </c>
      <c r="R55" s="230" t="s">
        <v>1684</v>
      </c>
    </row>
    <row r="56" spans="1:22" ht="28.5" customHeight="1">
      <c r="A56" s="246">
        <v>48</v>
      </c>
      <c r="B56" s="1473"/>
      <c r="C56" s="316">
        <v>2016</v>
      </c>
      <c r="D56" s="325" t="s">
        <v>1685</v>
      </c>
      <c r="E56" s="291">
        <v>150000</v>
      </c>
      <c r="F56" s="237">
        <v>80120340</v>
      </c>
      <c r="G56" s="236"/>
      <c r="H56" s="237">
        <v>24510000</v>
      </c>
      <c r="I56" s="319"/>
      <c r="J56" s="237"/>
      <c r="K56" s="237"/>
      <c r="L56" s="326">
        <v>150000</v>
      </c>
      <c r="M56" s="237">
        <f>F56-H56</f>
        <v>55610340</v>
      </c>
      <c r="N56" s="291"/>
      <c r="O56" s="228">
        <f t="shared" si="7"/>
        <v>0</v>
      </c>
      <c r="P56" s="251" t="s">
        <v>1686</v>
      </c>
      <c r="Q56" s="230" t="s">
        <v>1687</v>
      </c>
      <c r="R56" s="99" t="s">
        <v>1688</v>
      </c>
      <c r="S56" s="99" t="s">
        <v>1689</v>
      </c>
      <c r="T56" s="99" t="s">
        <v>1690</v>
      </c>
      <c r="U56" s="99" t="s">
        <v>1691</v>
      </c>
      <c r="V56" s="327" t="s">
        <v>1692</v>
      </c>
    </row>
    <row r="57" spans="1:22" ht="28.5" customHeight="1">
      <c r="A57" s="246">
        <v>49</v>
      </c>
      <c r="B57" s="1473"/>
      <c r="C57" s="328">
        <v>2016</v>
      </c>
      <c r="D57" s="295" t="s">
        <v>1693</v>
      </c>
      <c r="E57" s="296">
        <v>50000</v>
      </c>
      <c r="F57" s="297">
        <v>13480000</v>
      </c>
      <c r="G57" s="298"/>
      <c r="H57" s="301">
        <v>6574000</v>
      </c>
      <c r="I57" s="300">
        <v>50000</v>
      </c>
      <c r="J57" s="301"/>
      <c r="K57" s="301">
        <v>6574000</v>
      </c>
      <c r="L57" s="302"/>
      <c r="M57" s="297"/>
      <c r="N57" s="296"/>
      <c r="O57" s="228">
        <f t="shared" si="7"/>
        <v>332000</v>
      </c>
      <c r="P57" s="251" t="s">
        <v>1694</v>
      </c>
      <c r="Q57" s="230" t="s">
        <v>1695</v>
      </c>
      <c r="R57" s="230" t="s">
        <v>1696</v>
      </c>
    </row>
    <row r="58" spans="1:22" ht="28.5" customHeight="1">
      <c r="A58" s="246">
        <v>50</v>
      </c>
      <c r="B58" s="1473"/>
      <c r="C58" s="316">
        <v>2017</v>
      </c>
      <c r="D58" s="325" t="s">
        <v>1685</v>
      </c>
      <c r="E58" s="291">
        <v>20000</v>
      </c>
      <c r="F58" s="237">
        <v>7965000</v>
      </c>
      <c r="G58" s="236"/>
      <c r="H58" s="292"/>
      <c r="I58" s="293"/>
      <c r="J58" s="292"/>
      <c r="K58" s="292"/>
      <c r="L58" s="238"/>
      <c r="M58" s="237"/>
      <c r="N58" s="291">
        <v>20000</v>
      </c>
      <c r="O58" s="228">
        <f t="shared" si="7"/>
        <v>7965000</v>
      </c>
      <c r="P58" s="229" t="s">
        <v>1697</v>
      </c>
      <c r="Q58" s="230"/>
      <c r="R58" s="230"/>
    </row>
    <row r="59" spans="1:22" ht="28.5" customHeight="1">
      <c r="A59" s="246">
        <v>51</v>
      </c>
      <c r="B59" s="1473"/>
      <c r="C59" s="316">
        <v>2017</v>
      </c>
      <c r="D59" s="321" t="s">
        <v>1680</v>
      </c>
      <c r="E59" s="291">
        <v>6000</v>
      </c>
      <c r="F59" s="237">
        <v>916506</v>
      </c>
      <c r="G59" s="236"/>
      <c r="H59" s="292"/>
      <c r="I59" s="293"/>
      <c r="J59" s="292"/>
      <c r="K59" s="292"/>
      <c r="L59" s="238"/>
      <c r="M59" s="237"/>
      <c r="N59" s="291">
        <v>6000</v>
      </c>
      <c r="O59" s="228">
        <f t="shared" si="7"/>
        <v>916506</v>
      </c>
      <c r="P59" s="229" t="s">
        <v>1698</v>
      </c>
      <c r="Q59" s="230"/>
      <c r="R59" s="230"/>
    </row>
    <row r="60" spans="1:22" ht="28.5" customHeight="1">
      <c r="A60" s="246">
        <v>52</v>
      </c>
      <c r="B60" s="1473"/>
      <c r="C60" s="316">
        <v>2017</v>
      </c>
      <c r="D60" s="325" t="s">
        <v>1699</v>
      </c>
      <c r="E60" s="291">
        <v>1000</v>
      </c>
      <c r="F60" s="237">
        <v>147500</v>
      </c>
      <c r="G60" s="236"/>
      <c r="H60" s="292"/>
      <c r="I60" s="293">
        <v>1000</v>
      </c>
      <c r="J60" s="292"/>
      <c r="K60" s="292"/>
      <c r="L60" s="238"/>
      <c r="M60" s="237"/>
      <c r="N60" s="291">
        <v>1000</v>
      </c>
      <c r="O60" s="329">
        <f t="shared" si="7"/>
        <v>147500</v>
      </c>
      <c r="P60" s="251" t="s">
        <v>1700</v>
      </c>
      <c r="Q60" s="230"/>
      <c r="R60" s="230"/>
    </row>
    <row r="61" spans="1:22" ht="28.5" customHeight="1">
      <c r="A61" s="246">
        <v>53</v>
      </c>
      <c r="B61" s="1473"/>
      <c r="C61" s="316">
        <v>2017</v>
      </c>
      <c r="D61" s="325" t="s">
        <v>1701</v>
      </c>
      <c r="E61" s="291">
        <v>50000</v>
      </c>
      <c r="F61" s="237">
        <v>19228000</v>
      </c>
      <c r="G61" s="236"/>
      <c r="H61" s="292"/>
      <c r="I61" s="293"/>
      <c r="J61" s="292"/>
      <c r="K61" s="292"/>
      <c r="L61" s="238">
        <v>50000</v>
      </c>
      <c r="M61" s="237">
        <v>19228000</v>
      </c>
      <c r="N61" s="291"/>
      <c r="O61" s="228">
        <f t="shared" si="7"/>
        <v>0</v>
      </c>
      <c r="P61" s="229" t="s">
        <v>1702</v>
      </c>
      <c r="Q61" s="230" t="s">
        <v>1623</v>
      </c>
      <c r="R61" s="230" t="s">
        <v>1703</v>
      </c>
    </row>
    <row r="62" spans="1:22" ht="28.5" customHeight="1">
      <c r="A62" s="246">
        <v>54</v>
      </c>
      <c r="B62" s="1473"/>
      <c r="C62" s="316">
        <v>2017</v>
      </c>
      <c r="D62" s="325" t="s">
        <v>1704</v>
      </c>
      <c r="E62" s="291">
        <v>60000</v>
      </c>
      <c r="F62" s="237"/>
      <c r="G62" s="236"/>
      <c r="H62" s="292"/>
      <c r="I62" s="293"/>
      <c r="J62" s="292"/>
      <c r="K62" s="292"/>
      <c r="L62" s="238"/>
      <c r="M62" s="237"/>
      <c r="N62" s="291"/>
      <c r="O62" s="228"/>
      <c r="P62" s="229" t="s">
        <v>1705</v>
      </c>
      <c r="Q62" s="230"/>
      <c r="R62" s="230"/>
    </row>
    <row r="63" spans="1:22" ht="28.5" customHeight="1">
      <c r="A63" s="246">
        <v>55</v>
      </c>
      <c r="B63" s="1473"/>
      <c r="C63" s="316">
        <v>2017</v>
      </c>
      <c r="D63" s="251" t="s">
        <v>1706</v>
      </c>
      <c r="E63" s="289">
        <v>30000</v>
      </c>
      <c r="F63" s="228">
        <v>4949805</v>
      </c>
      <c r="G63" s="224"/>
      <c r="H63" s="225"/>
      <c r="I63" s="226"/>
      <c r="J63" s="225"/>
      <c r="K63" s="225"/>
      <c r="L63" s="259"/>
      <c r="M63" s="228">
        <f>F63*0.3</f>
        <v>1484941.5</v>
      </c>
      <c r="N63" s="289">
        <v>30000</v>
      </c>
      <c r="O63" s="228">
        <f t="shared" si="7"/>
        <v>3464863.5</v>
      </c>
      <c r="P63" s="251"/>
      <c r="Q63" s="230"/>
      <c r="R63" s="230"/>
    </row>
    <row r="64" spans="1:22" ht="28.5" customHeight="1">
      <c r="A64" s="246">
        <v>56</v>
      </c>
      <c r="B64" s="1473"/>
      <c r="C64" s="316">
        <v>2017</v>
      </c>
      <c r="D64" s="251" t="s">
        <v>1707</v>
      </c>
      <c r="E64" s="289">
        <v>6000</v>
      </c>
      <c r="F64" s="228">
        <v>301962</v>
      </c>
      <c r="G64" s="224"/>
      <c r="H64" s="225"/>
      <c r="I64" s="226"/>
      <c r="J64" s="225"/>
      <c r="K64" s="225"/>
      <c r="L64" s="259"/>
      <c r="M64" s="228">
        <f>F64*0.3</f>
        <v>90588.599999999991</v>
      </c>
      <c r="N64" s="289">
        <v>6000</v>
      </c>
      <c r="O64" s="228">
        <f t="shared" si="7"/>
        <v>211373.40000000002</v>
      </c>
      <c r="P64" s="251"/>
      <c r="Q64" s="230"/>
      <c r="R64" s="230"/>
    </row>
    <row r="65" spans="1:18" ht="25.5">
      <c r="A65" s="246">
        <v>57</v>
      </c>
      <c r="B65" s="1473"/>
      <c r="C65" s="316">
        <v>2017</v>
      </c>
      <c r="D65" s="251" t="s">
        <v>1708</v>
      </c>
      <c r="E65" s="289">
        <v>12000</v>
      </c>
      <c r="F65" s="228">
        <v>616668</v>
      </c>
      <c r="G65" s="224"/>
      <c r="H65" s="225"/>
      <c r="I65" s="226"/>
      <c r="J65" s="225"/>
      <c r="K65" s="225"/>
      <c r="L65" s="259"/>
      <c r="M65" s="228">
        <f>F65*0.3</f>
        <v>185000.4</v>
      </c>
      <c r="N65" s="289">
        <v>12000</v>
      </c>
      <c r="O65" s="228">
        <f t="shared" si="7"/>
        <v>431667.6</v>
      </c>
      <c r="P65" s="251"/>
      <c r="Q65" s="230"/>
      <c r="R65" s="230"/>
    </row>
    <row r="66" spans="1:18">
      <c r="A66" s="239" t="s">
        <v>1606</v>
      </c>
      <c r="B66" s="1474"/>
      <c r="C66" s="1587" t="s">
        <v>1555</v>
      </c>
      <c r="D66" s="1588"/>
      <c r="E66" s="240"/>
      <c r="F66" s="241"/>
      <c r="G66" s="242"/>
      <c r="H66" s="241"/>
      <c r="I66" s="242"/>
      <c r="J66" s="1589">
        <f>SUM(J51:K56)</f>
        <v>0</v>
      </c>
      <c r="K66" s="1590"/>
      <c r="L66" s="242"/>
      <c r="M66" s="330">
        <f>SUM(M51:M65)</f>
        <v>77868770.5</v>
      </c>
      <c r="N66" s="282"/>
      <c r="O66" s="241">
        <f>SUM(O51:O65)</f>
        <v>17080910.5</v>
      </c>
      <c r="P66" s="245"/>
      <c r="Q66" s="219" t="s">
        <v>132</v>
      </c>
      <c r="R66" s="219" t="s">
        <v>1593</v>
      </c>
    </row>
    <row r="67" spans="1:18" ht="25.5">
      <c r="A67" s="220">
        <v>58</v>
      </c>
      <c r="B67" s="1593" t="s">
        <v>1709</v>
      </c>
      <c r="C67" s="257">
        <v>2002</v>
      </c>
      <c r="D67" s="331" t="s">
        <v>1710</v>
      </c>
      <c r="E67" s="248">
        <v>10000</v>
      </c>
      <c r="F67" s="231">
        <v>95000000</v>
      </c>
      <c r="G67" s="224"/>
      <c r="H67" s="231">
        <f>F67*0.3</f>
        <v>28500000</v>
      </c>
      <c r="I67" s="233"/>
      <c r="J67" s="233"/>
      <c r="K67" s="233"/>
      <c r="L67" s="233">
        <v>2000</v>
      </c>
      <c r="M67" s="231">
        <v>13300000</v>
      </c>
      <c r="N67" s="233">
        <v>8000</v>
      </c>
      <c r="O67" s="228">
        <f t="shared" si="7"/>
        <v>53200000</v>
      </c>
      <c r="P67" s="251" t="s">
        <v>1711</v>
      </c>
      <c r="Q67" s="230" t="s">
        <v>1712</v>
      </c>
      <c r="R67" s="230"/>
    </row>
    <row r="68" spans="1:18" ht="24">
      <c r="A68" s="220">
        <v>59</v>
      </c>
      <c r="B68" s="1465"/>
      <c r="C68" s="257">
        <v>2017</v>
      </c>
      <c r="D68" s="331" t="s">
        <v>1710</v>
      </c>
      <c r="E68" s="248">
        <v>4000</v>
      </c>
      <c r="F68" s="231"/>
      <c r="G68" s="224"/>
      <c r="H68" s="231"/>
      <c r="I68" s="233"/>
      <c r="J68" s="233"/>
      <c r="K68" s="233"/>
      <c r="L68" s="233"/>
      <c r="M68" s="231"/>
      <c r="N68" s="233"/>
      <c r="O68" s="228"/>
      <c r="P68" s="251" t="s">
        <v>1705</v>
      </c>
      <c r="Q68" s="230"/>
      <c r="R68" s="230"/>
    </row>
    <row r="69" spans="1:18" ht="28.5">
      <c r="A69" s="220">
        <v>60</v>
      </c>
      <c r="B69" s="1465"/>
      <c r="C69" s="246" t="s">
        <v>1713</v>
      </c>
      <c r="D69" s="331" t="s">
        <v>1714</v>
      </c>
      <c r="E69" s="248">
        <v>700</v>
      </c>
      <c r="F69" s="231">
        <v>17909500</v>
      </c>
      <c r="G69" s="224"/>
      <c r="H69" s="233">
        <f>F69*0.3</f>
        <v>5372850</v>
      </c>
      <c r="I69" s="233"/>
      <c r="J69" s="233"/>
      <c r="K69" s="233"/>
      <c r="L69" s="233">
        <v>700</v>
      </c>
      <c r="M69" s="231">
        <v>12536650</v>
      </c>
      <c r="N69" s="233"/>
      <c r="O69" s="228">
        <f t="shared" si="7"/>
        <v>0</v>
      </c>
      <c r="P69" s="251" t="s">
        <v>1715</v>
      </c>
      <c r="Q69" s="332" t="s">
        <v>1716</v>
      </c>
      <c r="R69" s="230" t="s">
        <v>1717</v>
      </c>
    </row>
    <row r="70" spans="1:18" ht="25.5">
      <c r="A70" s="220">
        <v>61</v>
      </c>
      <c r="B70" s="1465"/>
      <c r="C70" s="257">
        <v>2016</v>
      </c>
      <c r="D70" s="331" t="s">
        <v>1714</v>
      </c>
      <c r="E70" s="258">
        <v>300</v>
      </c>
      <c r="F70" s="228">
        <v>7675000</v>
      </c>
      <c r="G70" s="224"/>
      <c r="H70" s="228"/>
      <c r="I70" s="259"/>
      <c r="J70" s="259"/>
      <c r="K70" s="259"/>
      <c r="L70" s="259">
        <v>300</v>
      </c>
      <c r="M70" s="231">
        <v>7675000</v>
      </c>
      <c r="N70" s="259"/>
      <c r="O70" s="228">
        <f t="shared" si="7"/>
        <v>0</v>
      </c>
      <c r="P70" s="251" t="s">
        <v>1718</v>
      </c>
      <c r="Q70" s="230"/>
      <c r="R70" s="230"/>
    </row>
    <row r="71" spans="1:18" ht="25.5">
      <c r="A71" s="220">
        <v>62</v>
      </c>
      <c r="B71" s="1465"/>
      <c r="C71" s="257">
        <v>2017</v>
      </c>
      <c r="D71" s="331" t="s">
        <v>1719</v>
      </c>
      <c r="E71" s="258">
        <v>10500</v>
      </c>
      <c r="F71" s="228">
        <v>283290000</v>
      </c>
      <c r="G71" s="224"/>
      <c r="H71" s="228"/>
      <c r="I71" s="259"/>
      <c r="J71" s="259"/>
      <c r="K71" s="259"/>
      <c r="L71" s="259"/>
      <c r="M71" s="231"/>
      <c r="N71" s="259"/>
      <c r="O71" s="228"/>
      <c r="P71" s="229" t="s">
        <v>1720</v>
      </c>
      <c r="Q71" s="230"/>
      <c r="R71" s="230"/>
    </row>
    <row r="72" spans="1:18" ht="25.5">
      <c r="A72" s="220">
        <v>63</v>
      </c>
      <c r="B72" s="1465"/>
      <c r="C72" s="257">
        <v>2017</v>
      </c>
      <c r="D72" s="331" t="s">
        <v>1721</v>
      </c>
      <c r="E72" s="258">
        <v>3550</v>
      </c>
      <c r="F72" s="228">
        <v>89303800</v>
      </c>
      <c r="G72" s="224"/>
      <c r="H72" s="228"/>
      <c r="I72" s="259"/>
      <c r="J72" s="259"/>
      <c r="K72" s="259"/>
      <c r="L72" s="259"/>
      <c r="M72" s="231"/>
      <c r="N72" s="259"/>
      <c r="O72" s="228"/>
      <c r="P72" s="229" t="s">
        <v>1722</v>
      </c>
      <c r="Q72" s="230"/>
      <c r="R72" s="230"/>
    </row>
    <row r="73" spans="1:18" ht="25.5">
      <c r="A73" s="220">
        <v>64</v>
      </c>
      <c r="B73" s="1465"/>
      <c r="C73" s="257">
        <v>2017</v>
      </c>
      <c r="D73" s="331" t="s">
        <v>1723</v>
      </c>
      <c r="E73" s="258">
        <v>10000</v>
      </c>
      <c r="F73" s="228">
        <v>89300000</v>
      </c>
      <c r="G73" s="224"/>
      <c r="H73" s="228"/>
      <c r="I73" s="259"/>
      <c r="J73" s="259"/>
      <c r="K73" s="259"/>
      <c r="L73" s="259">
        <v>10000</v>
      </c>
      <c r="M73" s="231"/>
      <c r="N73" s="259"/>
      <c r="O73" s="228"/>
      <c r="P73" s="333" t="s">
        <v>1724</v>
      </c>
      <c r="Q73" s="230"/>
      <c r="R73" s="230"/>
    </row>
    <row r="74" spans="1:18" ht="28.5">
      <c r="A74" s="220">
        <v>65</v>
      </c>
      <c r="B74" s="1465"/>
      <c r="C74" s="246" t="s">
        <v>1725</v>
      </c>
      <c r="D74" s="247" t="s">
        <v>1726</v>
      </c>
      <c r="E74" s="258">
        <v>31000</v>
      </c>
      <c r="F74" s="228">
        <v>33449000</v>
      </c>
      <c r="G74" s="224">
        <v>3745</v>
      </c>
      <c r="H74" s="228">
        <v>6689800</v>
      </c>
      <c r="I74" s="259">
        <v>3695</v>
      </c>
      <c r="J74" s="259"/>
      <c r="K74" s="259"/>
      <c r="L74" s="259">
        <f>E74-G74-I74</f>
        <v>23560</v>
      </c>
      <c r="M74" s="329">
        <v>26759200</v>
      </c>
      <c r="N74" s="259">
        <f>E74-(G74+I74+L74)</f>
        <v>0</v>
      </c>
      <c r="O74" s="228">
        <f t="shared" si="7"/>
        <v>0</v>
      </c>
      <c r="P74" s="334"/>
      <c r="Q74" s="230" t="s">
        <v>1727</v>
      </c>
      <c r="R74" s="230"/>
    </row>
    <row r="75" spans="1:18" ht="42.75">
      <c r="A75" s="220">
        <v>66</v>
      </c>
      <c r="B75" s="1465"/>
      <c r="C75" s="246" t="s">
        <v>1728</v>
      </c>
      <c r="D75" s="247" t="s">
        <v>1726</v>
      </c>
      <c r="E75" s="258">
        <v>16000</v>
      </c>
      <c r="F75" s="228">
        <v>17920000</v>
      </c>
      <c r="G75" s="224"/>
      <c r="H75" s="228">
        <f>F75*0.3</f>
        <v>5376000</v>
      </c>
      <c r="I75" s="259"/>
      <c r="J75" s="259"/>
      <c r="K75" s="259"/>
      <c r="L75" s="259"/>
      <c r="M75" s="231"/>
      <c r="N75" s="258">
        <v>16000</v>
      </c>
      <c r="O75" s="228">
        <f t="shared" si="7"/>
        <v>12544000</v>
      </c>
      <c r="P75" s="335"/>
      <c r="Q75" s="230" t="s">
        <v>1729</v>
      </c>
      <c r="R75" s="230"/>
    </row>
    <row r="76" spans="1:18" ht="28.5">
      <c r="A76" s="220">
        <v>67</v>
      </c>
      <c r="B76" s="1465"/>
      <c r="C76" s="246" t="s">
        <v>1713</v>
      </c>
      <c r="D76" s="336" t="s">
        <v>1730</v>
      </c>
      <c r="E76" s="258">
        <v>1260</v>
      </c>
      <c r="F76" s="228">
        <v>7785400</v>
      </c>
      <c r="G76" s="224"/>
      <c r="H76" s="228">
        <f>F76*0.3</f>
        <v>2335620</v>
      </c>
      <c r="I76" s="259">
        <v>1260</v>
      </c>
      <c r="J76" s="259"/>
      <c r="K76" s="259"/>
      <c r="L76" s="259"/>
      <c r="M76" s="260">
        <v>5449780</v>
      </c>
      <c r="N76" s="259"/>
      <c r="O76" s="228">
        <f t="shared" si="7"/>
        <v>0</v>
      </c>
      <c r="P76" s="251" t="s">
        <v>1731</v>
      </c>
      <c r="Q76" s="230" t="s">
        <v>1716</v>
      </c>
      <c r="R76" s="230" t="s">
        <v>1732</v>
      </c>
    </row>
    <row r="77" spans="1:18" ht="28.5">
      <c r="A77" s="220">
        <v>68</v>
      </c>
      <c r="B77" s="1465"/>
      <c r="C77" s="246" t="s">
        <v>1733</v>
      </c>
      <c r="D77" s="247" t="s">
        <v>1734</v>
      </c>
      <c r="E77" s="258">
        <v>700</v>
      </c>
      <c r="F77" s="228">
        <v>63950000</v>
      </c>
      <c r="G77" s="224"/>
      <c r="H77" s="228">
        <f>F77*0.3</f>
        <v>19185000</v>
      </c>
      <c r="I77" s="259"/>
      <c r="J77" s="228"/>
      <c r="K77" s="228"/>
      <c r="L77" s="259"/>
      <c r="M77" s="231"/>
      <c r="N77" s="285">
        <v>700</v>
      </c>
      <c r="O77" s="228">
        <f t="shared" si="7"/>
        <v>44765000</v>
      </c>
      <c r="P77" s="251" t="s">
        <v>1735</v>
      </c>
      <c r="Q77" s="230" t="s">
        <v>1736</v>
      </c>
      <c r="R77" s="230" t="s">
        <v>1737</v>
      </c>
    </row>
    <row r="78" spans="1:18">
      <c r="A78" s="220">
        <v>69</v>
      </c>
      <c r="B78" s="1465"/>
      <c r="C78" s="246">
        <v>2017</v>
      </c>
      <c r="D78" s="247" t="s">
        <v>1738</v>
      </c>
      <c r="E78" s="258">
        <v>705</v>
      </c>
      <c r="F78" s="227"/>
      <c r="G78" s="224"/>
      <c r="H78" s="227"/>
      <c r="I78" s="259"/>
      <c r="J78" s="228"/>
      <c r="K78" s="228"/>
      <c r="L78" s="259"/>
      <c r="M78" s="337"/>
      <c r="N78" s="285"/>
      <c r="O78" s="228"/>
      <c r="P78" s="251" t="s">
        <v>1705</v>
      </c>
      <c r="Q78" s="230"/>
      <c r="R78" s="230"/>
    </row>
    <row r="79" spans="1:18" ht="28.5">
      <c r="A79" s="220">
        <v>70</v>
      </c>
      <c r="B79" s="1465"/>
      <c r="C79" s="257">
        <v>2017</v>
      </c>
      <c r="D79" s="247" t="s">
        <v>1739</v>
      </c>
      <c r="E79" s="258">
        <v>750</v>
      </c>
      <c r="F79" s="228">
        <v>59559347</v>
      </c>
      <c r="G79" s="224"/>
      <c r="H79" s="228"/>
      <c r="I79" s="259"/>
      <c r="J79" s="228"/>
      <c r="K79" s="228"/>
      <c r="L79" s="259"/>
      <c r="M79" s="228">
        <f>F79*0.3</f>
        <v>17867804.099999998</v>
      </c>
      <c r="N79" s="285">
        <v>750</v>
      </c>
      <c r="O79" s="228">
        <f t="shared" si="7"/>
        <v>41691542.900000006</v>
      </c>
      <c r="P79" s="229"/>
      <c r="Q79" s="230"/>
      <c r="R79" s="230"/>
    </row>
    <row r="80" spans="1:18" ht="28.5">
      <c r="A80" s="220">
        <v>71</v>
      </c>
      <c r="B80" s="1465"/>
      <c r="C80" s="257">
        <v>2017</v>
      </c>
      <c r="D80" s="253" t="s">
        <v>1740</v>
      </c>
      <c r="E80" s="254">
        <v>4000</v>
      </c>
      <c r="F80" s="237">
        <v>5015000</v>
      </c>
      <c r="G80" s="236"/>
      <c r="H80" s="237"/>
      <c r="I80" s="238"/>
      <c r="J80" s="237"/>
      <c r="K80" s="237"/>
      <c r="L80" s="238"/>
      <c r="M80" s="237"/>
      <c r="N80" s="254">
        <v>4000</v>
      </c>
      <c r="O80" s="228">
        <f t="shared" si="7"/>
        <v>5015000</v>
      </c>
      <c r="P80" s="229" t="s">
        <v>1741</v>
      </c>
      <c r="Q80" s="230" t="s">
        <v>1623</v>
      </c>
      <c r="R80" s="230" t="s">
        <v>1742</v>
      </c>
    </row>
    <row r="81" spans="1:22" ht="28.5" customHeight="1">
      <c r="A81" s="220">
        <v>72</v>
      </c>
      <c r="B81" s="1465"/>
      <c r="C81" s="257">
        <v>2017</v>
      </c>
      <c r="D81" s="253" t="s">
        <v>1743</v>
      </c>
      <c r="E81" s="254">
        <v>10000</v>
      </c>
      <c r="F81" s="237">
        <v>12537500</v>
      </c>
      <c r="G81" s="236"/>
      <c r="H81" s="237"/>
      <c r="I81" s="238"/>
      <c r="J81" s="237"/>
      <c r="K81" s="237"/>
      <c r="L81" s="238"/>
      <c r="M81" s="237"/>
      <c r="N81" s="254">
        <v>10000</v>
      </c>
      <c r="O81" s="228">
        <f t="shared" si="7"/>
        <v>12537500</v>
      </c>
      <c r="P81" s="229" t="s">
        <v>1744</v>
      </c>
      <c r="Q81" s="230" t="s">
        <v>1623</v>
      </c>
      <c r="R81" s="230" t="s">
        <v>1742</v>
      </c>
    </row>
    <row r="82" spans="1:22" ht="28.5" customHeight="1">
      <c r="A82" s="220">
        <v>73</v>
      </c>
      <c r="B82" s="1465"/>
      <c r="C82" s="257">
        <v>2017</v>
      </c>
      <c r="D82" s="253" t="s">
        <v>1745</v>
      </c>
      <c r="E82" s="254">
        <v>30000</v>
      </c>
      <c r="F82" s="237">
        <v>8850000</v>
      </c>
      <c r="G82" s="236"/>
      <c r="H82" s="237"/>
      <c r="I82" s="238"/>
      <c r="J82" s="237"/>
      <c r="K82" s="237"/>
      <c r="L82" s="238"/>
      <c r="M82" s="237"/>
      <c r="N82" s="254">
        <v>30000</v>
      </c>
      <c r="O82" s="228">
        <f t="shared" si="7"/>
        <v>8850000</v>
      </c>
      <c r="P82" s="229" t="s">
        <v>1746</v>
      </c>
      <c r="Q82" s="230" t="s">
        <v>1623</v>
      </c>
      <c r="R82" s="230" t="s">
        <v>1742</v>
      </c>
    </row>
    <row r="83" spans="1:22" ht="28.5" customHeight="1">
      <c r="A83" s="220">
        <v>74</v>
      </c>
      <c r="B83" s="1465"/>
      <c r="C83" s="257">
        <v>2017</v>
      </c>
      <c r="D83" s="253" t="s">
        <v>1747</v>
      </c>
      <c r="E83" s="254">
        <v>34000</v>
      </c>
      <c r="F83" s="237">
        <v>3583600</v>
      </c>
      <c r="G83" s="236"/>
      <c r="H83" s="237"/>
      <c r="I83" s="238"/>
      <c r="J83" s="237"/>
      <c r="K83" s="237"/>
      <c r="L83" s="238">
        <v>34000</v>
      </c>
      <c r="M83" s="237">
        <v>3583600</v>
      </c>
      <c r="N83" s="254"/>
      <c r="O83" s="228">
        <f t="shared" si="7"/>
        <v>0</v>
      </c>
      <c r="P83" s="229" t="s">
        <v>1748</v>
      </c>
      <c r="Q83" s="230" t="s">
        <v>1749</v>
      </c>
      <c r="R83" s="230" t="s">
        <v>1750</v>
      </c>
    </row>
    <row r="84" spans="1:22" ht="28.5" customHeight="1">
      <c r="A84" s="239" t="s">
        <v>1606</v>
      </c>
      <c r="B84" s="1466"/>
      <c r="C84" s="1587" t="s">
        <v>1555</v>
      </c>
      <c r="D84" s="1588"/>
      <c r="E84" s="240"/>
      <c r="F84" s="264"/>
      <c r="G84" s="242"/>
      <c r="H84" s="264">
        <f>SUM(H67:H83)</f>
        <v>67459270</v>
      </c>
      <c r="I84" s="242"/>
      <c r="J84" s="1594">
        <f>SUM(J67:K83)</f>
        <v>0</v>
      </c>
      <c r="K84" s="1595"/>
      <c r="L84" s="242"/>
      <c r="M84" s="338">
        <f>SUM(M67:M83)</f>
        <v>87172034.099999994</v>
      </c>
      <c r="N84" s="314"/>
      <c r="O84" s="264">
        <f>SUM(O67:O83)</f>
        <v>178603042.90000001</v>
      </c>
      <c r="P84" s="315"/>
      <c r="Q84" s="219" t="s">
        <v>132</v>
      </c>
      <c r="R84" s="219" t="s">
        <v>1593</v>
      </c>
    </row>
    <row r="85" spans="1:22" s="343" customFormat="1" ht="36.75" customHeight="1">
      <c r="A85" s="246">
        <v>75</v>
      </c>
      <c r="B85" s="1586" t="s">
        <v>1751</v>
      </c>
      <c r="C85" s="316">
        <v>2009</v>
      </c>
      <c r="D85" s="336" t="s">
        <v>1752</v>
      </c>
      <c r="E85" s="339">
        <v>2000</v>
      </c>
      <c r="F85" s="285">
        <v>12900000</v>
      </c>
      <c r="G85" s="259">
        <v>1937</v>
      </c>
      <c r="H85" s="285">
        <v>12615555</v>
      </c>
      <c r="I85" s="259">
        <v>63</v>
      </c>
      <c r="J85" s="285"/>
      <c r="K85" s="285"/>
      <c r="L85" s="323">
        <f>E85-G85-I85</f>
        <v>0</v>
      </c>
      <c r="M85" s="260">
        <v>284445</v>
      </c>
      <c r="N85" s="340"/>
      <c r="O85" s="228">
        <f t="shared" si="7"/>
        <v>0</v>
      </c>
      <c r="P85" s="341"/>
      <c r="Q85" s="342" t="s">
        <v>1753</v>
      </c>
      <c r="R85" s="342"/>
    </row>
    <row r="86" spans="1:22" ht="28.5" customHeight="1">
      <c r="A86" s="246">
        <v>76</v>
      </c>
      <c r="B86" s="1453"/>
      <c r="C86" s="246">
        <v>2012</v>
      </c>
      <c r="D86" s="336" t="s">
        <v>1752</v>
      </c>
      <c r="E86" s="258">
        <v>7200</v>
      </c>
      <c r="F86" s="228">
        <v>53280000</v>
      </c>
      <c r="G86" s="224">
        <v>4000</v>
      </c>
      <c r="H86" s="228">
        <v>36704000</v>
      </c>
      <c r="I86" s="259">
        <v>2093</v>
      </c>
      <c r="J86" s="228"/>
      <c r="K86" s="228"/>
      <c r="L86" s="323">
        <f>E86-G86-I86</f>
        <v>1107</v>
      </c>
      <c r="M86" s="260">
        <v>16576000</v>
      </c>
      <c r="N86" s="259"/>
      <c r="O86" s="228">
        <f t="shared" si="7"/>
        <v>0</v>
      </c>
      <c r="P86" s="341"/>
      <c r="Q86" s="230" t="s">
        <v>1754</v>
      </c>
      <c r="R86" s="230"/>
    </row>
    <row r="87" spans="1:22" ht="28.5" customHeight="1">
      <c r="A87" s="246">
        <v>77</v>
      </c>
      <c r="B87" s="1453"/>
      <c r="C87" s="246">
        <v>2012</v>
      </c>
      <c r="D87" s="336" t="s">
        <v>1755</v>
      </c>
      <c r="E87" s="258">
        <v>7000</v>
      </c>
      <c r="F87" s="228">
        <v>29260000</v>
      </c>
      <c r="G87" s="224">
        <v>4000</v>
      </c>
      <c r="H87" s="228">
        <v>20482000</v>
      </c>
      <c r="I87" s="259">
        <v>2000</v>
      </c>
      <c r="J87" s="228"/>
      <c r="K87" s="228"/>
      <c r="L87" s="259">
        <v>1000</v>
      </c>
      <c r="M87" s="227">
        <v>8778000</v>
      </c>
      <c r="N87" s="259"/>
      <c r="O87" s="228">
        <f t="shared" si="7"/>
        <v>0</v>
      </c>
      <c r="P87" s="341"/>
      <c r="Q87" s="230" t="s">
        <v>1754</v>
      </c>
      <c r="R87" s="230"/>
    </row>
    <row r="88" spans="1:22" ht="28.5" customHeight="1">
      <c r="A88" s="246">
        <v>78</v>
      </c>
      <c r="B88" s="1453"/>
      <c r="C88" s="257">
        <v>2015</v>
      </c>
      <c r="D88" s="253" t="s">
        <v>1756</v>
      </c>
      <c r="E88" s="254">
        <v>2000</v>
      </c>
      <c r="F88" s="344">
        <v>14094200</v>
      </c>
      <c r="G88" s="236"/>
      <c r="H88" s="292">
        <v>14094200</v>
      </c>
      <c r="I88" s="293"/>
      <c r="J88" s="292"/>
      <c r="K88" s="237"/>
      <c r="L88" s="238">
        <v>2000</v>
      </c>
      <c r="M88" s="344"/>
      <c r="N88" s="238"/>
      <c r="O88" s="228">
        <f t="shared" si="7"/>
        <v>0</v>
      </c>
      <c r="P88" s="251" t="s">
        <v>1757</v>
      </c>
      <c r="Q88" s="230" t="s">
        <v>1758</v>
      </c>
      <c r="R88" s="230" t="s">
        <v>1759</v>
      </c>
    </row>
    <row r="89" spans="1:22" ht="28.5" customHeight="1">
      <c r="A89" s="246">
        <v>79</v>
      </c>
      <c r="B89" s="1453"/>
      <c r="C89" s="257">
        <v>2016</v>
      </c>
      <c r="D89" s="253" t="s">
        <v>1756</v>
      </c>
      <c r="E89" s="254">
        <v>1500</v>
      </c>
      <c r="F89" s="237">
        <v>10556400</v>
      </c>
      <c r="G89" s="236"/>
      <c r="H89" s="292"/>
      <c r="I89" s="293"/>
      <c r="J89" s="292"/>
      <c r="K89" s="237"/>
      <c r="L89" s="238">
        <v>1500</v>
      </c>
      <c r="M89" s="345">
        <f>F89*0.3</f>
        <v>3166920</v>
      </c>
      <c r="N89" s="238"/>
      <c r="O89" s="228">
        <f t="shared" si="7"/>
        <v>7389480</v>
      </c>
      <c r="P89" s="251" t="s">
        <v>1760</v>
      </c>
      <c r="Q89" s="230"/>
      <c r="R89" s="230"/>
    </row>
    <row r="90" spans="1:22" ht="28.5" customHeight="1">
      <c r="A90" s="246">
        <v>80</v>
      </c>
      <c r="B90" s="1453"/>
      <c r="C90" s="257">
        <v>201</v>
      </c>
      <c r="D90" s="253" t="s">
        <v>1761</v>
      </c>
      <c r="E90" s="254">
        <v>1924</v>
      </c>
      <c r="F90" s="237">
        <v>365560</v>
      </c>
      <c r="G90" s="236">
        <v>1924</v>
      </c>
      <c r="H90" s="292"/>
      <c r="I90" s="293"/>
      <c r="J90" s="292"/>
      <c r="K90" s="237"/>
      <c r="L90" s="294"/>
      <c r="M90" s="345">
        <v>365560</v>
      </c>
      <c r="N90" s="238"/>
      <c r="O90" s="228">
        <f t="shared" si="7"/>
        <v>0</v>
      </c>
      <c r="P90" s="251" t="s">
        <v>1762</v>
      </c>
      <c r="Q90" s="230"/>
      <c r="R90" s="230"/>
    </row>
    <row r="91" spans="1:22" ht="28.5" customHeight="1">
      <c r="A91" s="246">
        <v>81</v>
      </c>
      <c r="B91" s="1453"/>
      <c r="C91" s="257">
        <v>2016</v>
      </c>
      <c r="D91" s="253" t="s">
        <v>1763</v>
      </c>
      <c r="E91" s="254">
        <v>6000</v>
      </c>
      <c r="F91" s="237">
        <v>21433600</v>
      </c>
      <c r="G91" s="236"/>
      <c r="H91" s="292">
        <v>21433600</v>
      </c>
      <c r="I91" s="293">
        <v>1500</v>
      </c>
      <c r="J91" s="292"/>
      <c r="K91" s="237"/>
      <c r="L91" s="294">
        <f>E91-G91-I91</f>
        <v>4500</v>
      </c>
      <c r="M91" s="237"/>
      <c r="N91" s="238"/>
      <c r="O91" s="228">
        <f t="shared" si="7"/>
        <v>0</v>
      </c>
      <c r="P91" s="346"/>
      <c r="Q91" s="230"/>
      <c r="R91" s="230"/>
    </row>
    <row r="92" spans="1:22" ht="28.5" customHeight="1">
      <c r="A92" s="246">
        <v>82</v>
      </c>
      <c r="B92" s="1453"/>
      <c r="C92" s="257">
        <v>2016</v>
      </c>
      <c r="D92" s="247" t="s">
        <v>1764</v>
      </c>
      <c r="E92" s="258">
        <v>10000</v>
      </c>
      <c r="F92" s="228">
        <v>30800000</v>
      </c>
      <c r="G92" s="224"/>
      <c r="H92" s="225">
        <f>F92*0.3</f>
        <v>9240000</v>
      </c>
      <c r="I92" s="226">
        <v>7030</v>
      </c>
      <c r="J92" s="225"/>
      <c r="K92" s="228"/>
      <c r="L92" s="259">
        <f>E92-G92-I92</f>
        <v>2970</v>
      </c>
      <c r="M92" s="347">
        <v>21560000</v>
      </c>
      <c r="N92" s="259"/>
      <c r="O92" s="228">
        <f t="shared" si="7"/>
        <v>0</v>
      </c>
      <c r="P92" s="251" t="s">
        <v>1765</v>
      </c>
      <c r="Q92" s="230" t="s">
        <v>1766</v>
      </c>
      <c r="R92" s="230" t="s">
        <v>1767</v>
      </c>
    </row>
    <row r="93" spans="1:22" ht="28.5" customHeight="1">
      <c r="A93" s="246">
        <v>83</v>
      </c>
      <c r="B93" s="1453"/>
      <c r="C93" s="348">
        <v>2016</v>
      </c>
      <c r="D93" s="349" t="s">
        <v>1768</v>
      </c>
      <c r="E93" s="350">
        <v>5000</v>
      </c>
      <c r="F93" s="297">
        <v>34438250</v>
      </c>
      <c r="G93" s="298"/>
      <c r="H93" s="301">
        <v>17219125</v>
      </c>
      <c r="I93" s="300">
        <v>5000</v>
      </c>
      <c r="J93" s="301"/>
      <c r="K93" s="297">
        <v>17219125</v>
      </c>
      <c r="L93" s="302"/>
      <c r="M93" s="297"/>
      <c r="N93" s="351"/>
      <c r="O93" s="228">
        <v>0</v>
      </c>
      <c r="P93" s="251" t="s">
        <v>1769</v>
      </c>
      <c r="Q93" s="230" t="s">
        <v>1695</v>
      </c>
      <c r="R93" s="230" t="s">
        <v>1696</v>
      </c>
    </row>
    <row r="94" spans="1:22" ht="28.5" customHeight="1">
      <c r="A94" s="246">
        <v>84</v>
      </c>
      <c r="B94" s="1453"/>
      <c r="C94" s="348">
        <v>2016</v>
      </c>
      <c r="D94" s="349" t="s">
        <v>1768</v>
      </c>
      <c r="E94" s="350">
        <v>5000</v>
      </c>
      <c r="F94" s="297">
        <v>36602940</v>
      </c>
      <c r="G94" s="298"/>
      <c r="H94" s="301"/>
      <c r="I94" s="300"/>
      <c r="J94" s="301">
        <v>18301470</v>
      </c>
      <c r="K94" s="297"/>
      <c r="L94" s="302">
        <v>5000</v>
      </c>
      <c r="M94" s="297">
        <v>18301470</v>
      </c>
      <c r="N94" s="351"/>
      <c r="O94" s="228"/>
      <c r="P94" s="251" t="s">
        <v>1769</v>
      </c>
      <c r="Q94" s="230" t="s">
        <v>1661</v>
      </c>
      <c r="R94" s="230" t="s">
        <v>1662</v>
      </c>
    </row>
    <row r="95" spans="1:22" ht="28.5" customHeight="1">
      <c r="A95" s="246">
        <v>85</v>
      </c>
      <c r="B95" s="1453"/>
      <c r="C95" s="348">
        <v>2016</v>
      </c>
      <c r="D95" s="349" t="s">
        <v>1770</v>
      </c>
      <c r="E95" s="350">
        <v>3000</v>
      </c>
      <c r="F95" s="297">
        <v>44427232</v>
      </c>
      <c r="G95" s="298"/>
      <c r="H95" s="301">
        <f>F95*0.5</f>
        <v>22213616</v>
      </c>
      <c r="I95" s="300">
        <v>3000</v>
      </c>
      <c r="J95" s="301"/>
      <c r="K95" s="297">
        <v>22213616</v>
      </c>
      <c r="L95" s="302"/>
      <c r="M95" s="299"/>
      <c r="N95" s="302"/>
      <c r="O95" s="228">
        <v>0</v>
      </c>
      <c r="P95" s="251" t="s">
        <v>1771</v>
      </c>
      <c r="Q95" s="230" t="s">
        <v>1695</v>
      </c>
      <c r="R95" s="230" t="s">
        <v>1696</v>
      </c>
    </row>
    <row r="96" spans="1:22" ht="28.5" customHeight="1">
      <c r="A96" s="246">
        <v>86</v>
      </c>
      <c r="B96" s="1453"/>
      <c r="C96" s="257">
        <v>2017</v>
      </c>
      <c r="D96" s="253" t="s">
        <v>1770</v>
      </c>
      <c r="E96" s="254">
        <v>14500</v>
      </c>
      <c r="F96" s="237">
        <v>90662897</v>
      </c>
      <c r="G96" s="236"/>
      <c r="H96" s="292"/>
      <c r="I96" s="293"/>
      <c r="J96" s="380" t="s">
        <v>1835</v>
      </c>
      <c r="K96" s="237"/>
      <c r="L96" s="238"/>
      <c r="M96" s="329">
        <f>F96*0.3</f>
        <v>27198869.099999998</v>
      </c>
      <c r="N96" s="238">
        <v>14500</v>
      </c>
      <c r="O96" s="228" t="e">
        <f t="shared" si="7"/>
        <v>#VALUE!</v>
      </c>
      <c r="P96" s="352" t="s">
        <v>1772</v>
      </c>
      <c r="Q96" s="230" t="s">
        <v>1773</v>
      </c>
      <c r="R96" s="99" t="s">
        <v>1774</v>
      </c>
      <c r="S96" s="353" t="s">
        <v>1775</v>
      </c>
      <c r="T96" s="353" t="s">
        <v>1776</v>
      </c>
      <c r="U96" s="354" t="s">
        <v>1777</v>
      </c>
      <c r="V96" s="355">
        <v>22665724</v>
      </c>
    </row>
    <row r="97" spans="1:20" ht="28.5">
      <c r="A97" s="246">
        <v>87</v>
      </c>
      <c r="B97" s="1453"/>
      <c r="C97" s="257">
        <v>2017</v>
      </c>
      <c r="D97" s="253" t="s">
        <v>1770</v>
      </c>
      <c r="E97" s="254">
        <v>8000</v>
      </c>
      <c r="F97" s="237">
        <v>106005848</v>
      </c>
      <c r="G97" s="236"/>
      <c r="H97" s="292"/>
      <c r="I97" s="293"/>
      <c r="J97" s="292"/>
      <c r="K97" s="237"/>
      <c r="L97" s="238"/>
      <c r="M97" s="237"/>
      <c r="N97" s="238">
        <v>8000</v>
      </c>
      <c r="O97" s="228">
        <f t="shared" si="7"/>
        <v>106005848</v>
      </c>
      <c r="P97" s="352" t="s">
        <v>1778</v>
      </c>
      <c r="Q97" s="230"/>
      <c r="R97" s="99"/>
      <c r="S97" s="353"/>
      <c r="T97" s="353"/>
    </row>
    <row r="98" spans="1:20" ht="28.5">
      <c r="A98" s="246">
        <v>88</v>
      </c>
      <c r="B98" s="1453"/>
      <c r="C98" s="257">
        <v>2017</v>
      </c>
      <c r="D98" s="253" t="s">
        <v>1779</v>
      </c>
      <c r="E98" s="254">
        <v>5000</v>
      </c>
      <c r="F98" s="237">
        <v>57289000</v>
      </c>
      <c r="G98" s="236"/>
      <c r="H98" s="292"/>
      <c r="I98" s="293"/>
      <c r="J98" s="292"/>
      <c r="K98" s="237"/>
      <c r="L98" s="238"/>
      <c r="M98" s="237"/>
      <c r="N98" s="238">
        <v>5000</v>
      </c>
      <c r="O98" s="228">
        <f t="shared" si="7"/>
        <v>57289000</v>
      </c>
      <c r="P98" s="229" t="s">
        <v>1780</v>
      </c>
      <c r="Q98" s="230"/>
      <c r="R98" s="230"/>
    </row>
    <row r="99" spans="1:20" ht="28.5">
      <c r="A99" s="246">
        <v>89</v>
      </c>
      <c r="B99" s="1453"/>
      <c r="C99" s="257">
        <v>2017</v>
      </c>
      <c r="D99" s="247" t="s">
        <v>1781</v>
      </c>
      <c r="E99" s="258">
        <v>8000</v>
      </c>
      <c r="F99" s="228">
        <v>176000000</v>
      </c>
      <c r="G99" s="224"/>
      <c r="H99" s="225"/>
      <c r="I99" s="226"/>
      <c r="J99" s="225"/>
      <c r="K99" s="228"/>
      <c r="L99" s="259"/>
      <c r="M99" s="228"/>
      <c r="N99" s="259"/>
      <c r="O99" s="228">
        <f t="shared" si="7"/>
        <v>176000000</v>
      </c>
      <c r="P99" s="229" t="s">
        <v>1782</v>
      </c>
      <c r="Q99" s="230"/>
      <c r="R99" s="230"/>
    </row>
    <row r="100" spans="1:20" ht="28.5">
      <c r="A100" s="246">
        <v>90</v>
      </c>
      <c r="B100" s="1453"/>
      <c r="C100" s="257">
        <v>2017</v>
      </c>
      <c r="D100" s="253" t="s">
        <v>1781</v>
      </c>
      <c r="E100" s="254">
        <v>8000</v>
      </c>
      <c r="F100" s="237">
        <v>176000000</v>
      </c>
      <c r="G100" s="236"/>
      <c r="H100" s="292"/>
      <c r="I100" s="293"/>
      <c r="J100" s="292"/>
      <c r="K100" s="237"/>
      <c r="L100" s="238"/>
      <c r="M100" s="237"/>
      <c r="N100" s="238"/>
      <c r="O100" s="228"/>
      <c r="P100" s="229" t="s">
        <v>1782</v>
      </c>
      <c r="Q100" s="230"/>
      <c r="R100" s="230"/>
    </row>
    <row r="101" spans="1:20" ht="38.25">
      <c r="A101" s="246">
        <v>91</v>
      </c>
      <c r="B101" s="1453"/>
      <c r="C101" s="257">
        <v>2017</v>
      </c>
      <c r="D101" s="253" t="s">
        <v>1783</v>
      </c>
      <c r="E101" s="254">
        <v>2000</v>
      </c>
      <c r="F101" s="237"/>
      <c r="G101" s="236"/>
      <c r="H101" s="292"/>
      <c r="I101" s="293"/>
      <c r="J101" s="292"/>
      <c r="K101" s="237"/>
      <c r="L101" s="238">
        <v>2000</v>
      </c>
      <c r="M101" s="237"/>
      <c r="N101" s="238"/>
      <c r="O101" s="228"/>
      <c r="P101" s="229" t="s">
        <v>1784</v>
      </c>
      <c r="Q101" s="230"/>
      <c r="R101" s="230"/>
    </row>
    <row r="102" spans="1:20" ht="28.5">
      <c r="A102" s="246">
        <v>92</v>
      </c>
      <c r="B102" s="1453"/>
      <c r="C102" s="257">
        <v>2017</v>
      </c>
      <c r="D102" s="253" t="s">
        <v>1785</v>
      </c>
      <c r="E102" s="254">
        <v>1500</v>
      </c>
      <c r="F102" s="237">
        <v>10830000</v>
      </c>
      <c r="G102" s="236"/>
      <c r="H102" s="292"/>
      <c r="I102" s="293"/>
      <c r="J102" s="292"/>
      <c r="K102" s="237"/>
      <c r="L102" s="238">
        <v>1500</v>
      </c>
      <c r="M102" s="237">
        <v>10830000</v>
      </c>
      <c r="N102" s="238"/>
      <c r="O102" s="228"/>
      <c r="P102" s="229" t="s">
        <v>1786</v>
      </c>
      <c r="Q102" s="230"/>
      <c r="R102" s="230"/>
    </row>
    <row r="103" spans="1:20" ht="28.5">
      <c r="A103" s="246">
        <v>93</v>
      </c>
      <c r="B103" s="1453"/>
      <c r="C103" s="257">
        <v>2017</v>
      </c>
      <c r="D103" s="253" t="s">
        <v>1787</v>
      </c>
      <c r="E103" s="254">
        <v>7500</v>
      </c>
      <c r="F103" s="237">
        <v>90000000</v>
      </c>
      <c r="G103" s="236"/>
      <c r="H103" s="292"/>
      <c r="I103" s="293"/>
      <c r="J103" s="292"/>
      <c r="K103" s="237"/>
      <c r="L103" s="238"/>
      <c r="M103" s="237"/>
      <c r="N103" s="238">
        <v>7500</v>
      </c>
      <c r="O103" s="228">
        <v>90000000</v>
      </c>
      <c r="P103" s="352" t="s">
        <v>1788</v>
      </c>
      <c r="Q103" s="230"/>
      <c r="R103" s="230"/>
    </row>
    <row r="104" spans="1:20" ht="28.5">
      <c r="A104" s="246">
        <v>94</v>
      </c>
      <c r="B104" s="1453"/>
      <c r="C104" s="257">
        <v>2017</v>
      </c>
      <c r="D104" s="253" t="s">
        <v>1789</v>
      </c>
      <c r="E104" s="254">
        <v>500</v>
      </c>
      <c r="F104" s="237">
        <v>1254000</v>
      </c>
      <c r="G104" s="236"/>
      <c r="H104" s="292"/>
      <c r="I104" s="293"/>
      <c r="J104" s="292"/>
      <c r="K104" s="237"/>
      <c r="L104" s="238">
        <v>500</v>
      </c>
      <c r="M104" s="237">
        <v>1254000</v>
      </c>
      <c r="N104" s="238"/>
      <c r="O104" s="228">
        <f t="shared" si="7"/>
        <v>0</v>
      </c>
      <c r="P104" s="229" t="s">
        <v>1790</v>
      </c>
      <c r="Q104" s="230"/>
      <c r="R104" s="230"/>
    </row>
    <row r="105" spans="1:20" ht="28.5">
      <c r="A105" s="246">
        <v>95</v>
      </c>
      <c r="B105" s="1453"/>
      <c r="C105" s="257">
        <v>2017</v>
      </c>
      <c r="D105" s="253" t="s">
        <v>1791</v>
      </c>
      <c r="E105" s="254">
        <v>2000</v>
      </c>
      <c r="F105" s="237">
        <v>5016000</v>
      </c>
      <c r="G105" s="236"/>
      <c r="H105" s="292"/>
      <c r="I105" s="293"/>
      <c r="J105" s="292"/>
      <c r="K105" s="237"/>
      <c r="L105" s="238">
        <v>2000</v>
      </c>
      <c r="M105" s="237">
        <v>5016000</v>
      </c>
      <c r="N105" s="238"/>
      <c r="O105" s="228">
        <f t="shared" si="7"/>
        <v>0</v>
      </c>
      <c r="P105" s="229" t="s">
        <v>1792</v>
      </c>
      <c r="Q105" s="230"/>
      <c r="R105" s="230"/>
    </row>
    <row r="106" spans="1:20">
      <c r="A106" s="246">
        <v>96</v>
      </c>
      <c r="B106" s="1453"/>
      <c r="C106" s="257">
        <v>2017</v>
      </c>
      <c r="D106" s="253" t="s">
        <v>1793</v>
      </c>
      <c r="E106" s="254">
        <v>1500</v>
      </c>
      <c r="F106" s="237"/>
      <c r="G106" s="236"/>
      <c r="H106" s="292"/>
      <c r="I106" s="293"/>
      <c r="J106" s="292"/>
      <c r="K106" s="237"/>
      <c r="L106" s="238"/>
      <c r="M106" s="237"/>
      <c r="N106" s="238">
        <v>1500</v>
      </c>
      <c r="O106" s="228">
        <f t="shared" si="7"/>
        <v>0</v>
      </c>
      <c r="P106" s="229" t="s">
        <v>1794</v>
      </c>
      <c r="Q106" s="230"/>
      <c r="R106" s="230"/>
    </row>
    <row r="107" spans="1:20">
      <c r="A107" s="246">
        <v>97</v>
      </c>
      <c r="B107" s="1453"/>
      <c r="C107" s="257">
        <v>2017</v>
      </c>
      <c r="D107" s="253" t="s">
        <v>1793</v>
      </c>
      <c r="E107" s="254">
        <v>19000</v>
      </c>
      <c r="F107" s="237"/>
      <c r="G107" s="236"/>
      <c r="H107" s="292"/>
      <c r="I107" s="293"/>
      <c r="J107" s="292"/>
      <c r="K107" s="237"/>
      <c r="L107" s="238">
        <v>19000</v>
      </c>
      <c r="M107" s="237"/>
      <c r="N107" s="238"/>
      <c r="O107" s="228">
        <f t="shared" si="7"/>
        <v>0</v>
      </c>
      <c r="P107" s="229" t="s">
        <v>1705</v>
      </c>
      <c r="Q107" s="230"/>
      <c r="R107" s="230"/>
    </row>
    <row r="108" spans="1:20">
      <c r="A108" s="246">
        <v>98</v>
      </c>
      <c r="B108" s="1453"/>
      <c r="C108" s="257">
        <v>2017</v>
      </c>
      <c r="D108" s="253" t="s">
        <v>1795</v>
      </c>
      <c r="E108" s="254">
        <v>14000</v>
      </c>
      <c r="F108" s="237"/>
      <c r="G108" s="236"/>
      <c r="H108" s="292"/>
      <c r="I108" s="293"/>
      <c r="J108" s="292"/>
      <c r="K108" s="237"/>
      <c r="L108" s="238">
        <v>14000</v>
      </c>
      <c r="M108" s="237"/>
      <c r="N108" s="238"/>
      <c r="O108" s="228"/>
      <c r="P108" s="229" t="s">
        <v>1705</v>
      </c>
      <c r="Q108" s="230"/>
      <c r="R108" s="230"/>
    </row>
    <row r="109" spans="1:20">
      <c r="A109" s="246">
        <v>99</v>
      </c>
      <c r="B109" s="1453"/>
      <c r="C109" s="257">
        <v>2017</v>
      </c>
      <c r="D109" s="253" t="s">
        <v>1796</v>
      </c>
      <c r="E109" s="254">
        <v>14000</v>
      </c>
      <c r="F109" s="237"/>
      <c r="G109" s="236"/>
      <c r="H109" s="292"/>
      <c r="I109" s="293"/>
      <c r="J109" s="292"/>
      <c r="K109" s="237"/>
      <c r="L109" s="238">
        <v>14000</v>
      </c>
      <c r="M109" s="237"/>
      <c r="N109" s="238"/>
      <c r="O109" s="228"/>
      <c r="P109" s="229" t="s">
        <v>1705</v>
      </c>
      <c r="Q109" s="230"/>
      <c r="R109" s="230"/>
    </row>
    <row r="110" spans="1:20">
      <c r="A110" s="246">
        <v>100</v>
      </c>
      <c r="B110" s="1453"/>
      <c r="C110" s="257">
        <v>2017</v>
      </c>
      <c r="D110" s="247" t="s">
        <v>1797</v>
      </c>
      <c r="E110" s="258">
        <v>18000</v>
      </c>
      <c r="F110" s="228">
        <v>48059748</v>
      </c>
      <c r="G110" s="224"/>
      <c r="H110" s="225"/>
      <c r="I110" s="226"/>
      <c r="J110" s="225"/>
      <c r="K110" s="228"/>
      <c r="L110" s="259"/>
      <c r="M110" s="228">
        <f>F110*0.3</f>
        <v>14417924.4</v>
      </c>
      <c r="N110" s="259">
        <v>18000</v>
      </c>
      <c r="O110" s="228">
        <f t="shared" si="7"/>
        <v>33641823.600000001</v>
      </c>
      <c r="P110" s="356"/>
      <c r="Q110" s="230"/>
      <c r="R110" s="230"/>
    </row>
    <row r="111" spans="1:20">
      <c r="A111" s="239" t="s">
        <v>1606</v>
      </c>
      <c r="B111" s="1454"/>
      <c r="C111" s="1587" t="s">
        <v>1555</v>
      </c>
      <c r="D111" s="1588"/>
      <c r="E111" s="240"/>
      <c r="F111" s="241"/>
      <c r="G111" s="242"/>
      <c r="H111" s="241">
        <f>SUM(H85:H110)</f>
        <v>154002096</v>
      </c>
      <c r="I111" s="242"/>
      <c r="J111" s="1589">
        <f>SUM(J85:K110)</f>
        <v>57734211</v>
      </c>
      <c r="K111" s="1590"/>
      <c r="L111" s="242"/>
      <c r="M111" s="263">
        <f>SUM(M85:M110)</f>
        <v>127749188.5</v>
      </c>
      <c r="N111" s="264"/>
      <c r="O111" s="241" t="e">
        <f>SUM(O85:O110)</f>
        <v>#VALUE!</v>
      </c>
      <c r="P111" s="245"/>
      <c r="Q111" s="219" t="s">
        <v>132</v>
      </c>
      <c r="R111" s="219" t="s">
        <v>1593</v>
      </c>
    </row>
    <row r="112" spans="1:20" ht="25.5">
      <c r="A112" s="246">
        <v>101</v>
      </c>
      <c r="B112" s="1465" t="s">
        <v>1798</v>
      </c>
      <c r="C112" s="316">
        <v>2015</v>
      </c>
      <c r="D112" s="251" t="s">
        <v>1799</v>
      </c>
      <c r="E112" s="289">
        <v>403</v>
      </c>
      <c r="F112" s="228">
        <v>741520</v>
      </c>
      <c r="G112" s="224"/>
      <c r="H112" s="228">
        <f>F112*0.3</f>
        <v>222456</v>
      </c>
      <c r="I112" s="225"/>
      <c r="J112" s="225"/>
      <c r="K112" s="225"/>
      <c r="L112" s="259">
        <v>403</v>
      </c>
      <c r="M112" s="227">
        <v>519064</v>
      </c>
      <c r="N112" s="289"/>
      <c r="O112" s="228">
        <f t="shared" si="7"/>
        <v>0</v>
      </c>
      <c r="P112" s="251" t="s">
        <v>1800</v>
      </c>
      <c r="Q112" s="230" t="s">
        <v>1801</v>
      </c>
      <c r="R112" s="99" t="s">
        <v>1802</v>
      </c>
    </row>
    <row r="113" spans="1:19" ht="25.5">
      <c r="A113" s="246">
        <v>102</v>
      </c>
      <c r="B113" s="1465"/>
      <c r="C113" s="316">
        <v>2016</v>
      </c>
      <c r="D113" s="251" t="s">
        <v>1799</v>
      </c>
      <c r="E113" s="289">
        <v>505</v>
      </c>
      <c r="F113" s="228">
        <v>939300</v>
      </c>
      <c r="G113" s="224"/>
      <c r="H113" s="228">
        <f>F113*0.3</f>
        <v>281790</v>
      </c>
      <c r="I113" s="225"/>
      <c r="J113" s="225"/>
      <c r="K113" s="225"/>
      <c r="L113" s="225"/>
      <c r="M113" s="337"/>
      <c r="N113" s="289">
        <v>505</v>
      </c>
      <c r="O113" s="228">
        <f t="shared" si="7"/>
        <v>657510</v>
      </c>
      <c r="P113" s="251" t="s">
        <v>1803</v>
      </c>
      <c r="Q113" s="230" t="s">
        <v>1804</v>
      </c>
      <c r="R113" s="230" t="s">
        <v>1805</v>
      </c>
    </row>
    <row r="114" spans="1:19" ht="30">
      <c r="A114" s="246">
        <v>103</v>
      </c>
      <c r="B114" s="1465"/>
      <c r="C114" s="246" t="s">
        <v>1733</v>
      </c>
      <c r="D114" s="247" t="s">
        <v>1806</v>
      </c>
      <c r="E114" s="258">
        <v>30000</v>
      </c>
      <c r="F114" s="228">
        <v>1023000</v>
      </c>
      <c r="G114" s="224"/>
      <c r="H114" s="228">
        <f>F114*0.3</f>
        <v>306900</v>
      </c>
      <c r="I114" s="259"/>
      <c r="J114" s="228"/>
      <c r="K114" s="228"/>
      <c r="L114" s="259">
        <v>15000</v>
      </c>
      <c r="M114" s="357">
        <f>(F114-H114)/2</f>
        <v>358050</v>
      </c>
      <c r="N114" s="285">
        <v>15000</v>
      </c>
      <c r="O114" s="228">
        <f t="shared" si="7"/>
        <v>358050</v>
      </c>
      <c r="P114" s="251" t="s">
        <v>1800</v>
      </c>
      <c r="Q114" s="230" t="s">
        <v>1801</v>
      </c>
      <c r="R114" s="99" t="s">
        <v>1807</v>
      </c>
      <c r="S114" s="99" t="s">
        <v>1808</v>
      </c>
    </row>
    <row r="115" spans="1:19" ht="25.5">
      <c r="A115" s="246">
        <v>104</v>
      </c>
      <c r="B115" s="1465"/>
      <c r="C115" s="257">
        <v>2015</v>
      </c>
      <c r="D115" s="247" t="s">
        <v>1809</v>
      </c>
      <c r="E115" s="258">
        <v>12000</v>
      </c>
      <c r="F115" s="228">
        <v>126000</v>
      </c>
      <c r="G115" s="224"/>
      <c r="H115" s="228">
        <f>F115*0.3</f>
        <v>37800</v>
      </c>
      <c r="I115" s="225"/>
      <c r="J115" s="225"/>
      <c r="K115" s="225"/>
      <c r="L115" s="225">
        <v>12000</v>
      </c>
      <c r="M115" s="357">
        <v>88200</v>
      </c>
      <c r="N115" s="258"/>
      <c r="O115" s="228">
        <f t="shared" si="7"/>
        <v>0</v>
      </c>
      <c r="P115" s="251" t="s">
        <v>1800</v>
      </c>
      <c r="Q115" s="230" t="s">
        <v>1801</v>
      </c>
      <c r="R115" s="99" t="s">
        <v>1802</v>
      </c>
      <c r="S115" s="87" t="s">
        <v>1675</v>
      </c>
    </row>
    <row r="116" spans="1:19" ht="25.5">
      <c r="A116" s="246">
        <v>105</v>
      </c>
      <c r="B116" s="1465"/>
      <c r="C116" s="257">
        <v>2016</v>
      </c>
      <c r="D116" s="247" t="s">
        <v>1809</v>
      </c>
      <c r="E116" s="258">
        <v>20000</v>
      </c>
      <c r="F116" s="228">
        <v>174447</v>
      </c>
      <c r="G116" s="224"/>
      <c r="H116" s="228"/>
      <c r="I116" s="225"/>
      <c r="J116" s="225"/>
      <c r="K116" s="225"/>
      <c r="L116" s="225"/>
      <c r="M116" s="227">
        <f>F116*0.3</f>
        <v>52334.1</v>
      </c>
      <c r="N116" s="258">
        <v>20000</v>
      </c>
      <c r="O116" s="228">
        <f t="shared" si="7"/>
        <v>122112.9</v>
      </c>
      <c r="P116" s="251" t="s">
        <v>1610</v>
      </c>
      <c r="Q116" s="230"/>
      <c r="R116" s="230"/>
    </row>
    <row r="117" spans="1:19" ht="28.5">
      <c r="A117" s="246">
        <v>106</v>
      </c>
      <c r="B117" s="1465"/>
      <c r="C117" s="257">
        <v>2014</v>
      </c>
      <c r="D117" s="247" t="s">
        <v>1810</v>
      </c>
      <c r="E117" s="258">
        <v>1000</v>
      </c>
      <c r="F117" s="228">
        <v>21200</v>
      </c>
      <c r="G117" s="224"/>
      <c r="H117" s="228">
        <f>F117*0.3</f>
        <v>6360</v>
      </c>
      <c r="I117" s="259">
        <v>1000</v>
      </c>
      <c r="J117" s="228"/>
      <c r="K117" s="228"/>
      <c r="L117" s="259"/>
      <c r="M117" s="260">
        <v>14840</v>
      </c>
      <c r="N117" s="259"/>
      <c r="O117" s="228">
        <f t="shared" si="7"/>
        <v>0</v>
      </c>
      <c r="P117" s="251" t="s">
        <v>1617</v>
      </c>
      <c r="Q117" s="230" t="s">
        <v>1618</v>
      </c>
      <c r="R117" s="230" t="s">
        <v>1619</v>
      </c>
    </row>
    <row r="118" spans="1:19" ht="28.5">
      <c r="A118" s="246">
        <v>107</v>
      </c>
      <c r="B118" s="1465"/>
      <c r="C118" s="257">
        <v>2015</v>
      </c>
      <c r="D118" s="247" t="s">
        <v>1811</v>
      </c>
      <c r="E118" s="258">
        <v>1000</v>
      </c>
      <c r="F118" s="228">
        <v>21200</v>
      </c>
      <c r="G118" s="224"/>
      <c r="H118" s="228"/>
      <c r="I118" s="225"/>
      <c r="J118" s="225"/>
      <c r="K118" s="225"/>
      <c r="L118" s="225"/>
      <c r="M118" s="227">
        <f>F118*0.3</f>
        <v>6360</v>
      </c>
      <c r="N118" s="258">
        <v>1000</v>
      </c>
      <c r="O118" s="228">
        <f t="shared" ref="O118:O131" si="8">F118-(H118+J118+K118+M118)</f>
        <v>14840</v>
      </c>
      <c r="P118" s="251" t="s">
        <v>1610</v>
      </c>
      <c r="Q118" s="230"/>
      <c r="R118" s="230"/>
    </row>
    <row r="119" spans="1:19" ht="28.5">
      <c r="A119" s="246">
        <v>108</v>
      </c>
      <c r="B119" s="1465"/>
      <c r="C119" s="257">
        <v>2014</v>
      </c>
      <c r="D119" s="247" t="s">
        <v>1812</v>
      </c>
      <c r="E119" s="258">
        <v>1000</v>
      </c>
      <c r="F119" s="228">
        <v>17200</v>
      </c>
      <c r="G119" s="224"/>
      <c r="H119" s="228">
        <f>F119*0.3</f>
        <v>5160</v>
      </c>
      <c r="I119" s="259">
        <v>1000</v>
      </c>
      <c r="J119" s="228"/>
      <c r="K119" s="228"/>
      <c r="L119" s="259"/>
      <c r="M119" s="260">
        <v>12040</v>
      </c>
      <c r="N119" s="259"/>
      <c r="O119" s="228">
        <f t="shared" si="8"/>
        <v>0</v>
      </c>
      <c r="P119" s="251" t="s">
        <v>1617</v>
      </c>
      <c r="Q119" s="230" t="s">
        <v>1618</v>
      </c>
      <c r="R119" s="230" t="s">
        <v>1619</v>
      </c>
    </row>
    <row r="120" spans="1:19" ht="28.5">
      <c r="A120" s="246">
        <v>109</v>
      </c>
      <c r="B120" s="1465"/>
      <c r="C120" s="257">
        <v>2015</v>
      </c>
      <c r="D120" s="247" t="s">
        <v>1812</v>
      </c>
      <c r="E120" s="258">
        <v>1000</v>
      </c>
      <c r="F120" s="228">
        <v>17200</v>
      </c>
      <c r="G120" s="224"/>
      <c r="H120" s="225"/>
      <c r="I120" s="225"/>
      <c r="J120" s="225"/>
      <c r="K120" s="225"/>
      <c r="L120" s="225"/>
      <c r="M120" s="324">
        <f>F120*0.3</f>
        <v>5160</v>
      </c>
      <c r="N120" s="258">
        <v>1000</v>
      </c>
      <c r="O120" s="228">
        <f t="shared" si="8"/>
        <v>12040</v>
      </c>
      <c r="P120" s="251" t="s">
        <v>1610</v>
      </c>
      <c r="Q120" s="230"/>
      <c r="R120" s="230"/>
    </row>
    <row r="121" spans="1:19" ht="28.5">
      <c r="A121" s="246">
        <v>110</v>
      </c>
      <c r="B121" s="1465"/>
      <c r="C121" s="257">
        <v>2017</v>
      </c>
      <c r="D121" s="253" t="s">
        <v>1813</v>
      </c>
      <c r="E121" s="254">
        <v>500</v>
      </c>
      <c r="F121" s="237">
        <v>8850</v>
      </c>
      <c r="G121" s="236"/>
      <c r="H121" s="292"/>
      <c r="I121" s="292"/>
      <c r="J121" s="292"/>
      <c r="K121" s="292"/>
      <c r="L121" s="292">
        <v>500</v>
      </c>
      <c r="M121" s="237">
        <v>8850</v>
      </c>
      <c r="N121" s="254"/>
      <c r="O121" s="228">
        <f t="shared" si="8"/>
        <v>0</v>
      </c>
      <c r="P121" s="229" t="s">
        <v>1814</v>
      </c>
      <c r="Q121" s="230" t="s">
        <v>1749</v>
      </c>
      <c r="R121" s="230" t="s">
        <v>1750</v>
      </c>
    </row>
    <row r="122" spans="1:19" ht="28.5">
      <c r="A122" s="246">
        <v>111</v>
      </c>
      <c r="B122" s="1465"/>
      <c r="C122" s="257">
        <v>2017</v>
      </c>
      <c r="D122" s="253" t="s">
        <v>1815</v>
      </c>
      <c r="E122" s="254">
        <v>500</v>
      </c>
      <c r="F122" s="237">
        <v>431908</v>
      </c>
      <c r="G122" s="236"/>
      <c r="H122" s="292"/>
      <c r="I122" s="292"/>
      <c r="J122" s="292"/>
      <c r="K122" s="292"/>
      <c r="L122" s="292">
        <v>500</v>
      </c>
      <c r="M122" s="237">
        <v>431908</v>
      </c>
      <c r="N122" s="254"/>
      <c r="O122" s="228">
        <f t="shared" si="8"/>
        <v>0</v>
      </c>
      <c r="P122" s="229" t="s">
        <v>1816</v>
      </c>
      <c r="Q122" s="230" t="s">
        <v>1749</v>
      </c>
      <c r="R122" s="230" t="s">
        <v>1750</v>
      </c>
    </row>
    <row r="123" spans="1:19" ht="28.5">
      <c r="A123" s="246">
        <v>112</v>
      </c>
      <c r="B123" s="1465"/>
      <c r="C123" s="257">
        <v>2017</v>
      </c>
      <c r="D123" s="358" t="s">
        <v>1817</v>
      </c>
      <c r="E123" s="254">
        <v>35000</v>
      </c>
      <c r="F123" s="237">
        <v>143518</v>
      </c>
      <c r="G123" s="236"/>
      <c r="H123" s="292"/>
      <c r="I123" s="292"/>
      <c r="J123" s="292"/>
      <c r="K123" s="292"/>
      <c r="L123" s="292">
        <v>35000</v>
      </c>
      <c r="M123" s="237">
        <v>143518</v>
      </c>
      <c r="N123" s="254"/>
      <c r="O123" s="228">
        <f t="shared" si="8"/>
        <v>0</v>
      </c>
      <c r="P123" s="229"/>
      <c r="Q123" s="230"/>
      <c r="R123" s="230"/>
    </row>
    <row r="124" spans="1:19" ht="28.5">
      <c r="A124" s="246">
        <v>113</v>
      </c>
      <c r="B124" s="1465"/>
      <c r="C124" s="257">
        <v>2017</v>
      </c>
      <c r="D124" s="253" t="s">
        <v>1818</v>
      </c>
      <c r="E124" s="254">
        <v>250</v>
      </c>
      <c r="F124" s="237">
        <v>224538</v>
      </c>
      <c r="G124" s="236"/>
      <c r="H124" s="292"/>
      <c r="I124" s="292"/>
      <c r="J124" s="292"/>
      <c r="K124" s="292"/>
      <c r="L124" s="292">
        <v>250</v>
      </c>
      <c r="M124" s="237">
        <v>224538</v>
      </c>
      <c r="N124" s="254"/>
      <c r="O124" s="228">
        <f t="shared" si="8"/>
        <v>0</v>
      </c>
      <c r="P124" s="229" t="s">
        <v>1819</v>
      </c>
      <c r="Q124" s="230" t="s">
        <v>1749</v>
      </c>
      <c r="R124" s="230" t="s">
        <v>1750</v>
      </c>
    </row>
    <row r="125" spans="1:19" ht="28.5">
      <c r="A125" s="246">
        <v>114</v>
      </c>
      <c r="B125" s="1465"/>
      <c r="C125" s="257">
        <v>2017</v>
      </c>
      <c r="D125" s="253" t="s">
        <v>1820</v>
      </c>
      <c r="E125" s="254">
        <v>250</v>
      </c>
      <c r="F125" s="237">
        <v>279972</v>
      </c>
      <c r="G125" s="236"/>
      <c r="H125" s="292"/>
      <c r="I125" s="292"/>
      <c r="J125" s="292"/>
      <c r="K125" s="292"/>
      <c r="L125" s="292">
        <v>250</v>
      </c>
      <c r="M125" s="237">
        <v>279972</v>
      </c>
      <c r="N125" s="254"/>
      <c r="O125" s="228">
        <f t="shared" si="8"/>
        <v>0</v>
      </c>
      <c r="P125" s="229" t="s">
        <v>1821</v>
      </c>
      <c r="Q125" s="230" t="s">
        <v>1749</v>
      </c>
      <c r="R125" s="230" t="s">
        <v>1750</v>
      </c>
    </row>
    <row r="126" spans="1:19" ht="28.5">
      <c r="A126" s="246">
        <v>115</v>
      </c>
      <c r="B126" s="1465"/>
      <c r="C126" s="257">
        <v>2017</v>
      </c>
      <c r="D126" s="253" t="s">
        <v>1822</v>
      </c>
      <c r="E126" s="254">
        <v>250</v>
      </c>
      <c r="F126" s="237">
        <v>369090</v>
      </c>
      <c r="G126" s="236"/>
      <c r="H126" s="292"/>
      <c r="I126" s="292"/>
      <c r="J126" s="292"/>
      <c r="K126" s="292"/>
      <c r="L126" s="292">
        <v>250</v>
      </c>
      <c r="M126" s="237">
        <v>369090</v>
      </c>
      <c r="N126" s="254"/>
      <c r="O126" s="228">
        <f t="shared" si="8"/>
        <v>0</v>
      </c>
      <c r="P126" s="229" t="s">
        <v>1823</v>
      </c>
      <c r="Q126" s="230" t="s">
        <v>1749</v>
      </c>
      <c r="R126" s="230" t="s">
        <v>1750</v>
      </c>
    </row>
    <row r="127" spans="1:19" ht="28.5">
      <c r="A127" s="246">
        <v>116</v>
      </c>
      <c r="B127" s="1465"/>
      <c r="C127" s="257">
        <v>2017</v>
      </c>
      <c r="D127" s="253" t="s">
        <v>1824</v>
      </c>
      <c r="E127" s="254">
        <v>250</v>
      </c>
      <c r="F127" s="237">
        <v>390385</v>
      </c>
      <c r="G127" s="236"/>
      <c r="H127" s="292"/>
      <c r="I127" s="292"/>
      <c r="J127" s="292"/>
      <c r="K127" s="292"/>
      <c r="L127" s="292">
        <v>250</v>
      </c>
      <c r="M127" s="237">
        <v>390385</v>
      </c>
      <c r="N127" s="254"/>
      <c r="O127" s="228">
        <f t="shared" si="8"/>
        <v>0</v>
      </c>
      <c r="P127" s="229" t="s">
        <v>1825</v>
      </c>
      <c r="Q127" s="230" t="s">
        <v>1749</v>
      </c>
      <c r="R127" s="230" t="s">
        <v>1750</v>
      </c>
    </row>
    <row r="128" spans="1:19" ht="28.5">
      <c r="A128" s="246">
        <v>117</v>
      </c>
      <c r="B128" s="1465"/>
      <c r="C128" s="257">
        <v>2017</v>
      </c>
      <c r="D128" s="253" t="s">
        <v>1826</v>
      </c>
      <c r="E128" s="254">
        <v>50000</v>
      </c>
      <c r="F128" s="237">
        <v>357400</v>
      </c>
      <c r="G128" s="236"/>
      <c r="H128" s="292"/>
      <c r="I128" s="292"/>
      <c r="J128" s="292"/>
      <c r="K128" s="292"/>
      <c r="L128" s="292">
        <v>50000</v>
      </c>
      <c r="M128" s="237">
        <v>357400</v>
      </c>
      <c r="N128" s="254"/>
      <c r="O128" s="228">
        <f t="shared" si="8"/>
        <v>0</v>
      </c>
      <c r="P128" s="229" t="s">
        <v>1827</v>
      </c>
      <c r="Q128" s="230" t="s">
        <v>1749</v>
      </c>
      <c r="R128" s="230" t="s">
        <v>1750</v>
      </c>
    </row>
    <row r="129" spans="1:18">
      <c r="A129" s="246">
        <v>118</v>
      </c>
      <c r="B129" s="1465"/>
      <c r="C129" s="257">
        <v>2017</v>
      </c>
      <c r="D129" s="247" t="s">
        <v>1809</v>
      </c>
      <c r="E129" s="258">
        <v>15000</v>
      </c>
      <c r="F129" s="228">
        <v>165054</v>
      </c>
      <c r="G129" s="224"/>
      <c r="H129" s="225"/>
      <c r="I129" s="225"/>
      <c r="J129" s="225"/>
      <c r="K129" s="225"/>
      <c r="L129" s="225"/>
      <c r="M129" s="228">
        <f>F129*0.3</f>
        <v>49516.2</v>
      </c>
      <c r="N129" s="258">
        <v>15000</v>
      </c>
      <c r="O129" s="228">
        <f t="shared" si="8"/>
        <v>115537.8</v>
      </c>
      <c r="P129" s="251"/>
      <c r="Q129" s="230"/>
      <c r="R129" s="230"/>
    </row>
    <row r="130" spans="1:18" ht="28.5">
      <c r="A130" s="246">
        <v>119</v>
      </c>
      <c r="B130" s="1465"/>
      <c r="C130" s="257">
        <v>2017</v>
      </c>
      <c r="D130" s="247" t="s">
        <v>1806</v>
      </c>
      <c r="E130" s="258">
        <v>15000</v>
      </c>
      <c r="F130" s="228">
        <v>511500</v>
      </c>
      <c r="G130" s="224"/>
      <c r="H130" s="225"/>
      <c r="I130" s="225"/>
      <c r="J130" s="225"/>
      <c r="K130" s="225"/>
      <c r="L130" s="225"/>
      <c r="M130" s="228">
        <f>F130*0.3</f>
        <v>153450</v>
      </c>
      <c r="N130" s="258">
        <v>15000</v>
      </c>
      <c r="O130" s="228">
        <f t="shared" si="8"/>
        <v>358050</v>
      </c>
      <c r="P130" s="251"/>
      <c r="Q130" s="230"/>
      <c r="R130" s="230"/>
    </row>
    <row r="131" spans="1:18" ht="25.5">
      <c r="A131" s="246">
        <v>120</v>
      </c>
      <c r="B131" s="1465"/>
      <c r="C131" s="257">
        <v>2017</v>
      </c>
      <c r="D131" s="251" t="s">
        <v>1799</v>
      </c>
      <c r="E131" s="258">
        <v>3000</v>
      </c>
      <c r="F131" s="228">
        <v>3446998</v>
      </c>
      <c r="G131" s="224"/>
      <c r="H131" s="225"/>
      <c r="I131" s="225"/>
      <c r="J131" s="225"/>
      <c r="K131" s="225"/>
      <c r="L131" s="225"/>
      <c r="M131" s="228">
        <f>F131*0.3</f>
        <v>1034099.3999999999</v>
      </c>
      <c r="N131" s="258">
        <v>3000</v>
      </c>
      <c r="O131" s="228">
        <f t="shared" si="8"/>
        <v>2412898.6</v>
      </c>
      <c r="P131" s="251"/>
      <c r="Q131" s="230"/>
      <c r="R131" s="230"/>
    </row>
    <row r="132" spans="1:18">
      <c r="A132" s="239" t="s">
        <v>1606</v>
      </c>
      <c r="B132" s="1466"/>
      <c r="C132" s="1587" t="s">
        <v>1555</v>
      </c>
      <c r="D132" s="1588"/>
      <c r="E132" s="240"/>
      <c r="F132" s="241"/>
      <c r="G132" s="242"/>
      <c r="H132" s="241"/>
      <c r="I132" s="242"/>
      <c r="J132" s="1589">
        <f>SUM(J112:K120)</f>
        <v>0</v>
      </c>
      <c r="K132" s="1590"/>
      <c r="L132" s="243"/>
      <c r="M132" s="263">
        <f>SUM(M112:M131)</f>
        <v>4498774.7</v>
      </c>
      <c r="N132" s="359"/>
      <c r="O132" s="241">
        <f>SUM(O112:O131)</f>
        <v>4051039.3</v>
      </c>
      <c r="P132" s="360"/>
      <c r="Q132" s="230"/>
      <c r="R132" s="230"/>
    </row>
    <row r="133" spans="1:18">
      <c r="A133" s="1577" t="s">
        <v>1828</v>
      </c>
      <c r="B133" s="1578"/>
      <c r="C133" s="1578"/>
      <c r="D133" s="1578"/>
      <c r="E133" s="1578"/>
      <c r="F133" s="1578"/>
      <c r="G133" s="1578"/>
      <c r="H133" s="1578"/>
      <c r="I133" s="1579"/>
      <c r="J133" s="1580" t="s">
        <v>1829</v>
      </c>
      <c r="K133" s="1581"/>
      <c r="L133" s="1582" t="s">
        <v>1830</v>
      </c>
      <c r="M133" s="1582"/>
      <c r="N133" s="1583" t="s">
        <v>1831</v>
      </c>
      <c r="O133" s="1583"/>
      <c r="P133" s="361"/>
    </row>
    <row r="134" spans="1:18">
      <c r="A134" s="1443"/>
      <c r="B134" s="1444"/>
      <c r="C134" s="1444"/>
      <c r="D134" s="1444"/>
      <c r="E134" s="1444"/>
      <c r="F134" s="1444"/>
      <c r="G134" s="1444"/>
      <c r="H134" s="1444"/>
      <c r="I134" s="1445"/>
      <c r="J134" s="1580">
        <f>SUM(J10:K10,J36:K36,J17:K17,J50:K50,J66:K66,J84:K84,J24:K24,J111:K111,J132:K132)</f>
        <v>208686361</v>
      </c>
      <c r="K134" s="1581"/>
      <c r="L134" s="1584">
        <f>SUM(M132,M111,M24,M84,M66,M50,M17,M36,M10)</f>
        <v>447824410.19999999</v>
      </c>
      <c r="M134" s="1584"/>
      <c r="N134" s="1585" t="e">
        <f>SUM(O132,O111,O24,O84,O66,O50,O17,O36,O10)</f>
        <v>#VALUE!</v>
      </c>
      <c r="O134" s="1585"/>
      <c r="P134" s="362"/>
    </row>
    <row r="135" spans="1:18">
      <c r="A135" s="1576"/>
      <c r="B135" s="1576"/>
      <c r="C135" s="1576"/>
      <c r="D135" s="1576"/>
      <c r="E135" s="363"/>
      <c r="F135" s="364"/>
      <c r="G135" s="365"/>
      <c r="H135" s="364"/>
      <c r="I135" s="365"/>
      <c r="J135" s="364"/>
      <c r="K135" s="366"/>
      <c r="L135" s="367"/>
      <c r="M135" s="366"/>
    </row>
    <row r="136" spans="1:18">
      <c r="A136" s="1438"/>
      <c r="B136" s="1438"/>
      <c r="C136" s="1438"/>
      <c r="D136" s="1438"/>
      <c r="E136" s="1439"/>
      <c r="F136" s="1439"/>
      <c r="G136" s="1439"/>
      <c r="H136" s="1439"/>
      <c r="I136" s="1439"/>
      <c r="J136" s="1439"/>
      <c r="M136" s="371"/>
    </row>
    <row r="137" spans="1:18">
      <c r="D137" s="372"/>
      <c r="E137" s="373"/>
      <c r="F137" s="77"/>
      <c r="G137" s="374"/>
      <c r="H137" s="77"/>
      <c r="M137" s="376"/>
    </row>
    <row r="138" spans="1:18">
      <c r="D138" s="372"/>
      <c r="E138" s="373"/>
      <c r="F138" s="77"/>
      <c r="G138" s="374"/>
      <c r="H138" s="77"/>
      <c r="K138" s="376"/>
      <c r="L138" s="377"/>
      <c r="M138" s="376"/>
    </row>
    <row r="139" spans="1:18">
      <c r="D139" s="372"/>
      <c r="E139" s="373"/>
      <c r="F139" s="77"/>
      <c r="G139" s="374"/>
      <c r="H139" s="77"/>
      <c r="I139" s="374"/>
      <c r="J139" s="77"/>
      <c r="K139" s="376"/>
      <c r="L139" s="377"/>
      <c r="M139" s="376"/>
    </row>
  </sheetData>
  <mergeCells count="51">
    <mergeCell ref="A1:P1"/>
    <mergeCell ref="A2:A3"/>
    <mergeCell ref="B2:B3"/>
    <mergeCell ref="C2:C3"/>
    <mergeCell ref="D2:D3"/>
    <mergeCell ref="E2:F2"/>
    <mergeCell ref="G2:H2"/>
    <mergeCell ref="I2:M2"/>
    <mergeCell ref="N2:O2"/>
    <mergeCell ref="P2:P3"/>
    <mergeCell ref="B4:B10"/>
    <mergeCell ref="C10:D10"/>
    <mergeCell ref="J10:K10"/>
    <mergeCell ref="B11:B17"/>
    <mergeCell ref="C17:D17"/>
    <mergeCell ref="J17:K17"/>
    <mergeCell ref="B18:B24"/>
    <mergeCell ref="C24:D24"/>
    <mergeCell ref="J24:K24"/>
    <mergeCell ref="B25:B36"/>
    <mergeCell ref="C36:D36"/>
    <mergeCell ref="J36:K36"/>
    <mergeCell ref="B37:B50"/>
    <mergeCell ref="C50:D50"/>
    <mergeCell ref="J50:K50"/>
    <mergeCell ref="B51:B66"/>
    <mergeCell ref="F53:F54"/>
    <mergeCell ref="H53:H54"/>
    <mergeCell ref="M53:M54"/>
    <mergeCell ref="O53:O54"/>
    <mergeCell ref="C66:D66"/>
    <mergeCell ref="J66:K66"/>
    <mergeCell ref="B67:B84"/>
    <mergeCell ref="C84:D84"/>
    <mergeCell ref="J84:K84"/>
    <mergeCell ref="B85:B111"/>
    <mergeCell ref="C111:D111"/>
    <mergeCell ref="J111:K111"/>
    <mergeCell ref="B112:B132"/>
    <mergeCell ref="C132:D132"/>
    <mergeCell ref="J132:K132"/>
    <mergeCell ref="L133:M133"/>
    <mergeCell ref="N133:O133"/>
    <mergeCell ref="J134:K134"/>
    <mergeCell ref="L134:M134"/>
    <mergeCell ref="N134:O134"/>
    <mergeCell ref="A135:D135"/>
    <mergeCell ref="A136:D136"/>
    <mergeCell ref="E136:J136"/>
    <mergeCell ref="A133:I134"/>
    <mergeCell ref="J133:K133"/>
  </mergeCells>
  <pageMargins left="0.70866141732283472" right="0.70866141732283472" top="0.74803149606299213" bottom="0.74803149606299213" header="0.31496062992125984" footer="0.31496062992125984"/>
  <pageSetup paperSize="9" scale="50" orientation="landscape" r:id="rId1"/>
  <headerFooter>
    <oddFooter>Sayfa &amp;P / &amp;N</oddFooter>
  </headerFooter>
  <colBreaks count="1" manualBreakCount="1">
    <brk id="18" max="1048575"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workbookViewId="0">
      <selection activeCell="E1" sqref="E1"/>
    </sheetView>
  </sheetViews>
  <sheetFormatPr defaultRowHeight="15"/>
  <cols>
    <col min="1" max="1" width="28" customWidth="1"/>
    <col min="2" max="2" width="13.5703125" customWidth="1"/>
    <col min="3" max="3" width="16.7109375" customWidth="1"/>
    <col min="4" max="4" width="18.85546875" customWidth="1"/>
    <col min="5" max="5" width="17.28515625" customWidth="1"/>
    <col min="6" max="6" width="47.85546875" customWidth="1"/>
  </cols>
  <sheetData>
    <row r="1" spans="1:6" ht="26.25" thickBot="1">
      <c r="A1" s="387" t="s">
        <v>1859</v>
      </c>
      <c r="B1" s="387" t="s">
        <v>1992</v>
      </c>
      <c r="C1" s="387" t="s">
        <v>75</v>
      </c>
      <c r="D1" s="387" t="s">
        <v>1993</v>
      </c>
      <c r="E1" s="387" t="s">
        <v>1994</v>
      </c>
      <c r="F1" s="387" t="s">
        <v>1863</v>
      </c>
    </row>
    <row r="2" spans="1:6" ht="75">
      <c r="A2" s="388" t="s">
        <v>20</v>
      </c>
      <c r="C2" s="5" t="s">
        <v>1856</v>
      </c>
      <c r="F2" s="5" t="s">
        <v>1995</v>
      </c>
    </row>
    <row r="3" spans="1:6">
      <c r="A3" s="23" t="s">
        <v>25</v>
      </c>
    </row>
    <row r="4" spans="1:6" ht="25.5">
      <c r="A4" s="23" t="s">
        <v>26</v>
      </c>
    </row>
    <row r="5" spans="1:6" ht="38.25">
      <c r="A5" s="23" t="s">
        <v>28</v>
      </c>
    </row>
    <row r="6" spans="1:6" ht="38.25">
      <c r="A6" s="23" t="s">
        <v>29</v>
      </c>
    </row>
    <row r="7" spans="1:6" ht="51">
      <c r="A7" s="23" t="s">
        <v>30</v>
      </c>
    </row>
    <row r="8" spans="1:6" ht="51">
      <c r="A8" s="23" t="s">
        <v>32</v>
      </c>
    </row>
    <row r="9" spans="1:6" ht="25.5">
      <c r="A9" s="23" t="s">
        <v>34</v>
      </c>
    </row>
    <row r="10" spans="1:6" ht="38.25">
      <c r="A10" s="23" t="s">
        <v>36</v>
      </c>
    </row>
    <row r="11" spans="1:6" ht="38.25">
      <c r="A11" s="23" t="s">
        <v>38</v>
      </c>
    </row>
    <row r="12" spans="1:6" ht="38.25">
      <c r="A12" s="23" t="s">
        <v>40</v>
      </c>
    </row>
    <row r="13" spans="1:6" ht="51">
      <c r="A13" s="23" t="s">
        <v>42</v>
      </c>
    </row>
    <row r="14" spans="1:6" ht="51">
      <c r="A14" s="23" t="s">
        <v>43</v>
      </c>
    </row>
    <row r="15" spans="1:6" ht="38.25">
      <c r="A15" s="23" t="s">
        <v>45</v>
      </c>
    </row>
    <row r="16" spans="1:6" ht="38.25">
      <c r="A16" s="383" t="s">
        <v>46</v>
      </c>
    </row>
    <row r="17" spans="1:1" ht="38.25">
      <c r="A17" s="23" t="s">
        <v>47</v>
      </c>
    </row>
    <row r="18" spans="1:1" ht="38.25">
      <c r="A18" s="23" t="s">
        <v>48</v>
      </c>
    </row>
    <row r="19" spans="1:1" ht="25.5">
      <c r="A19" s="23" t="s">
        <v>49</v>
      </c>
    </row>
    <row r="20" spans="1:1" ht="38.25">
      <c r="A20" s="23" t="s">
        <v>50</v>
      </c>
    </row>
    <row r="21" spans="1:1" ht="25.5">
      <c r="A21" s="23" t="s">
        <v>51</v>
      </c>
    </row>
    <row r="22" spans="1:1" ht="38.25">
      <c r="A22" s="383" t="s">
        <v>52</v>
      </c>
    </row>
    <row r="23" spans="1:1" ht="51">
      <c r="A23" s="23" t="s">
        <v>54</v>
      </c>
    </row>
    <row r="24" spans="1:1" ht="51">
      <c r="A24" s="23" t="s">
        <v>55</v>
      </c>
    </row>
    <row r="25" spans="1:1" ht="38.25">
      <c r="A25" s="23" t="s">
        <v>56</v>
      </c>
    </row>
    <row r="26" spans="1:1" ht="38.25">
      <c r="A26" s="23" t="s">
        <v>58</v>
      </c>
    </row>
    <row r="27" spans="1:1" ht="38.25">
      <c r="A27" s="23" t="s">
        <v>60</v>
      </c>
    </row>
    <row r="28" spans="1:1" ht="38.25">
      <c r="A28" s="23" t="s">
        <v>61</v>
      </c>
    </row>
    <row r="29" spans="1:1" ht="25.5">
      <c r="A29" s="23" t="s">
        <v>62</v>
      </c>
    </row>
    <row r="30" spans="1:1" ht="25.5">
      <c r="A30" s="23" t="s">
        <v>65</v>
      </c>
    </row>
    <row r="31" spans="1:1" ht="25.5">
      <c r="A31" s="23" t="s">
        <v>66</v>
      </c>
    </row>
    <row r="32" spans="1:1">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row r="43" spans="1:1">
      <c r="A43" s="23"/>
    </row>
    <row r="44" spans="1:1">
      <c r="A44" s="23"/>
    </row>
    <row r="45" spans="1:1">
      <c r="A45" s="23"/>
    </row>
    <row r="46" spans="1:1">
      <c r="A46" s="23"/>
    </row>
    <row r="47" spans="1:1">
      <c r="A47" s="23"/>
    </row>
    <row r="48" spans="1:1">
      <c r="A48" s="23"/>
    </row>
    <row r="49" spans="1:1">
      <c r="A49" s="23"/>
    </row>
    <row r="50" spans="1:1">
      <c r="A50" s="23"/>
    </row>
    <row r="51" spans="1:1">
      <c r="A51" s="23"/>
    </row>
    <row r="52" spans="1:1">
      <c r="A52" s="23"/>
    </row>
    <row r="53" spans="1:1">
      <c r="A53" s="23"/>
    </row>
    <row r="54" spans="1:1">
      <c r="A54" s="23"/>
    </row>
    <row r="55" spans="1:1">
      <c r="A55" s="23"/>
    </row>
    <row r="56" spans="1:1">
      <c r="A56" s="23"/>
    </row>
    <row r="57" spans="1:1">
      <c r="A57" s="23"/>
    </row>
    <row r="58" spans="1:1">
      <c r="A58" s="23"/>
    </row>
    <row r="59" spans="1:1">
      <c r="A59" s="23"/>
    </row>
    <row r="60" spans="1:1">
      <c r="A60" s="23"/>
    </row>
    <row r="61" spans="1:1">
      <c r="A61" s="23"/>
    </row>
    <row r="62" spans="1:1">
      <c r="A62" s="23"/>
    </row>
    <row r="63" spans="1:1">
      <c r="A63" s="23"/>
    </row>
    <row r="64" spans="1:1">
      <c r="A64" s="23"/>
    </row>
    <row r="65" spans="1:1">
      <c r="A65" s="23"/>
    </row>
    <row r="66" spans="1:1">
      <c r="A66" s="23"/>
    </row>
    <row r="67" spans="1:1">
      <c r="A67" s="23"/>
    </row>
    <row r="68" spans="1:1">
      <c r="A68" s="63"/>
    </row>
    <row r="69" spans="1:1">
      <c r="A69" s="63"/>
    </row>
    <row r="70" spans="1:1">
      <c r="A70" s="23"/>
    </row>
    <row r="71" spans="1:1">
      <c r="A71" s="23"/>
    </row>
    <row r="72" spans="1:1">
      <c r="A72" s="23"/>
    </row>
    <row r="73" spans="1:1">
      <c r="A73" s="23"/>
    </row>
    <row r="74" spans="1:1">
      <c r="A74" s="23"/>
    </row>
    <row r="75" spans="1:1">
      <c r="A75" s="23"/>
    </row>
    <row r="76" spans="1:1">
      <c r="A76" s="23"/>
    </row>
    <row r="77" spans="1:1">
      <c r="A77" s="23"/>
    </row>
    <row r="78" spans="1:1">
      <c r="A78" s="23"/>
    </row>
    <row r="79" spans="1:1">
      <c r="A79" s="23"/>
    </row>
    <row r="80" spans="1:1">
      <c r="A80" s="23"/>
    </row>
    <row r="81" spans="1:1">
      <c r="A81" s="23"/>
    </row>
    <row r="82" spans="1:1">
      <c r="A82" s="23"/>
    </row>
    <row r="83" spans="1:1">
      <c r="A83" s="23"/>
    </row>
    <row r="84" spans="1:1">
      <c r="A84" s="23"/>
    </row>
    <row r="85" spans="1:1">
      <c r="A85" s="23"/>
    </row>
    <row r="86" spans="1:1">
      <c r="A86" s="23"/>
    </row>
    <row r="87" spans="1:1">
      <c r="A87" s="23"/>
    </row>
    <row r="88" spans="1:1">
      <c r="A88" s="23"/>
    </row>
    <row r="89" spans="1:1">
      <c r="A89" s="23"/>
    </row>
    <row r="90" spans="1:1">
      <c r="A90" s="23"/>
    </row>
    <row r="91" spans="1:1">
      <c r="A91" s="23"/>
    </row>
    <row r="92" spans="1:1">
      <c r="A92" s="23"/>
    </row>
    <row r="93" spans="1:1">
      <c r="A93" s="23"/>
    </row>
    <row r="94" spans="1:1">
      <c r="A94" s="23"/>
    </row>
    <row r="95" spans="1:1">
      <c r="A95" s="23"/>
    </row>
    <row r="96" spans="1:1">
      <c r="A96" s="23"/>
    </row>
    <row r="97" spans="1:1">
      <c r="A97" s="23"/>
    </row>
    <row r="98" spans="1:1">
      <c r="A98" s="23"/>
    </row>
    <row r="99" spans="1:1">
      <c r="A99" s="23"/>
    </row>
    <row r="100" spans="1:1">
      <c r="A100" s="23"/>
    </row>
    <row r="101" spans="1:1">
      <c r="A101" s="23"/>
    </row>
    <row r="102" spans="1:1">
      <c r="A102" s="23"/>
    </row>
    <row r="103" spans="1:1">
      <c r="A103" s="23"/>
    </row>
    <row r="104" spans="1:1">
      <c r="A104" s="23"/>
    </row>
    <row r="105" spans="1:1">
      <c r="A105" s="23"/>
    </row>
    <row r="106" spans="1:1">
      <c r="A106" s="23"/>
    </row>
    <row r="107" spans="1:1">
      <c r="A107" s="23"/>
    </row>
    <row r="108" spans="1:1">
      <c r="A108" s="23"/>
    </row>
    <row r="109" spans="1:1">
      <c r="A109" s="23"/>
    </row>
    <row r="110" spans="1:1">
      <c r="A110" s="23"/>
    </row>
    <row r="111" spans="1:1">
      <c r="A111" s="23"/>
    </row>
    <row r="112" spans="1:1">
      <c r="A112" s="23"/>
    </row>
    <row r="113" spans="1:1">
      <c r="A113" s="23"/>
    </row>
    <row r="114" spans="1:1">
      <c r="A114" s="23"/>
    </row>
    <row r="115" spans="1:1">
      <c r="A115" s="23"/>
    </row>
    <row r="116" spans="1:1">
      <c r="A116" s="23"/>
    </row>
    <row r="117" spans="1:1">
      <c r="A117" s="23"/>
    </row>
    <row r="118" spans="1:1">
      <c r="A118" s="23"/>
    </row>
    <row r="119" spans="1:1">
      <c r="A119" s="23"/>
    </row>
    <row r="120" spans="1:1">
      <c r="A120" s="23"/>
    </row>
    <row r="121" spans="1:1">
      <c r="A121" s="23"/>
    </row>
    <row r="122" spans="1:1">
      <c r="A122" s="23"/>
    </row>
    <row r="123" spans="1:1">
      <c r="A123" s="23"/>
    </row>
    <row r="124" spans="1:1">
      <c r="A124" s="23"/>
    </row>
    <row r="125" spans="1:1">
      <c r="A125" s="23"/>
    </row>
    <row r="126" spans="1:1">
      <c r="A126" s="23"/>
    </row>
    <row r="127" spans="1:1">
      <c r="A127" s="23"/>
    </row>
    <row r="128" spans="1:1">
      <c r="A128" s="23"/>
    </row>
    <row r="129" spans="1:1">
      <c r="A129" s="23"/>
    </row>
    <row r="130" spans="1:1">
      <c r="A130" s="23"/>
    </row>
    <row r="131" spans="1:1">
      <c r="A131" s="23"/>
    </row>
    <row r="132" spans="1:1">
      <c r="A132" s="23"/>
    </row>
    <row r="133" spans="1:1">
      <c r="A133" s="23"/>
    </row>
    <row r="134" spans="1:1">
      <c r="A134" s="23"/>
    </row>
    <row r="135" spans="1:1">
      <c r="A135" s="23"/>
    </row>
    <row r="136" spans="1:1">
      <c r="A136" s="23"/>
    </row>
    <row r="137" spans="1:1">
      <c r="A137" s="23"/>
    </row>
    <row r="138" spans="1:1">
      <c r="A138" s="23"/>
    </row>
    <row r="139" spans="1:1">
      <c r="A139" s="23"/>
    </row>
    <row r="140" spans="1:1">
      <c r="A140" s="23"/>
    </row>
    <row r="141" spans="1:1">
      <c r="A141" s="23"/>
    </row>
    <row r="142" spans="1:1">
      <c r="A142" s="23"/>
    </row>
    <row r="143" spans="1:1">
      <c r="A143" s="23"/>
    </row>
    <row r="144" spans="1:1">
      <c r="A144" s="23"/>
    </row>
    <row r="145" spans="1:1">
      <c r="A145" s="23"/>
    </row>
    <row r="146" spans="1:1">
      <c r="A146" s="23"/>
    </row>
    <row r="147" spans="1:1">
      <c r="A147" s="23"/>
    </row>
    <row r="148" spans="1:1">
      <c r="A148" s="23"/>
    </row>
    <row r="149" spans="1:1">
      <c r="A149" s="23"/>
    </row>
    <row r="150" spans="1:1">
      <c r="A150" s="23"/>
    </row>
    <row r="151" spans="1:1">
      <c r="A151" s="23"/>
    </row>
    <row r="152" spans="1:1">
      <c r="A152" s="23"/>
    </row>
    <row r="153" spans="1:1">
      <c r="A153" s="23"/>
    </row>
    <row r="154" spans="1:1">
      <c r="A154" s="23"/>
    </row>
    <row r="155" spans="1:1">
      <c r="A155" s="77"/>
    </row>
    <row r="156" spans="1:1">
      <c r="A156" s="77"/>
    </row>
    <row r="157" spans="1:1">
      <c r="A157" s="77"/>
    </row>
    <row r="158" spans="1:1">
      <c r="A158" s="77"/>
    </row>
    <row r="159" spans="1:1">
      <c r="A159" s="77"/>
    </row>
    <row r="160" spans="1:1">
      <c r="A160" s="77"/>
    </row>
    <row r="161" spans="1:1">
      <c r="A161" s="77"/>
    </row>
    <row r="162" spans="1:1">
      <c r="A162" s="80"/>
    </row>
    <row r="163" spans="1:1">
      <c r="A163" s="83"/>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Q64"/>
  <sheetViews>
    <sheetView workbookViewId="0">
      <selection activeCell="C6" sqref="C6"/>
    </sheetView>
  </sheetViews>
  <sheetFormatPr defaultColWidth="9.140625" defaultRowHeight="14.25"/>
  <cols>
    <col min="1" max="1" width="9.140625" style="107"/>
    <col min="2" max="2" width="5" style="107" customWidth="1"/>
    <col min="3" max="3" width="18.85546875" style="389" customWidth="1"/>
    <col min="4" max="4" width="12" style="107" hidden="1" customWidth="1"/>
    <col min="5" max="5" width="13" style="107" hidden="1" customWidth="1"/>
    <col min="6" max="6" width="12.28515625" style="107" hidden="1" customWidth="1"/>
    <col min="7" max="7" width="11.7109375" style="107" hidden="1" customWidth="1"/>
    <col min="8" max="8" width="15.85546875" style="107" hidden="1" customWidth="1"/>
    <col min="9" max="9" width="12.5703125" style="107" hidden="1" customWidth="1"/>
    <col min="10" max="10" width="13.140625" style="107" hidden="1" customWidth="1"/>
    <col min="11" max="11" width="10.85546875" style="107" hidden="1" customWidth="1"/>
    <col min="12" max="12" width="12.140625" style="107" hidden="1" customWidth="1"/>
    <col min="13" max="13" width="10.5703125" style="107" hidden="1" customWidth="1"/>
    <col min="14" max="14" width="18.5703125" style="107" hidden="1" customWidth="1"/>
    <col min="15" max="15" width="14.28515625" style="107" hidden="1" customWidth="1"/>
    <col min="16" max="16" width="13" style="107" bestFit="1" customWidth="1"/>
    <col min="17" max="17" width="13.42578125" style="390" customWidth="1"/>
    <col min="18" max="18" width="17.28515625" style="391" bestFit="1" customWidth="1"/>
    <col min="19" max="19" width="15.5703125" style="392" bestFit="1" customWidth="1"/>
    <col min="20" max="20" width="15.5703125" style="107" bestFit="1" customWidth="1"/>
    <col min="21" max="21" width="14.28515625" style="107" bestFit="1" customWidth="1"/>
    <col min="22" max="22" width="15.5703125" style="107" bestFit="1" customWidth="1"/>
    <col min="23" max="23" width="14.28515625" style="107" bestFit="1" customWidth="1"/>
    <col min="24" max="24" width="15.5703125" style="107" bestFit="1" customWidth="1"/>
    <col min="25" max="25" width="7.85546875" style="107" bestFit="1" customWidth="1"/>
    <col min="26" max="26" width="15.5703125" style="107" bestFit="1" customWidth="1"/>
    <col min="27" max="27" width="17.28515625" style="107" bestFit="1" customWidth="1"/>
    <col min="28" max="28" width="25.28515625" style="107" bestFit="1" customWidth="1"/>
    <col min="29" max="29" width="9.140625" style="393"/>
    <col min="30" max="30" width="46.7109375" style="393" customWidth="1"/>
    <col min="31" max="31" width="9.140625" style="394"/>
    <col min="32" max="33" width="15" style="394" bestFit="1" customWidth="1"/>
    <col min="34" max="303" width="9.140625" style="394"/>
    <col min="304" max="16384" width="9.140625" style="107"/>
  </cols>
  <sheetData>
    <row r="1" spans="1:303" ht="15" thickBot="1"/>
    <row r="2" spans="1:303" ht="18.75" customHeight="1" thickBot="1">
      <c r="A2" s="1646" t="s">
        <v>1864</v>
      </c>
      <c r="B2" s="1619" t="s">
        <v>1580</v>
      </c>
      <c r="C2" s="1611" t="s">
        <v>1865</v>
      </c>
      <c r="D2" s="1613" t="s">
        <v>1866</v>
      </c>
      <c r="E2" s="1613"/>
      <c r="F2" s="1613"/>
      <c r="G2" s="1613"/>
      <c r="H2" s="1614" t="s">
        <v>1867</v>
      </c>
      <c r="I2" s="1614" t="s">
        <v>1868</v>
      </c>
      <c r="J2" s="1614" t="s">
        <v>1869</v>
      </c>
      <c r="K2" s="1617" t="s">
        <v>1870</v>
      </c>
      <c r="L2" s="1619" t="s">
        <v>1871</v>
      </c>
      <c r="M2" s="1614"/>
      <c r="N2" s="1614"/>
      <c r="O2" s="1620"/>
      <c r="P2" s="1623" t="s">
        <v>1872</v>
      </c>
      <c r="Q2" s="1624"/>
      <c r="R2" s="1624"/>
      <c r="S2" s="1624"/>
      <c r="T2" s="1624"/>
      <c r="U2" s="1624"/>
      <c r="V2" s="1624"/>
      <c r="W2" s="1624"/>
      <c r="X2" s="1624"/>
      <c r="Y2" s="1624"/>
      <c r="Z2" s="1624"/>
      <c r="AA2" s="1625"/>
      <c r="AB2" s="395" t="s">
        <v>1873</v>
      </c>
      <c r="AC2" s="1626" t="s">
        <v>1874</v>
      </c>
      <c r="AD2" s="1627"/>
    </row>
    <row r="3" spans="1:303" ht="84" customHeight="1">
      <c r="A3" s="1647"/>
      <c r="B3" s="1621"/>
      <c r="C3" s="1612"/>
      <c r="D3" s="396" t="s">
        <v>1875</v>
      </c>
      <c r="E3" s="1615" t="s">
        <v>1876</v>
      </c>
      <c r="F3" s="1615"/>
      <c r="G3" s="396" t="s">
        <v>1877</v>
      </c>
      <c r="H3" s="1615"/>
      <c r="I3" s="1615"/>
      <c r="J3" s="1615"/>
      <c r="K3" s="1618"/>
      <c r="L3" s="1621"/>
      <c r="M3" s="1615"/>
      <c r="N3" s="1615"/>
      <c r="O3" s="1622"/>
      <c r="P3" s="1619" t="s">
        <v>1878</v>
      </c>
      <c r="Q3" s="1614"/>
      <c r="R3" s="1620"/>
      <c r="S3" s="397"/>
      <c r="T3" s="1619" t="s">
        <v>1879</v>
      </c>
      <c r="U3" s="1614"/>
      <c r="V3" s="1614"/>
      <c r="W3" s="1614"/>
      <c r="X3" s="1614"/>
      <c r="Y3" s="1614"/>
      <c r="Z3" s="1617"/>
      <c r="AA3" s="1620"/>
      <c r="AB3" s="1630" t="s">
        <v>1880</v>
      </c>
      <c r="AC3" s="1628"/>
      <c r="AD3" s="1629"/>
    </row>
    <row r="4" spans="1:303" ht="48" customHeight="1">
      <c r="A4" s="1647"/>
      <c r="B4" s="1621"/>
      <c r="C4" s="1612"/>
      <c r="D4" s="1615" t="s">
        <v>1881</v>
      </c>
      <c r="E4" s="398">
        <v>42339</v>
      </c>
      <c r="F4" s="398">
        <v>42803</v>
      </c>
      <c r="G4" s="1615" t="s">
        <v>1882</v>
      </c>
      <c r="H4" s="1615" t="s">
        <v>1883</v>
      </c>
      <c r="I4" s="1615" t="s">
        <v>1883</v>
      </c>
      <c r="J4" s="1615" t="s">
        <v>1883</v>
      </c>
      <c r="K4" s="1618" t="s">
        <v>1883</v>
      </c>
      <c r="L4" s="399" t="s">
        <v>1884</v>
      </c>
      <c r="M4" s="396" t="s">
        <v>1885</v>
      </c>
      <c r="N4" s="396" t="s">
        <v>1886</v>
      </c>
      <c r="O4" s="1622" t="s">
        <v>1887</v>
      </c>
      <c r="P4" s="1621" t="s">
        <v>1884</v>
      </c>
      <c r="Q4" s="1615" t="s">
        <v>1888</v>
      </c>
      <c r="R4" s="1631" t="s">
        <v>1889</v>
      </c>
      <c r="S4" s="1641" t="s">
        <v>1589</v>
      </c>
      <c r="T4" s="1621" t="s">
        <v>1890</v>
      </c>
      <c r="U4" s="1615" t="s">
        <v>1891</v>
      </c>
      <c r="V4" s="1615" t="s">
        <v>1892</v>
      </c>
      <c r="W4" s="1615" t="s">
        <v>1893</v>
      </c>
      <c r="X4" s="1615" t="s">
        <v>1894</v>
      </c>
      <c r="Y4" s="1615" t="s">
        <v>1895</v>
      </c>
      <c r="Z4" s="1622" t="s">
        <v>1529</v>
      </c>
      <c r="AA4" s="1622" t="s">
        <v>1555</v>
      </c>
      <c r="AB4" s="1630"/>
      <c r="AC4" s="1628"/>
      <c r="AD4" s="1629"/>
    </row>
    <row r="5" spans="1:303" ht="40.5" customHeight="1" thickBot="1">
      <c r="A5" s="1647"/>
      <c r="B5" s="1643"/>
      <c r="C5" s="1612"/>
      <c r="D5" s="1616"/>
      <c r="E5" s="400" t="s">
        <v>1896</v>
      </c>
      <c r="F5" s="400" t="s">
        <v>1881</v>
      </c>
      <c r="G5" s="1616"/>
      <c r="H5" s="1616"/>
      <c r="I5" s="1616"/>
      <c r="J5" s="1616"/>
      <c r="K5" s="1644"/>
      <c r="L5" s="401" t="s">
        <v>1881</v>
      </c>
      <c r="M5" s="400" t="s">
        <v>1897</v>
      </c>
      <c r="N5" s="400" t="s">
        <v>1897</v>
      </c>
      <c r="O5" s="1631"/>
      <c r="P5" s="1643"/>
      <c r="Q5" s="1616"/>
      <c r="R5" s="1645"/>
      <c r="S5" s="1642"/>
      <c r="T5" s="1643"/>
      <c r="U5" s="1616"/>
      <c r="V5" s="1616"/>
      <c r="W5" s="1616"/>
      <c r="X5" s="1616"/>
      <c r="Y5" s="1616"/>
      <c r="Z5" s="1631"/>
      <c r="AA5" s="1631"/>
      <c r="AB5" s="1630"/>
      <c r="AC5" s="1628"/>
      <c r="AD5" s="1629"/>
    </row>
    <row r="6" spans="1:303" ht="72.75" customHeight="1">
      <c r="A6" s="1632" t="s">
        <v>1898</v>
      </c>
      <c r="B6" s="402" t="s">
        <v>1899</v>
      </c>
      <c r="C6" s="403" t="s">
        <v>1900</v>
      </c>
      <c r="D6" s="404">
        <v>26280</v>
      </c>
      <c r="E6" s="404">
        <v>33818</v>
      </c>
      <c r="F6" s="404">
        <v>12267</v>
      </c>
      <c r="G6" s="405">
        <v>0.47</v>
      </c>
      <c r="H6" s="404">
        <v>27442</v>
      </c>
      <c r="I6" s="404">
        <v>21551</v>
      </c>
      <c r="J6" s="404">
        <v>14013</v>
      </c>
      <c r="K6" s="404">
        <v>14000</v>
      </c>
      <c r="L6" s="404">
        <v>5600</v>
      </c>
      <c r="M6" s="406">
        <v>1500</v>
      </c>
      <c r="N6" s="406">
        <v>8400000</v>
      </c>
      <c r="O6" s="407" t="s">
        <v>1187</v>
      </c>
      <c r="P6" s="408">
        <v>14000</v>
      </c>
      <c r="Q6" s="409">
        <v>1050</v>
      </c>
      <c r="R6" s="410">
        <f>P6*Q6</f>
        <v>14700000</v>
      </c>
      <c r="S6" s="411"/>
      <c r="T6" s="412"/>
      <c r="U6" s="413"/>
      <c r="V6" s="413"/>
      <c r="W6" s="413"/>
      <c r="X6" s="414">
        <v>4900000</v>
      </c>
      <c r="Y6" s="413"/>
      <c r="Z6" s="413"/>
      <c r="AA6" s="415">
        <f>SUM(U6:Z6)</f>
        <v>4900000</v>
      </c>
      <c r="AB6" s="416">
        <f>R6-S6-AA6</f>
        <v>9800000</v>
      </c>
      <c r="AC6" s="1634" t="s">
        <v>1901</v>
      </c>
      <c r="AD6" s="1635"/>
    </row>
    <row r="7" spans="1:303" s="432" customFormat="1" ht="41.25" customHeight="1">
      <c r="A7" s="1633"/>
      <c r="B7" s="417" t="s">
        <v>1902</v>
      </c>
      <c r="C7" s="418" t="s">
        <v>1903</v>
      </c>
      <c r="D7" s="419">
        <v>17520</v>
      </c>
      <c r="E7" s="419">
        <v>14964</v>
      </c>
      <c r="F7" s="419">
        <v>7434</v>
      </c>
      <c r="G7" s="420">
        <v>0.43</v>
      </c>
      <c r="H7" s="419">
        <v>13075</v>
      </c>
      <c r="I7" s="419">
        <v>7530</v>
      </c>
      <c r="J7" s="419">
        <v>10086</v>
      </c>
      <c r="K7" s="419">
        <v>19000</v>
      </c>
      <c r="L7" s="419">
        <v>7600</v>
      </c>
      <c r="M7" s="421">
        <v>1500</v>
      </c>
      <c r="N7" s="421">
        <v>11400000</v>
      </c>
      <c r="O7" s="422" t="s">
        <v>1187</v>
      </c>
      <c r="P7" s="423">
        <v>19000</v>
      </c>
      <c r="Q7" s="424">
        <v>1050</v>
      </c>
      <c r="R7" s="425">
        <f>P7*Q7</f>
        <v>19950000</v>
      </c>
      <c r="S7" s="426"/>
      <c r="T7" s="427"/>
      <c r="U7" s="428"/>
      <c r="V7" s="428"/>
      <c r="W7" s="428"/>
      <c r="X7" s="429">
        <v>6650000</v>
      </c>
      <c r="Y7" s="428"/>
      <c r="Z7" s="428"/>
      <c r="AA7" s="430">
        <f>SUM(U7:Z7)</f>
        <v>6650000</v>
      </c>
      <c r="AB7" s="431">
        <f t="shared" ref="AB7:AB38" si="0">R7-S7-AA7</f>
        <v>13300000</v>
      </c>
      <c r="AC7" s="1636" t="s">
        <v>1901</v>
      </c>
      <c r="AD7" s="1637"/>
      <c r="AE7" s="394"/>
      <c r="AF7" s="394"/>
      <c r="AG7" s="394"/>
      <c r="AH7" s="394"/>
      <c r="AI7" s="394"/>
      <c r="AJ7" s="394"/>
      <c r="AK7" s="394"/>
      <c r="AL7" s="394"/>
      <c r="AM7" s="394"/>
      <c r="AN7" s="394"/>
      <c r="AO7" s="394"/>
      <c r="AP7" s="394"/>
      <c r="AQ7" s="394"/>
      <c r="AR7" s="394"/>
      <c r="AS7" s="394"/>
      <c r="AT7" s="394"/>
      <c r="AU7" s="394"/>
      <c r="AV7" s="394"/>
      <c r="AW7" s="394"/>
      <c r="AX7" s="394"/>
      <c r="AY7" s="394"/>
      <c r="AZ7" s="394"/>
      <c r="BA7" s="394"/>
      <c r="BB7" s="394"/>
      <c r="BC7" s="394"/>
      <c r="BD7" s="394"/>
      <c r="BE7" s="394"/>
      <c r="BF7" s="394"/>
      <c r="BG7" s="394"/>
      <c r="BH7" s="394"/>
      <c r="BI7" s="394"/>
      <c r="BJ7" s="394"/>
      <c r="BK7" s="394"/>
      <c r="BL7" s="394"/>
      <c r="BM7" s="394"/>
      <c r="BN7" s="394"/>
      <c r="BO7" s="394"/>
      <c r="BP7" s="394"/>
      <c r="BQ7" s="394"/>
      <c r="BR7" s="394"/>
      <c r="BS7" s="394"/>
      <c r="BT7" s="394"/>
      <c r="BU7" s="394"/>
      <c r="BV7" s="394"/>
      <c r="BW7" s="394"/>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c r="DY7" s="394"/>
      <c r="DZ7" s="394"/>
      <c r="EA7" s="394"/>
      <c r="EB7" s="394"/>
      <c r="EC7" s="394"/>
      <c r="ED7" s="394"/>
      <c r="EE7" s="394"/>
      <c r="EF7" s="394"/>
      <c r="EG7" s="394"/>
      <c r="EH7" s="394"/>
      <c r="EI7" s="394"/>
      <c r="EJ7" s="394"/>
      <c r="EK7" s="394"/>
      <c r="EL7" s="394"/>
      <c r="EM7" s="394"/>
      <c r="EN7" s="394"/>
      <c r="EO7" s="394"/>
      <c r="EP7" s="394"/>
      <c r="EQ7" s="394"/>
      <c r="ER7" s="394"/>
      <c r="ES7" s="394"/>
      <c r="ET7" s="394"/>
      <c r="EU7" s="394"/>
      <c r="EV7" s="394"/>
      <c r="EW7" s="394"/>
      <c r="EX7" s="394"/>
      <c r="EY7" s="394"/>
      <c r="EZ7" s="394"/>
      <c r="FA7" s="394"/>
      <c r="FB7" s="394"/>
      <c r="FC7" s="394"/>
      <c r="FD7" s="394"/>
      <c r="FE7" s="394"/>
      <c r="FF7" s="394"/>
      <c r="FG7" s="394"/>
      <c r="FH7" s="394"/>
      <c r="FI7" s="394"/>
      <c r="FJ7" s="394"/>
      <c r="FK7" s="394"/>
      <c r="FL7" s="394"/>
      <c r="FM7" s="394"/>
      <c r="FN7" s="394"/>
      <c r="FO7" s="394"/>
      <c r="FP7" s="394"/>
      <c r="FQ7" s="394"/>
      <c r="FR7" s="394"/>
      <c r="FS7" s="394"/>
      <c r="FT7" s="394"/>
      <c r="FU7" s="394"/>
      <c r="FV7" s="394"/>
      <c r="FW7" s="394"/>
      <c r="FX7" s="394"/>
      <c r="FY7" s="394"/>
      <c r="FZ7" s="394"/>
      <c r="GA7" s="394"/>
      <c r="GB7" s="394"/>
      <c r="GC7" s="394"/>
      <c r="GD7" s="394"/>
      <c r="GE7" s="394"/>
      <c r="GF7" s="394"/>
      <c r="GG7" s="394"/>
      <c r="GH7" s="394"/>
      <c r="GI7" s="394"/>
      <c r="GJ7" s="394"/>
      <c r="GK7" s="394"/>
      <c r="GL7" s="394"/>
      <c r="GM7" s="394"/>
      <c r="GN7" s="394"/>
      <c r="GO7" s="394"/>
      <c r="GP7" s="394"/>
      <c r="GQ7" s="394"/>
      <c r="GR7" s="394"/>
      <c r="GS7" s="394"/>
      <c r="GT7" s="394"/>
      <c r="GU7" s="394"/>
      <c r="GV7" s="394"/>
      <c r="GW7" s="394"/>
      <c r="GX7" s="394"/>
      <c r="GY7" s="394"/>
      <c r="GZ7" s="394"/>
      <c r="HA7" s="394"/>
      <c r="HB7" s="394"/>
      <c r="HC7" s="394"/>
      <c r="HD7" s="394"/>
      <c r="HE7" s="394"/>
      <c r="HF7" s="394"/>
      <c r="HG7" s="394"/>
      <c r="HH7" s="394"/>
      <c r="HI7" s="394"/>
      <c r="HJ7" s="394"/>
      <c r="HK7" s="394"/>
      <c r="HL7" s="394"/>
      <c r="HM7" s="394"/>
      <c r="HN7" s="394"/>
      <c r="HO7" s="394"/>
      <c r="HP7" s="394"/>
      <c r="HQ7" s="394"/>
      <c r="HR7" s="394"/>
      <c r="HS7" s="394"/>
      <c r="HT7" s="394"/>
      <c r="HU7" s="394"/>
      <c r="HV7" s="394"/>
      <c r="HW7" s="394"/>
      <c r="HX7" s="394"/>
      <c r="HY7" s="394"/>
      <c r="HZ7" s="394"/>
      <c r="IA7" s="394"/>
      <c r="IB7" s="394"/>
      <c r="IC7" s="394"/>
      <c r="ID7" s="394"/>
      <c r="IE7" s="394"/>
      <c r="IF7" s="394"/>
      <c r="IG7" s="394"/>
      <c r="IH7" s="394"/>
      <c r="II7" s="394"/>
      <c r="IJ7" s="394"/>
      <c r="IK7" s="394"/>
      <c r="IL7" s="394"/>
      <c r="IM7" s="394"/>
      <c r="IN7" s="394"/>
      <c r="IO7" s="394"/>
      <c r="IP7" s="394"/>
      <c r="IQ7" s="394"/>
      <c r="IR7" s="394"/>
      <c r="IS7" s="394"/>
      <c r="IT7" s="394"/>
      <c r="IU7" s="394"/>
      <c r="IV7" s="394"/>
      <c r="IW7" s="394"/>
      <c r="IX7" s="394"/>
      <c r="IY7" s="394"/>
      <c r="IZ7" s="394"/>
      <c r="JA7" s="394"/>
      <c r="JB7" s="394"/>
      <c r="JC7" s="394"/>
      <c r="JD7" s="394"/>
      <c r="JE7" s="394"/>
      <c r="JF7" s="394"/>
      <c r="JG7" s="394"/>
      <c r="JH7" s="394"/>
      <c r="JI7" s="394"/>
      <c r="JJ7" s="394"/>
      <c r="JK7" s="394"/>
      <c r="JL7" s="394"/>
      <c r="JM7" s="394"/>
      <c r="JN7" s="394"/>
      <c r="JO7" s="394"/>
      <c r="JP7" s="394"/>
      <c r="JQ7" s="394"/>
      <c r="JR7" s="394"/>
      <c r="JS7" s="394"/>
      <c r="JT7" s="394"/>
      <c r="JU7" s="394"/>
      <c r="JV7" s="394"/>
      <c r="JW7" s="394"/>
      <c r="JX7" s="394"/>
      <c r="JY7" s="394"/>
      <c r="JZ7" s="394"/>
      <c r="KA7" s="394"/>
      <c r="KB7" s="394"/>
      <c r="KC7" s="394"/>
      <c r="KD7" s="394"/>
      <c r="KE7" s="394"/>
      <c r="KF7" s="394"/>
      <c r="KG7" s="394"/>
      <c r="KH7" s="394"/>
      <c r="KI7" s="394"/>
      <c r="KJ7" s="394"/>
      <c r="KK7" s="394"/>
      <c r="KL7" s="394"/>
      <c r="KM7" s="394"/>
      <c r="KN7" s="394"/>
      <c r="KO7" s="394"/>
      <c r="KP7" s="394"/>
      <c r="KQ7" s="394"/>
    </row>
    <row r="8" spans="1:303" ht="30" customHeight="1">
      <c r="A8" s="1633"/>
      <c r="B8" s="1638" t="s">
        <v>1904</v>
      </c>
      <c r="C8" s="1639" t="s">
        <v>1905</v>
      </c>
      <c r="D8" s="1640">
        <v>26280</v>
      </c>
      <c r="E8" s="1640">
        <v>3295</v>
      </c>
      <c r="F8" s="1652">
        <v>469</v>
      </c>
      <c r="G8" s="1652">
        <v>0.02</v>
      </c>
      <c r="H8" s="1640">
        <v>9248</v>
      </c>
      <c r="I8" s="1640">
        <v>2826</v>
      </c>
      <c r="J8" s="1640">
        <v>25811</v>
      </c>
      <c r="K8" s="1640">
        <v>24000</v>
      </c>
      <c r="L8" s="433">
        <v>5600</v>
      </c>
      <c r="M8" s="434">
        <v>2000</v>
      </c>
      <c r="N8" s="434">
        <v>11200000</v>
      </c>
      <c r="O8" s="435" t="s">
        <v>1187</v>
      </c>
      <c r="P8" s="436">
        <v>14000</v>
      </c>
      <c r="Q8" s="437">
        <v>660</v>
      </c>
      <c r="R8" s="438">
        <f>P8*Q8</f>
        <v>9240000</v>
      </c>
      <c r="S8" s="439"/>
      <c r="T8" s="440"/>
      <c r="U8" s="441"/>
      <c r="V8" s="441"/>
      <c r="W8" s="441"/>
      <c r="X8" s="442">
        <v>3080000</v>
      </c>
      <c r="Y8" s="441"/>
      <c r="Z8" s="441"/>
      <c r="AA8" s="443">
        <f>SUM(U8:Z8)</f>
        <v>3080000</v>
      </c>
      <c r="AB8" s="444">
        <f t="shared" si="0"/>
        <v>6160000</v>
      </c>
      <c r="AC8" s="1656" t="s">
        <v>1901</v>
      </c>
      <c r="AD8" s="1657"/>
    </row>
    <row r="9" spans="1:303" s="394" customFormat="1" ht="26.45" customHeight="1">
      <c r="A9" s="1633"/>
      <c r="B9" s="1638"/>
      <c r="C9" s="1639"/>
      <c r="D9" s="1640"/>
      <c r="E9" s="1640"/>
      <c r="F9" s="1652"/>
      <c r="G9" s="1652"/>
      <c r="H9" s="1640"/>
      <c r="I9" s="1640"/>
      <c r="J9" s="1640"/>
      <c r="K9" s="1640"/>
      <c r="L9" s="445">
        <v>5000</v>
      </c>
      <c r="M9" s="446">
        <v>1968</v>
      </c>
      <c r="N9" s="446">
        <v>9839500</v>
      </c>
      <c r="O9" s="447" t="s">
        <v>1906</v>
      </c>
      <c r="P9" s="436">
        <v>2500</v>
      </c>
      <c r="Q9" s="448">
        <v>1967.9</v>
      </c>
      <c r="R9" s="449">
        <f>P9*Q9</f>
        <v>4919750</v>
      </c>
      <c r="S9" s="450">
        <v>4919750</v>
      </c>
      <c r="T9" s="451"/>
      <c r="U9" s="452"/>
      <c r="V9" s="452"/>
      <c r="W9" s="452"/>
      <c r="X9" s="452"/>
      <c r="Y9" s="452"/>
      <c r="Z9" s="452"/>
      <c r="AA9" s="449">
        <f t="shared" ref="AA9:AA38" si="1">SUM(T9:Z9)</f>
        <v>0</v>
      </c>
      <c r="AB9" s="444">
        <f t="shared" si="0"/>
        <v>0</v>
      </c>
      <c r="AC9" s="1658" t="s">
        <v>1907</v>
      </c>
      <c r="AD9" s="1659"/>
    </row>
    <row r="10" spans="1:303" s="394" customFormat="1" ht="25.9" customHeight="1">
      <c r="A10" s="1633"/>
      <c r="B10" s="1638"/>
      <c r="C10" s="1639"/>
      <c r="D10" s="1640"/>
      <c r="E10" s="1640"/>
      <c r="F10" s="1652"/>
      <c r="G10" s="1652"/>
      <c r="H10" s="1640"/>
      <c r="I10" s="1640"/>
      <c r="J10" s="1640"/>
      <c r="K10" s="1640"/>
      <c r="L10" s="445">
        <v>5000</v>
      </c>
      <c r="M10" s="446">
        <v>1968</v>
      </c>
      <c r="N10" s="446">
        <v>9839500</v>
      </c>
      <c r="O10" s="447" t="s">
        <v>1906</v>
      </c>
      <c r="P10" s="436">
        <v>5000</v>
      </c>
      <c r="Q10" s="448">
        <v>1967.9</v>
      </c>
      <c r="R10" s="449">
        <v>9839500</v>
      </c>
      <c r="S10" s="450">
        <v>9839500</v>
      </c>
      <c r="T10" s="453"/>
      <c r="U10" s="452"/>
      <c r="V10" s="452"/>
      <c r="W10" s="452"/>
      <c r="X10" s="452"/>
      <c r="Y10" s="452"/>
      <c r="Z10" s="452"/>
      <c r="AA10" s="449">
        <f t="shared" si="1"/>
        <v>0</v>
      </c>
      <c r="AB10" s="444">
        <f t="shared" si="0"/>
        <v>0</v>
      </c>
      <c r="AC10" s="1658" t="s">
        <v>1907</v>
      </c>
      <c r="AD10" s="1659"/>
    </row>
    <row r="11" spans="1:303" s="205" customFormat="1" ht="57.75" customHeight="1">
      <c r="A11" s="1633"/>
      <c r="B11" s="1648" t="s">
        <v>1908</v>
      </c>
      <c r="C11" s="1649" t="s">
        <v>1909</v>
      </c>
      <c r="D11" s="1650">
        <v>36648</v>
      </c>
      <c r="E11" s="1650">
        <v>17114</v>
      </c>
      <c r="F11" s="1650">
        <v>6237</v>
      </c>
      <c r="G11" s="1651">
        <v>0.51</v>
      </c>
      <c r="H11" s="1650">
        <v>11034</v>
      </c>
      <c r="I11" s="1650">
        <v>10877</v>
      </c>
      <c r="J11" s="1650">
        <v>30411</v>
      </c>
      <c r="K11" s="1653">
        <v>27500</v>
      </c>
      <c r="L11" s="419">
        <v>3000</v>
      </c>
      <c r="M11" s="419">
        <v>3899</v>
      </c>
      <c r="N11" s="454">
        <v>50605000</v>
      </c>
      <c r="O11" s="422" t="s">
        <v>1187</v>
      </c>
      <c r="P11" s="455">
        <v>14500</v>
      </c>
      <c r="Q11" s="454">
        <f>3496.34*1.07</f>
        <v>3741.0838000000003</v>
      </c>
      <c r="R11" s="425">
        <f>P11*Q11</f>
        <v>54245715.100000001</v>
      </c>
      <c r="S11" s="456">
        <v>15181500</v>
      </c>
      <c r="T11" s="457"/>
      <c r="U11" s="428"/>
      <c r="V11" s="428"/>
      <c r="W11" s="428"/>
      <c r="X11" s="428"/>
      <c r="Y11" s="428"/>
      <c r="Z11" s="428"/>
      <c r="AA11" s="430">
        <f t="shared" si="1"/>
        <v>0</v>
      </c>
      <c r="AB11" s="431">
        <f t="shared" si="0"/>
        <v>39064215.100000001</v>
      </c>
      <c r="AC11" s="1654" t="s">
        <v>1910</v>
      </c>
      <c r="AD11" s="1637"/>
      <c r="AE11" s="394"/>
      <c r="AF11" s="394"/>
      <c r="AG11" s="394"/>
      <c r="AH11" s="394"/>
      <c r="AI11" s="394"/>
      <c r="AJ11" s="394"/>
      <c r="AK11" s="394"/>
      <c r="AL11" s="394"/>
      <c r="AM11" s="394"/>
      <c r="AN11" s="394"/>
      <c r="AO11" s="394"/>
      <c r="AP11" s="394"/>
      <c r="AQ11" s="394"/>
      <c r="AR11" s="394"/>
      <c r="AS11" s="394"/>
      <c r="AT11" s="394"/>
      <c r="AU11" s="394"/>
      <c r="AV11" s="394"/>
      <c r="AW11" s="394"/>
      <c r="AX11" s="394"/>
      <c r="AY11" s="394"/>
      <c r="AZ11" s="394"/>
      <c r="BA11" s="394"/>
      <c r="BB11" s="394"/>
      <c r="BC11" s="394"/>
      <c r="BD11" s="394"/>
      <c r="BE11" s="394"/>
      <c r="BF11" s="394"/>
      <c r="BG11" s="394"/>
      <c r="BH11" s="394"/>
      <c r="BI11" s="394"/>
      <c r="BJ11" s="394"/>
      <c r="BK11" s="394"/>
      <c r="BL11" s="394"/>
      <c r="BM11" s="394"/>
      <c r="BN11" s="394"/>
      <c r="BO11" s="394"/>
      <c r="BP11" s="394"/>
      <c r="BQ11" s="394"/>
      <c r="BR11" s="394"/>
      <c r="BS11" s="394"/>
      <c r="BT11" s="394"/>
      <c r="BU11" s="394"/>
      <c r="BV11" s="394"/>
      <c r="BW11" s="394"/>
      <c r="BX11" s="394"/>
      <c r="BY11" s="394"/>
      <c r="BZ11" s="394"/>
      <c r="CA11" s="394"/>
      <c r="CB11" s="394"/>
      <c r="CC11" s="394"/>
      <c r="CD11" s="394"/>
      <c r="CE11" s="394"/>
      <c r="CF11" s="394"/>
      <c r="CG11" s="394"/>
      <c r="CH11" s="394"/>
      <c r="CI11" s="394"/>
      <c r="CJ11" s="394"/>
      <c r="CK11" s="394"/>
      <c r="CL11" s="394"/>
      <c r="CM11" s="394"/>
      <c r="CN11" s="394"/>
      <c r="CO11" s="394"/>
      <c r="CP11" s="394"/>
      <c r="CQ11" s="394"/>
      <c r="CR11" s="394"/>
      <c r="CS11" s="394"/>
      <c r="CT11" s="394"/>
      <c r="CU11" s="394"/>
      <c r="CV11" s="394"/>
      <c r="CW11" s="394"/>
      <c r="CX11" s="394"/>
      <c r="CY11" s="394"/>
      <c r="CZ11" s="394"/>
      <c r="DA11" s="394"/>
      <c r="DB11" s="394"/>
      <c r="DC11" s="394"/>
      <c r="DD11" s="394"/>
      <c r="DE11" s="394"/>
      <c r="DF11" s="394"/>
      <c r="DG11" s="394"/>
      <c r="DH11" s="394"/>
      <c r="DI11" s="394"/>
      <c r="DJ11" s="394"/>
      <c r="DK11" s="394"/>
      <c r="DL11" s="394"/>
      <c r="DM11" s="394"/>
      <c r="DN11" s="394"/>
      <c r="DO11" s="394"/>
      <c r="DP11" s="394"/>
      <c r="DQ11" s="394"/>
      <c r="DR11" s="394"/>
      <c r="DS11" s="394"/>
      <c r="DT11" s="394"/>
      <c r="DU11" s="394"/>
      <c r="DV11" s="394"/>
      <c r="DW11" s="394"/>
      <c r="DX11" s="394"/>
      <c r="DY11" s="394"/>
      <c r="DZ11" s="394"/>
      <c r="EA11" s="394"/>
      <c r="EB11" s="394"/>
      <c r="EC11" s="394"/>
      <c r="ED11" s="394"/>
      <c r="EE11" s="394"/>
      <c r="EF11" s="394"/>
      <c r="EG11" s="394"/>
      <c r="EH11" s="394"/>
      <c r="EI11" s="394"/>
      <c r="EJ11" s="394"/>
      <c r="EK11" s="394"/>
      <c r="EL11" s="394"/>
      <c r="EM11" s="394"/>
      <c r="EN11" s="394"/>
      <c r="EO11" s="394"/>
      <c r="EP11" s="394"/>
      <c r="EQ11" s="394"/>
      <c r="ER11" s="394"/>
      <c r="ES11" s="394"/>
      <c r="ET11" s="394"/>
      <c r="EU11" s="394"/>
      <c r="EV11" s="394"/>
      <c r="EW11" s="394"/>
      <c r="EX11" s="394"/>
      <c r="EY11" s="394"/>
      <c r="EZ11" s="394"/>
      <c r="FA11" s="394"/>
      <c r="FB11" s="394"/>
      <c r="FC11" s="394"/>
      <c r="FD11" s="394"/>
      <c r="FE11" s="394"/>
      <c r="FF11" s="394"/>
      <c r="FG11" s="394"/>
      <c r="FH11" s="394"/>
      <c r="FI11" s="394"/>
      <c r="FJ11" s="394"/>
      <c r="FK11" s="394"/>
      <c r="FL11" s="394"/>
      <c r="FM11" s="394"/>
      <c r="FN11" s="394"/>
      <c r="FO11" s="394"/>
      <c r="FP11" s="394"/>
      <c r="FQ11" s="394"/>
      <c r="FR11" s="394"/>
      <c r="FS11" s="394"/>
      <c r="FT11" s="394"/>
      <c r="FU11" s="394"/>
      <c r="FV11" s="394"/>
      <c r="FW11" s="394"/>
      <c r="FX11" s="394"/>
      <c r="FY11" s="394"/>
      <c r="FZ11" s="394"/>
      <c r="GA11" s="394"/>
      <c r="GB11" s="394"/>
      <c r="GC11" s="394"/>
      <c r="GD11" s="394"/>
      <c r="GE11" s="394"/>
      <c r="GF11" s="394"/>
      <c r="GG11" s="394"/>
      <c r="GH11" s="394"/>
      <c r="GI11" s="394"/>
      <c r="GJ11" s="394"/>
      <c r="GK11" s="394"/>
      <c r="GL11" s="394"/>
      <c r="GM11" s="394"/>
      <c r="GN11" s="394"/>
      <c r="GO11" s="394"/>
    </row>
    <row r="12" spans="1:303" s="432" customFormat="1" ht="45" customHeight="1">
      <c r="A12" s="1633"/>
      <c r="B12" s="1648"/>
      <c r="C12" s="1649"/>
      <c r="D12" s="1650"/>
      <c r="E12" s="1650"/>
      <c r="F12" s="1650"/>
      <c r="G12" s="1651"/>
      <c r="H12" s="1650"/>
      <c r="I12" s="1650"/>
      <c r="J12" s="1650"/>
      <c r="K12" s="1653"/>
      <c r="L12" s="419">
        <v>9800</v>
      </c>
      <c r="M12" s="419">
        <v>3500</v>
      </c>
      <c r="N12" s="454">
        <v>34300000</v>
      </c>
      <c r="O12" s="422" t="s">
        <v>1187</v>
      </c>
      <c r="P12" s="423">
        <v>8000</v>
      </c>
      <c r="Q12" s="424">
        <v>1900</v>
      </c>
      <c r="R12" s="425">
        <f t="shared" ref="R12" si="2">P12*Q12</f>
        <v>15200000</v>
      </c>
      <c r="S12" s="426"/>
      <c r="T12" s="458"/>
      <c r="U12" s="428"/>
      <c r="V12" s="428"/>
      <c r="W12" s="428"/>
      <c r="X12" s="429">
        <v>5066666.666666667</v>
      </c>
      <c r="Y12" s="428"/>
      <c r="Z12" s="428"/>
      <c r="AA12" s="430">
        <f>SUM(U12:Z12)</f>
        <v>5066666.666666667</v>
      </c>
      <c r="AB12" s="431">
        <f t="shared" si="0"/>
        <v>10133333.333333332</v>
      </c>
      <c r="AC12" s="1636" t="s">
        <v>1911</v>
      </c>
      <c r="AD12" s="1637"/>
      <c r="AE12" s="394"/>
      <c r="AF12" s="394"/>
      <c r="AG12" s="394"/>
      <c r="AH12" s="394"/>
      <c r="AI12" s="394"/>
      <c r="AJ12" s="394"/>
      <c r="AK12" s="394"/>
      <c r="AL12" s="394"/>
      <c r="AM12" s="394"/>
      <c r="AN12" s="394"/>
      <c r="AO12" s="394"/>
      <c r="AP12" s="394"/>
      <c r="AQ12" s="394"/>
      <c r="AR12" s="394"/>
      <c r="AS12" s="394"/>
      <c r="AT12" s="394"/>
      <c r="AU12" s="394"/>
      <c r="AV12" s="394"/>
      <c r="AW12" s="394"/>
      <c r="AX12" s="394"/>
      <c r="AY12" s="394"/>
      <c r="AZ12" s="394"/>
      <c r="BA12" s="394"/>
      <c r="BB12" s="394"/>
      <c r="BC12" s="394"/>
      <c r="BD12" s="394"/>
      <c r="BE12" s="394"/>
      <c r="BF12" s="394"/>
      <c r="BG12" s="394"/>
      <c r="BH12" s="394"/>
      <c r="BI12" s="394"/>
      <c r="BJ12" s="394"/>
      <c r="BK12" s="394"/>
      <c r="BL12" s="394"/>
      <c r="BM12" s="394"/>
      <c r="BN12" s="394"/>
      <c r="BO12" s="394"/>
      <c r="BP12" s="394"/>
      <c r="BQ12" s="394"/>
      <c r="BR12" s="394"/>
      <c r="BS12" s="394"/>
      <c r="BT12" s="394"/>
      <c r="BU12" s="394"/>
      <c r="BV12" s="394"/>
      <c r="BW12" s="394"/>
      <c r="BX12" s="394"/>
      <c r="BY12" s="394"/>
      <c r="BZ12" s="394"/>
      <c r="CA12" s="394"/>
      <c r="CB12" s="394"/>
      <c r="CC12" s="394"/>
      <c r="CD12" s="394"/>
      <c r="CE12" s="394"/>
      <c r="CF12" s="394"/>
      <c r="CG12" s="394"/>
      <c r="CH12" s="394"/>
      <c r="CI12" s="394"/>
      <c r="CJ12" s="394"/>
      <c r="CK12" s="394"/>
      <c r="CL12" s="394"/>
      <c r="CM12" s="394"/>
      <c r="CN12" s="394"/>
      <c r="CO12" s="394"/>
      <c r="CP12" s="394"/>
      <c r="CQ12" s="394"/>
      <c r="CR12" s="394"/>
      <c r="CS12" s="394"/>
      <c r="CT12" s="394"/>
      <c r="CU12" s="394"/>
      <c r="CV12" s="394"/>
      <c r="CW12" s="394"/>
      <c r="CX12" s="394"/>
      <c r="CY12" s="394"/>
      <c r="CZ12" s="394"/>
      <c r="DA12" s="394"/>
      <c r="DB12" s="394"/>
      <c r="DC12" s="394"/>
      <c r="DD12" s="394"/>
      <c r="DE12" s="394"/>
      <c r="DF12" s="394"/>
      <c r="DG12" s="394"/>
      <c r="DH12" s="394"/>
      <c r="DI12" s="394"/>
      <c r="DJ12" s="394"/>
      <c r="DK12" s="394"/>
      <c r="DL12" s="394"/>
      <c r="DM12" s="394"/>
      <c r="DN12" s="394"/>
      <c r="DO12" s="394"/>
      <c r="DP12" s="394"/>
      <c r="DQ12" s="394"/>
      <c r="DR12" s="394"/>
      <c r="DS12" s="394"/>
      <c r="DT12" s="394"/>
      <c r="DU12" s="394"/>
      <c r="DV12" s="394"/>
      <c r="DW12" s="394"/>
      <c r="DX12" s="394"/>
      <c r="DY12" s="394"/>
      <c r="DZ12" s="394"/>
      <c r="EA12" s="394"/>
      <c r="EB12" s="394"/>
      <c r="EC12" s="394"/>
      <c r="ED12" s="394"/>
      <c r="EE12" s="394"/>
      <c r="EF12" s="394"/>
      <c r="EG12" s="394"/>
      <c r="EH12" s="394"/>
      <c r="EI12" s="394"/>
      <c r="EJ12" s="394"/>
      <c r="EK12" s="394"/>
      <c r="EL12" s="394"/>
      <c r="EM12" s="394"/>
      <c r="EN12" s="394"/>
      <c r="EO12" s="394"/>
      <c r="EP12" s="394"/>
      <c r="EQ12" s="394"/>
      <c r="ER12" s="394"/>
      <c r="ES12" s="394"/>
      <c r="ET12" s="394"/>
      <c r="EU12" s="394"/>
      <c r="EV12" s="394"/>
      <c r="EW12" s="394"/>
      <c r="EX12" s="394"/>
      <c r="EY12" s="394"/>
      <c r="EZ12" s="394"/>
      <c r="FA12" s="394"/>
      <c r="FB12" s="394"/>
      <c r="FC12" s="394"/>
      <c r="FD12" s="394"/>
      <c r="FE12" s="394"/>
      <c r="FF12" s="394"/>
      <c r="FG12" s="394"/>
      <c r="FH12" s="394"/>
      <c r="FI12" s="394"/>
      <c r="FJ12" s="394"/>
      <c r="FK12" s="394"/>
      <c r="FL12" s="394"/>
      <c r="FM12" s="394"/>
      <c r="FN12" s="394"/>
      <c r="FO12" s="394"/>
      <c r="FP12" s="394"/>
      <c r="FQ12" s="394"/>
      <c r="FR12" s="394"/>
      <c r="FS12" s="394"/>
      <c r="FT12" s="394"/>
      <c r="FU12" s="394"/>
      <c r="FV12" s="394"/>
      <c r="FW12" s="394"/>
      <c r="FX12" s="394"/>
      <c r="FY12" s="394"/>
      <c r="FZ12" s="394"/>
      <c r="GA12" s="394"/>
      <c r="GB12" s="394"/>
      <c r="GC12" s="394"/>
      <c r="GD12" s="394"/>
      <c r="GE12" s="394"/>
      <c r="GF12" s="394"/>
      <c r="GG12" s="394"/>
      <c r="GH12" s="394"/>
      <c r="GI12" s="394"/>
      <c r="GJ12" s="394"/>
      <c r="GK12" s="394"/>
      <c r="GL12" s="394"/>
      <c r="GM12" s="394"/>
      <c r="GN12" s="394"/>
      <c r="GO12" s="394"/>
      <c r="GP12" s="394"/>
      <c r="GQ12" s="394"/>
      <c r="GR12" s="394"/>
      <c r="GS12" s="394"/>
      <c r="GT12" s="394"/>
      <c r="GU12" s="394"/>
      <c r="GV12" s="394"/>
      <c r="GW12" s="394"/>
      <c r="GX12" s="394"/>
      <c r="GY12" s="394"/>
      <c r="GZ12" s="394"/>
      <c r="HA12" s="394"/>
      <c r="HB12" s="394"/>
      <c r="HC12" s="394"/>
      <c r="HD12" s="394"/>
      <c r="HE12" s="394"/>
      <c r="HF12" s="394"/>
      <c r="HG12" s="394"/>
      <c r="HH12" s="394"/>
      <c r="HI12" s="394"/>
      <c r="HJ12" s="394"/>
      <c r="HK12" s="394"/>
      <c r="HL12" s="394"/>
      <c r="HM12" s="394"/>
      <c r="HN12" s="394"/>
      <c r="HO12" s="394"/>
      <c r="HP12" s="394"/>
      <c r="HQ12" s="394"/>
      <c r="HR12" s="394"/>
      <c r="HS12" s="394"/>
      <c r="HT12" s="394"/>
      <c r="HU12" s="394"/>
      <c r="HV12" s="394"/>
      <c r="HW12" s="394"/>
      <c r="HX12" s="394"/>
      <c r="HY12" s="394"/>
      <c r="HZ12" s="394"/>
      <c r="IA12" s="394"/>
      <c r="IB12" s="394"/>
      <c r="IC12" s="394"/>
      <c r="ID12" s="394"/>
      <c r="IE12" s="394"/>
      <c r="IF12" s="394"/>
      <c r="IG12" s="394"/>
      <c r="IH12" s="394"/>
      <c r="II12" s="394"/>
      <c r="IJ12" s="394"/>
      <c r="IK12" s="394"/>
      <c r="IL12" s="394"/>
      <c r="IM12" s="394"/>
      <c r="IN12" s="394"/>
      <c r="IO12" s="394"/>
      <c r="IP12" s="394"/>
      <c r="IQ12" s="394"/>
      <c r="IR12" s="394"/>
      <c r="IS12" s="394"/>
      <c r="IT12" s="394"/>
      <c r="IU12" s="394"/>
      <c r="IV12" s="394"/>
      <c r="IW12" s="394"/>
      <c r="IX12" s="394"/>
      <c r="IY12" s="394"/>
      <c r="IZ12" s="394"/>
      <c r="JA12" s="394"/>
      <c r="JB12" s="394"/>
      <c r="JC12" s="394"/>
      <c r="JD12" s="394"/>
      <c r="JE12" s="394"/>
      <c r="JF12" s="394"/>
      <c r="JG12" s="394"/>
      <c r="JH12" s="394"/>
      <c r="JI12" s="394"/>
      <c r="JJ12" s="394"/>
      <c r="JK12" s="394"/>
      <c r="JL12" s="394"/>
      <c r="JM12" s="394"/>
      <c r="JN12" s="394"/>
      <c r="JO12" s="394"/>
      <c r="JP12" s="394"/>
      <c r="JQ12" s="394"/>
      <c r="JR12" s="394"/>
      <c r="JS12" s="394"/>
      <c r="JT12" s="394"/>
      <c r="JU12" s="394"/>
      <c r="JV12" s="394"/>
      <c r="JW12" s="394"/>
      <c r="JX12" s="394"/>
      <c r="JY12" s="394"/>
      <c r="JZ12" s="394"/>
      <c r="KA12" s="394"/>
      <c r="KB12" s="394"/>
      <c r="KC12" s="394"/>
      <c r="KD12" s="394"/>
      <c r="KE12" s="394"/>
      <c r="KF12" s="394"/>
      <c r="KG12" s="394"/>
      <c r="KH12" s="394"/>
      <c r="KI12" s="394"/>
      <c r="KJ12" s="394"/>
      <c r="KK12" s="394"/>
      <c r="KL12" s="394"/>
      <c r="KM12" s="394"/>
      <c r="KN12" s="394"/>
      <c r="KO12" s="394"/>
      <c r="KP12" s="394"/>
      <c r="KQ12" s="394"/>
    </row>
    <row r="13" spans="1:303" s="432" customFormat="1" ht="33.6" customHeight="1">
      <c r="A13" s="1633"/>
      <c r="B13" s="1648"/>
      <c r="C13" s="1649"/>
      <c r="D13" s="419"/>
      <c r="E13" s="419"/>
      <c r="F13" s="419"/>
      <c r="G13" s="420"/>
      <c r="H13" s="419"/>
      <c r="I13" s="419"/>
      <c r="J13" s="419"/>
      <c r="K13" s="1653"/>
      <c r="L13" s="419">
        <v>3000</v>
      </c>
      <c r="M13" s="419">
        <v>3899</v>
      </c>
      <c r="N13" s="459">
        <v>11696640</v>
      </c>
      <c r="O13" s="422" t="s">
        <v>1906</v>
      </c>
      <c r="P13" s="419">
        <v>1500</v>
      </c>
      <c r="Q13" s="460">
        <v>3899</v>
      </c>
      <c r="R13" s="461">
        <v>5848320</v>
      </c>
      <c r="S13" s="462">
        <v>5848320</v>
      </c>
      <c r="T13" s="457"/>
      <c r="U13" s="428"/>
      <c r="V13" s="428"/>
      <c r="W13" s="428"/>
      <c r="X13" s="428"/>
      <c r="Y13" s="428"/>
      <c r="Z13" s="428"/>
      <c r="AA13" s="463">
        <f t="shared" si="1"/>
        <v>0</v>
      </c>
      <c r="AB13" s="431">
        <f t="shared" si="0"/>
        <v>0</v>
      </c>
      <c r="AC13" s="1655" t="s">
        <v>1912</v>
      </c>
      <c r="AD13" s="1637"/>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c r="BB13" s="394"/>
      <c r="BC13" s="394"/>
      <c r="BD13" s="394"/>
      <c r="BE13" s="394"/>
      <c r="BF13" s="394"/>
      <c r="BG13" s="394"/>
      <c r="BH13" s="394"/>
      <c r="BI13" s="394"/>
      <c r="BJ13" s="394"/>
      <c r="BK13" s="394"/>
      <c r="BL13" s="394"/>
      <c r="BM13" s="394"/>
      <c r="BN13" s="394"/>
      <c r="BO13" s="394"/>
      <c r="BP13" s="394"/>
      <c r="BQ13" s="394"/>
      <c r="BR13" s="394"/>
      <c r="BS13" s="394"/>
      <c r="BT13" s="394"/>
      <c r="BU13" s="394"/>
      <c r="BV13" s="394"/>
      <c r="BW13" s="394"/>
      <c r="BX13" s="394"/>
      <c r="BY13" s="394"/>
      <c r="BZ13" s="394"/>
      <c r="CA13" s="394"/>
      <c r="CB13" s="394"/>
      <c r="CC13" s="394"/>
      <c r="CD13" s="394"/>
      <c r="CE13" s="394"/>
      <c r="CF13" s="394"/>
      <c r="CG13" s="394"/>
      <c r="CH13" s="394"/>
      <c r="CI13" s="394"/>
      <c r="CJ13" s="394"/>
      <c r="CK13" s="394"/>
      <c r="CL13" s="394"/>
      <c r="CM13" s="394"/>
      <c r="CN13" s="394"/>
      <c r="CO13" s="394"/>
      <c r="CP13" s="394"/>
      <c r="CQ13" s="394"/>
      <c r="CR13" s="394"/>
      <c r="CS13" s="394"/>
      <c r="CT13" s="394"/>
      <c r="CU13" s="394"/>
      <c r="CV13" s="394"/>
      <c r="CW13" s="394"/>
      <c r="CX13" s="394"/>
      <c r="CY13" s="394"/>
      <c r="CZ13" s="394"/>
      <c r="DA13" s="394"/>
      <c r="DB13" s="394"/>
      <c r="DC13" s="394"/>
      <c r="DD13" s="394"/>
      <c r="DE13" s="394"/>
      <c r="DF13" s="394"/>
      <c r="DG13" s="394"/>
      <c r="DH13" s="394"/>
      <c r="DI13" s="394"/>
      <c r="DJ13" s="394"/>
      <c r="DK13" s="394"/>
      <c r="DL13" s="394"/>
      <c r="DM13" s="394"/>
      <c r="DN13" s="394"/>
      <c r="DO13" s="394"/>
      <c r="DP13" s="394"/>
      <c r="DQ13" s="394"/>
      <c r="DR13" s="394"/>
      <c r="DS13" s="394"/>
      <c r="DT13" s="394"/>
      <c r="DU13" s="394"/>
      <c r="DV13" s="394"/>
      <c r="DW13" s="394"/>
      <c r="DX13" s="394"/>
      <c r="DY13" s="394"/>
      <c r="DZ13" s="394"/>
      <c r="EA13" s="394"/>
      <c r="EB13" s="394"/>
      <c r="EC13" s="394"/>
      <c r="ED13" s="394"/>
      <c r="EE13" s="394"/>
      <c r="EF13" s="394"/>
      <c r="EG13" s="394"/>
      <c r="EH13" s="394"/>
      <c r="EI13" s="394"/>
      <c r="EJ13" s="394"/>
      <c r="EK13" s="394"/>
      <c r="EL13" s="394"/>
      <c r="EM13" s="394"/>
      <c r="EN13" s="394"/>
      <c r="EO13" s="394"/>
      <c r="EP13" s="394"/>
      <c r="EQ13" s="394"/>
      <c r="ER13" s="394"/>
      <c r="ES13" s="394"/>
      <c r="ET13" s="394"/>
      <c r="EU13" s="394"/>
      <c r="EV13" s="394"/>
      <c r="EW13" s="394"/>
      <c r="EX13" s="394"/>
      <c r="EY13" s="394"/>
      <c r="EZ13" s="394"/>
      <c r="FA13" s="394"/>
      <c r="FB13" s="394"/>
      <c r="FC13" s="394"/>
      <c r="FD13" s="394"/>
      <c r="FE13" s="394"/>
      <c r="FF13" s="394"/>
      <c r="FG13" s="394"/>
      <c r="FH13" s="394"/>
      <c r="FI13" s="394"/>
      <c r="FJ13" s="394"/>
      <c r="FK13" s="394"/>
      <c r="FL13" s="394"/>
      <c r="FM13" s="394"/>
      <c r="FN13" s="394"/>
      <c r="FO13" s="394"/>
      <c r="FP13" s="394"/>
      <c r="FQ13" s="394"/>
      <c r="FR13" s="394"/>
      <c r="FS13" s="394"/>
      <c r="FT13" s="394"/>
      <c r="FU13" s="394"/>
      <c r="FV13" s="394"/>
      <c r="FW13" s="394"/>
      <c r="FX13" s="394"/>
      <c r="FY13" s="394"/>
      <c r="FZ13" s="394"/>
      <c r="GA13" s="394"/>
      <c r="GB13" s="394"/>
      <c r="GC13" s="394"/>
      <c r="GD13" s="394"/>
      <c r="GE13" s="394"/>
      <c r="GF13" s="394"/>
      <c r="GG13" s="394"/>
      <c r="GH13" s="394"/>
      <c r="GI13" s="394"/>
      <c r="GJ13" s="394"/>
      <c r="GK13" s="394"/>
      <c r="GL13" s="394"/>
      <c r="GM13" s="394"/>
      <c r="GN13" s="394"/>
      <c r="GO13" s="394"/>
      <c r="GP13" s="394"/>
      <c r="GQ13" s="394"/>
      <c r="GR13" s="394"/>
      <c r="GS13" s="394"/>
      <c r="GT13" s="394"/>
      <c r="GU13" s="394"/>
      <c r="GV13" s="394"/>
      <c r="GW13" s="394"/>
      <c r="GX13" s="394"/>
      <c r="GY13" s="394"/>
      <c r="GZ13" s="394"/>
      <c r="HA13" s="394"/>
      <c r="HB13" s="394"/>
      <c r="HC13" s="394"/>
      <c r="HD13" s="394"/>
      <c r="HE13" s="394"/>
      <c r="HF13" s="394"/>
      <c r="HG13" s="394"/>
      <c r="HH13" s="394"/>
      <c r="HI13" s="394"/>
      <c r="HJ13" s="394"/>
      <c r="HK13" s="394"/>
      <c r="HL13" s="394"/>
      <c r="HM13" s="394"/>
      <c r="HN13" s="394"/>
      <c r="HO13" s="394"/>
      <c r="HP13" s="394"/>
      <c r="HQ13" s="394"/>
      <c r="HR13" s="394"/>
      <c r="HS13" s="394"/>
      <c r="HT13" s="394"/>
      <c r="HU13" s="394"/>
      <c r="HV13" s="394"/>
      <c r="HW13" s="394"/>
      <c r="HX13" s="394"/>
      <c r="HY13" s="394"/>
      <c r="HZ13" s="394"/>
      <c r="IA13" s="394"/>
      <c r="IB13" s="394"/>
      <c r="IC13" s="394"/>
      <c r="ID13" s="394"/>
      <c r="IE13" s="394"/>
      <c r="IF13" s="394"/>
      <c r="IG13" s="394"/>
      <c r="IH13" s="394"/>
      <c r="II13" s="394"/>
      <c r="IJ13" s="394"/>
      <c r="IK13" s="394"/>
      <c r="IL13" s="394"/>
      <c r="IM13" s="394"/>
      <c r="IN13" s="394"/>
      <c r="IO13" s="394"/>
      <c r="IP13" s="394"/>
      <c r="IQ13" s="394"/>
      <c r="IR13" s="394"/>
      <c r="IS13" s="394"/>
      <c r="IT13" s="394"/>
      <c r="IU13" s="394"/>
      <c r="IV13" s="394"/>
      <c r="IW13" s="394"/>
      <c r="IX13" s="394"/>
      <c r="IY13" s="394"/>
      <c r="IZ13" s="394"/>
      <c r="JA13" s="394"/>
      <c r="JB13" s="394"/>
      <c r="JC13" s="394"/>
      <c r="JD13" s="394"/>
      <c r="JE13" s="394"/>
      <c r="JF13" s="394"/>
      <c r="JG13" s="394"/>
      <c r="JH13" s="394"/>
      <c r="JI13" s="394"/>
      <c r="JJ13" s="394"/>
      <c r="JK13" s="394"/>
      <c r="JL13" s="394"/>
      <c r="JM13" s="394"/>
      <c r="JN13" s="394"/>
      <c r="JO13" s="394"/>
      <c r="JP13" s="394"/>
      <c r="JQ13" s="394"/>
      <c r="JR13" s="394"/>
      <c r="JS13" s="394"/>
      <c r="JT13" s="394"/>
      <c r="JU13" s="394"/>
      <c r="JV13" s="394"/>
      <c r="JW13" s="394"/>
      <c r="JX13" s="394"/>
      <c r="JY13" s="394"/>
      <c r="JZ13" s="394"/>
      <c r="KA13" s="394"/>
      <c r="KB13" s="394"/>
      <c r="KC13" s="394"/>
      <c r="KD13" s="394"/>
      <c r="KE13" s="394"/>
      <c r="KF13" s="394"/>
      <c r="KG13" s="394"/>
      <c r="KH13" s="394"/>
      <c r="KI13" s="394"/>
      <c r="KJ13" s="394"/>
      <c r="KK13" s="394"/>
      <c r="KL13" s="394"/>
      <c r="KM13" s="394"/>
      <c r="KN13" s="394"/>
      <c r="KO13" s="394"/>
      <c r="KP13" s="394"/>
      <c r="KQ13" s="394"/>
    </row>
    <row r="14" spans="1:303" ht="41.25" customHeight="1">
      <c r="A14" s="1633"/>
      <c r="B14" s="464" t="s">
        <v>1913</v>
      </c>
      <c r="C14" s="465" t="s">
        <v>1914</v>
      </c>
      <c r="D14" s="433">
        <v>14520</v>
      </c>
      <c r="E14" s="433">
        <v>7971</v>
      </c>
      <c r="F14" s="433">
        <v>5276</v>
      </c>
      <c r="G14" s="466">
        <v>0.36</v>
      </c>
      <c r="H14" s="433">
        <v>6128</v>
      </c>
      <c r="I14" s="433">
        <v>2695</v>
      </c>
      <c r="J14" s="433">
        <v>9244</v>
      </c>
      <c r="K14" s="433">
        <v>10000</v>
      </c>
      <c r="L14" s="433">
        <v>10000</v>
      </c>
      <c r="M14" s="467">
        <v>3125</v>
      </c>
      <c r="N14" s="467">
        <v>31250000</v>
      </c>
      <c r="O14" s="435" t="s">
        <v>1915</v>
      </c>
      <c r="P14" s="468">
        <v>10000</v>
      </c>
      <c r="Q14" s="469">
        <v>2800</v>
      </c>
      <c r="R14" s="470">
        <f>P14*Q14</f>
        <v>28000000</v>
      </c>
      <c r="S14" s="439"/>
      <c r="T14" s="471">
        <v>28000000</v>
      </c>
      <c r="U14" s="441"/>
      <c r="V14" s="441"/>
      <c r="W14" s="441"/>
      <c r="X14" s="441"/>
      <c r="Y14" s="441"/>
      <c r="Z14" s="441"/>
      <c r="AA14" s="472">
        <f t="shared" si="1"/>
        <v>28000000</v>
      </c>
      <c r="AB14" s="444">
        <f t="shared" si="0"/>
        <v>0</v>
      </c>
      <c r="AC14" s="1656" t="s">
        <v>1916</v>
      </c>
      <c r="AD14" s="1657"/>
    </row>
    <row r="15" spans="1:303" s="432" customFormat="1" ht="54.75" customHeight="1">
      <c r="A15" s="1633"/>
      <c r="B15" s="1648" t="s">
        <v>1917</v>
      </c>
      <c r="C15" s="1662" t="s">
        <v>1918</v>
      </c>
      <c r="D15" s="1653">
        <v>29040</v>
      </c>
      <c r="E15" s="1653">
        <v>21910</v>
      </c>
      <c r="F15" s="1653">
        <v>15536</v>
      </c>
      <c r="G15" s="1661">
        <v>0.53</v>
      </c>
      <c r="H15" s="1653">
        <v>7921</v>
      </c>
      <c r="I15" s="1653">
        <v>6225</v>
      </c>
      <c r="J15" s="1653">
        <v>13504</v>
      </c>
      <c r="K15" s="1653">
        <v>14050</v>
      </c>
      <c r="L15" s="1653">
        <v>7025</v>
      </c>
      <c r="M15" s="1660">
        <v>7100</v>
      </c>
      <c r="N15" s="1660">
        <v>49877500</v>
      </c>
      <c r="O15" s="1661" t="s">
        <v>1919</v>
      </c>
      <c r="P15" s="455">
        <v>10500</v>
      </c>
      <c r="Q15" s="473">
        <v>6490</v>
      </c>
      <c r="R15" s="474">
        <f t="shared" ref="R15:R16" si="3">P15*Q15</f>
        <v>68145000</v>
      </c>
      <c r="S15" s="426"/>
      <c r="T15" s="458"/>
      <c r="U15" s="428"/>
      <c r="V15" s="459">
        <v>20443500</v>
      </c>
      <c r="W15" s="428"/>
      <c r="X15" s="428"/>
      <c r="Y15" s="428"/>
      <c r="Z15" s="428"/>
      <c r="AA15" s="475">
        <f t="shared" si="1"/>
        <v>20443500</v>
      </c>
      <c r="AB15" s="431">
        <f t="shared" si="0"/>
        <v>47701500</v>
      </c>
      <c r="AC15" s="1636" t="s">
        <v>1920</v>
      </c>
      <c r="AD15" s="1637"/>
      <c r="AE15" s="394"/>
      <c r="AF15" s="394"/>
      <c r="AG15" s="394"/>
      <c r="AH15" s="394"/>
      <c r="AI15" s="394"/>
      <c r="AJ15" s="394"/>
      <c r="AK15" s="394"/>
      <c r="AL15" s="394"/>
      <c r="AM15" s="394"/>
      <c r="AN15" s="394"/>
      <c r="AO15" s="394"/>
      <c r="AP15" s="394"/>
      <c r="AQ15" s="394"/>
      <c r="AR15" s="394"/>
      <c r="AS15" s="394"/>
      <c r="AT15" s="394"/>
      <c r="AU15" s="394"/>
      <c r="AV15" s="394"/>
      <c r="AW15" s="394"/>
      <c r="AX15" s="394"/>
      <c r="AY15" s="394"/>
      <c r="AZ15" s="394"/>
      <c r="BA15" s="394"/>
      <c r="BB15" s="394"/>
      <c r="BC15" s="394"/>
      <c r="BD15" s="394"/>
      <c r="BE15" s="394"/>
      <c r="BF15" s="394"/>
      <c r="BG15" s="394"/>
      <c r="BH15" s="394"/>
      <c r="BI15" s="394"/>
      <c r="BJ15" s="394"/>
      <c r="BK15" s="394"/>
      <c r="BL15" s="394"/>
      <c r="BM15" s="394"/>
      <c r="BN15" s="394"/>
      <c r="BO15" s="394"/>
      <c r="BP15" s="394"/>
      <c r="BQ15" s="394"/>
      <c r="BR15" s="394"/>
      <c r="BS15" s="394"/>
      <c r="BT15" s="394"/>
      <c r="BU15" s="394"/>
      <c r="BV15" s="394"/>
      <c r="BW15" s="394"/>
      <c r="BX15" s="394"/>
      <c r="BY15" s="394"/>
      <c r="BZ15" s="394"/>
      <c r="CA15" s="394"/>
      <c r="CB15" s="394"/>
      <c r="CC15" s="394"/>
      <c r="CD15" s="394"/>
      <c r="CE15" s="394"/>
      <c r="CF15" s="394"/>
      <c r="CG15" s="394"/>
      <c r="CH15" s="394"/>
      <c r="CI15" s="394"/>
      <c r="CJ15" s="394"/>
      <c r="CK15" s="394"/>
      <c r="CL15" s="394"/>
      <c r="CM15" s="394"/>
      <c r="CN15" s="394"/>
      <c r="CO15" s="394"/>
      <c r="CP15" s="394"/>
      <c r="CQ15" s="394"/>
      <c r="CR15" s="394"/>
      <c r="CS15" s="394"/>
      <c r="CT15" s="394"/>
      <c r="CU15" s="394"/>
      <c r="CV15" s="394"/>
      <c r="CW15" s="394"/>
      <c r="CX15" s="394"/>
      <c r="CY15" s="394"/>
      <c r="CZ15" s="394"/>
      <c r="DA15" s="394"/>
      <c r="DB15" s="394"/>
      <c r="DC15" s="394"/>
      <c r="DD15" s="394"/>
      <c r="DE15" s="394"/>
      <c r="DF15" s="394"/>
      <c r="DG15" s="394"/>
      <c r="DH15" s="394"/>
      <c r="DI15" s="394"/>
      <c r="DJ15" s="394"/>
      <c r="DK15" s="394"/>
      <c r="DL15" s="394"/>
      <c r="DM15" s="394"/>
      <c r="DN15" s="394"/>
      <c r="DO15" s="394"/>
      <c r="DP15" s="394"/>
      <c r="DQ15" s="394"/>
      <c r="DR15" s="394"/>
      <c r="DS15" s="394"/>
      <c r="DT15" s="394"/>
      <c r="DU15" s="394"/>
      <c r="DV15" s="394"/>
      <c r="DW15" s="394"/>
      <c r="DX15" s="394"/>
      <c r="DY15" s="394"/>
      <c r="DZ15" s="394"/>
      <c r="EA15" s="394"/>
      <c r="EB15" s="394"/>
      <c r="EC15" s="394"/>
      <c r="ED15" s="394"/>
      <c r="EE15" s="394"/>
      <c r="EF15" s="394"/>
      <c r="EG15" s="394"/>
      <c r="EH15" s="394"/>
      <c r="EI15" s="394"/>
      <c r="EJ15" s="394"/>
      <c r="EK15" s="394"/>
      <c r="EL15" s="394"/>
      <c r="EM15" s="394"/>
      <c r="EN15" s="394"/>
      <c r="EO15" s="394"/>
      <c r="EP15" s="394"/>
      <c r="EQ15" s="394"/>
      <c r="ER15" s="394"/>
      <c r="ES15" s="394"/>
      <c r="ET15" s="394"/>
      <c r="EU15" s="394"/>
      <c r="EV15" s="394"/>
      <c r="EW15" s="394"/>
      <c r="EX15" s="394"/>
      <c r="EY15" s="394"/>
      <c r="EZ15" s="394"/>
      <c r="FA15" s="394"/>
      <c r="FB15" s="394"/>
      <c r="FC15" s="394"/>
      <c r="FD15" s="394"/>
      <c r="FE15" s="394"/>
      <c r="FF15" s="394"/>
      <c r="FG15" s="394"/>
      <c r="FH15" s="394"/>
      <c r="FI15" s="394"/>
      <c r="FJ15" s="394"/>
      <c r="FK15" s="394"/>
      <c r="FL15" s="394"/>
      <c r="FM15" s="394"/>
      <c r="FN15" s="394"/>
      <c r="FO15" s="394"/>
      <c r="FP15" s="394"/>
      <c r="FQ15" s="394"/>
      <c r="FR15" s="394"/>
      <c r="FS15" s="394"/>
      <c r="FT15" s="394"/>
      <c r="FU15" s="394"/>
      <c r="FV15" s="394"/>
      <c r="FW15" s="394"/>
      <c r="FX15" s="394"/>
      <c r="FY15" s="394"/>
      <c r="FZ15" s="394"/>
      <c r="GA15" s="394"/>
      <c r="GB15" s="394"/>
      <c r="GC15" s="394"/>
      <c r="GD15" s="394"/>
      <c r="GE15" s="394"/>
      <c r="GF15" s="394"/>
      <c r="GG15" s="394"/>
      <c r="GH15" s="394"/>
      <c r="GI15" s="394"/>
      <c r="GJ15" s="394"/>
      <c r="GK15" s="394"/>
      <c r="GL15" s="394"/>
      <c r="GM15" s="394"/>
      <c r="GN15" s="394"/>
      <c r="GO15" s="394"/>
      <c r="GP15" s="394"/>
      <c r="GQ15" s="394"/>
      <c r="GR15" s="394"/>
      <c r="GS15" s="394"/>
      <c r="GT15" s="394"/>
      <c r="GU15" s="394"/>
      <c r="GV15" s="394"/>
      <c r="GW15" s="394"/>
      <c r="GX15" s="394"/>
      <c r="GY15" s="394"/>
      <c r="GZ15" s="394"/>
      <c r="HA15" s="394"/>
      <c r="HB15" s="394"/>
      <c r="HC15" s="394"/>
      <c r="HD15" s="394"/>
      <c r="HE15" s="394"/>
      <c r="HF15" s="394"/>
      <c r="HG15" s="394"/>
      <c r="HH15" s="394"/>
      <c r="HI15" s="394"/>
      <c r="HJ15" s="394"/>
      <c r="HK15" s="394"/>
      <c r="HL15" s="394"/>
      <c r="HM15" s="394"/>
      <c r="HN15" s="394"/>
      <c r="HO15" s="394"/>
      <c r="HP15" s="394"/>
      <c r="HQ15" s="394"/>
      <c r="HR15" s="394"/>
      <c r="HS15" s="394"/>
      <c r="HT15" s="394"/>
      <c r="HU15" s="394"/>
      <c r="HV15" s="394"/>
      <c r="HW15" s="394"/>
      <c r="HX15" s="394"/>
      <c r="HY15" s="394"/>
      <c r="HZ15" s="394"/>
      <c r="IA15" s="394"/>
      <c r="IB15" s="394"/>
      <c r="IC15" s="394"/>
      <c r="ID15" s="394"/>
      <c r="IE15" s="394"/>
      <c r="IF15" s="394"/>
      <c r="IG15" s="394"/>
      <c r="IH15" s="394"/>
      <c r="II15" s="394"/>
      <c r="IJ15" s="394"/>
      <c r="IK15" s="394"/>
      <c r="IL15" s="394"/>
      <c r="IM15" s="394"/>
      <c r="IN15" s="394"/>
      <c r="IO15" s="394"/>
      <c r="IP15" s="394"/>
      <c r="IQ15" s="394"/>
      <c r="IR15" s="394"/>
      <c r="IS15" s="394"/>
      <c r="IT15" s="394"/>
      <c r="IU15" s="394"/>
      <c r="IV15" s="394"/>
      <c r="IW15" s="394"/>
      <c r="IX15" s="394"/>
      <c r="IY15" s="394"/>
      <c r="IZ15" s="394"/>
      <c r="JA15" s="394"/>
      <c r="JB15" s="394"/>
      <c r="JC15" s="394"/>
      <c r="JD15" s="394"/>
      <c r="JE15" s="394"/>
      <c r="JF15" s="394"/>
      <c r="JG15" s="394"/>
      <c r="JH15" s="394"/>
      <c r="JI15" s="394"/>
      <c r="JJ15" s="394"/>
      <c r="JK15" s="394"/>
      <c r="JL15" s="394"/>
      <c r="JM15" s="394"/>
      <c r="JN15" s="394"/>
      <c r="JO15" s="394"/>
      <c r="JP15" s="394"/>
      <c r="JQ15" s="394"/>
      <c r="JR15" s="394"/>
      <c r="JS15" s="394"/>
      <c r="JT15" s="394"/>
      <c r="JU15" s="394"/>
      <c r="JV15" s="394"/>
      <c r="JW15" s="394"/>
      <c r="JX15" s="394"/>
      <c r="JY15" s="394"/>
      <c r="JZ15" s="394"/>
      <c r="KA15" s="394"/>
      <c r="KB15" s="394"/>
      <c r="KC15" s="394"/>
      <c r="KD15" s="394"/>
      <c r="KE15" s="394"/>
      <c r="KF15" s="394"/>
      <c r="KG15" s="394"/>
      <c r="KH15" s="394"/>
      <c r="KI15" s="394"/>
      <c r="KJ15" s="394"/>
      <c r="KK15" s="394"/>
      <c r="KL15" s="394"/>
      <c r="KM15" s="394"/>
      <c r="KN15" s="394"/>
      <c r="KO15" s="394"/>
      <c r="KP15" s="394"/>
      <c r="KQ15" s="394"/>
    </row>
    <row r="16" spans="1:303" s="432" customFormat="1" ht="38.25" customHeight="1">
      <c r="A16" s="1633"/>
      <c r="B16" s="1648"/>
      <c r="C16" s="1662"/>
      <c r="D16" s="1653"/>
      <c r="E16" s="1653"/>
      <c r="F16" s="1653"/>
      <c r="G16" s="1661"/>
      <c r="H16" s="1653"/>
      <c r="I16" s="1653"/>
      <c r="J16" s="1653"/>
      <c r="K16" s="1653"/>
      <c r="L16" s="1653"/>
      <c r="M16" s="1660"/>
      <c r="N16" s="1660"/>
      <c r="O16" s="1661"/>
      <c r="P16" s="455">
        <v>4000</v>
      </c>
      <c r="Q16" s="473">
        <v>5190</v>
      </c>
      <c r="R16" s="474">
        <f t="shared" si="3"/>
        <v>20760000</v>
      </c>
      <c r="S16" s="426"/>
      <c r="T16" s="458"/>
      <c r="U16" s="428"/>
      <c r="V16" s="459">
        <v>6228000</v>
      </c>
      <c r="W16" s="428"/>
      <c r="X16" s="428"/>
      <c r="Y16" s="428"/>
      <c r="Z16" s="428"/>
      <c r="AA16" s="475">
        <f t="shared" si="1"/>
        <v>6228000</v>
      </c>
      <c r="AB16" s="431">
        <f t="shared" si="0"/>
        <v>14532000</v>
      </c>
      <c r="AC16" s="1636" t="s">
        <v>1921</v>
      </c>
      <c r="AD16" s="1637"/>
      <c r="AE16" s="394"/>
      <c r="AF16" s="394"/>
      <c r="AG16" s="394"/>
      <c r="AH16" s="394"/>
      <c r="AI16" s="394"/>
      <c r="AJ16" s="394"/>
      <c r="AK16" s="394"/>
      <c r="AL16" s="394"/>
      <c r="AM16" s="394"/>
      <c r="AN16" s="394"/>
      <c r="AO16" s="394"/>
      <c r="AP16" s="394"/>
      <c r="AQ16" s="394"/>
      <c r="AR16" s="394"/>
      <c r="AS16" s="394"/>
      <c r="AT16" s="394"/>
      <c r="AU16" s="394"/>
      <c r="AV16" s="394"/>
      <c r="AW16" s="394"/>
      <c r="AX16" s="394"/>
      <c r="AY16" s="394"/>
      <c r="AZ16" s="394"/>
      <c r="BA16" s="394"/>
      <c r="BB16" s="394"/>
      <c r="BC16" s="394"/>
      <c r="BD16" s="394"/>
      <c r="BE16" s="394"/>
      <c r="BF16" s="394"/>
      <c r="BG16" s="394"/>
      <c r="BH16" s="394"/>
      <c r="BI16" s="394"/>
      <c r="BJ16" s="394"/>
      <c r="BK16" s="394"/>
      <c r="BL16" s="394"/>
      <c r="BM16" s="394"/>
      <c r="BN16" s="394"/>
      <c r="BO16" s="394"/>
      <c r="BP16" s="394"/>
      <c r="BQ16" s="394"/>
      <c r="BR16" s="394"/>
      <c r="BS16" s="394"/>
      <c r="BT16" s="394"/>
      <c r="BU16" s="394"/>
      <c r="BV16" s="394"/>
      <c r="BW16" s="394"/>
      <c r="BX16" s="394"/>
      <c r="BY16" s="394"/>
      <c r="BZ16" s="394"/>
      <c r="CA16" s="394"/>
      <c r="CB16" s="394"/>
      <c r="CC16" s="394"/>
      <c r="CD16" s="394"/>
      <c r="CE16" s="394"/>
      <c r="CF16" s="394"/>
      <c r="CG16" s="394"/>
      <c r="CH16" s="394"/>
      <c r="CI16" s="394"/>
      <c r="CJ16" s="394"/>
      <c r="CK16" s="394"/>
      <c r="CL16" s="394"/>
      <c r="CM16" s="394"/>
      <c r="CN16" s="394"/>
      <c r="CO16" s="394"/>
      <c r="CP16" s="394"/>
      <c r="CQ16" s="394"/>
      <c r="CR16" s="394"/>
      <c r="CS16" s="394"/>
      <c r="CT16" s="394"/>
      <c r="CU16" s="394"/>
      <c r="CV16" s="394"/>
      <c r="CW16" s="394"/>
      <c r="CX16" s="394"/>
      <c r="CY16" s="394"/>
      <c r="CZ16" s="394"/>
      <c r="DA16" s="394"/>
      <c r="DB16" s="394"/>
      <c r="DC16" s="394"/>
      <c r="DD16" s="394"/>
      <c r="DE16" s="394"/>
      <c r="DF16" s="394"/>
      <c r="DG16" s="394"/>
      <c r="DH16" s="394"/>
      <c r="DI16" s="394"/>
      <c r="DJ16" s="394"/>
      <c r="DK16" s="394"/>
      <c r="DL16" s="394"/>
      <c r="DM16" s="394"/>
      <c r="DN16" s="394"/>
      <c r="DO16" s="394"/>
      <c r="DP16" s="394"/>
      <c r="DQ16" s="394"/>
      <c r="DR16" s="394"/>
      <c r="DS16" s="394"/>
      <c r="DT16" s="394"/>
      <c r="DU16" s="394"/>
      <c r="DV16" s="394"/>
      <c r="DW16" s="394"/>
      <c r="DX16" s="394"/>
      <c r="DY16" s="394"/>
      <c r="DZ16" s="394"/>
      <c r="EA16" s="394"/>
      <c r="EB16" s="394"/>
      <c r="EC16" s="394"/>
      <c r="ED16" s="394"/>
      <c r="EE16" s="394"/>
      <c r="EF16" s="394"/>
      <c r="EG16" s="394"/>
      <c r="EH16" s="394"/>
      <c r="EI16" s="394"/>
      <c r="EJ16" s="394"/>
      <c r="EK16" s="394"/>
      <c r="EL16" s="394"/>
      <c r="EM16" s="394"/>
      <c r="EN16" s="394"/>
      <c r="EO16" s="394"/>
      <c r="EP16" s="394"/>
      <c r="EQ16" s="394"/>
      <c r="ER16" s="394"/>
      <c r="ES16" s="394"/>
      <c r="ET16" s="394"/>
      <c r="EU16" s="394"/>
      <c r="EV16" s="394"/>
      <c r="EW16" s="394"/>
      <c r="EX16" s="394"/>
      <c r="EY16" s="394"/>
      <c r="EZ16" s="394"/>
      <c r="FA16" s="394"/>
      <c r="FB16" s="394"/>
      <c r="FC16" s="394"/>
      <c r="FD16" s="394"/>
      <c r="FE16" s="394"/>
      <c r="FF16" s="394"/>
      <c r="FG16" s="394"/>
      <c r="FH16" s="394"/>
      <c r="FI16" s="394"/>
      <c r="FJ16" s="394"/>
      <c r="FK16" s="394"/>
      <c r="FL16" s="394"/>
      <c r="FM16" s="394"/>
      <c r="FN16" s="394"/>
      <c r="FO16" s="394"/>
      <c r="FP16" s="394"/>
      <c r="FQ16" s="394"/>
      <c r="FR16" s="394"/>
      <c r="FS16" s="394"/>
      <c r="FT16" s="394"/>
      <c r="FU16" s="394"/>
      <c r="FV16" s="394"/>
      <c r="FW16" s="394"/>
      <c r="FX16" s="394"/>
      <c r="FY16" s="394"/>
      <c r="FZ16" s="394"/>
      <c r="GA16" s="394"/>
      <c r="GB16" s="394"/>
      <c r="GC16" s="394"/>
      <c r="GD16" s="394"/>
      <c r="GE16" s="394"/>
      <c r="GF16" s="394"/>
      <c r="GG16" s="394"/>
      <c r="GH16" s="394"/>
      <c r="GI16" s="394"/>
      <c r="GJ16" s="394"/>
      <c r="GK16" s="394"/>
      <c r="GL16" s="394"/>
      <c r="GM16" s="394"/>
      <c r="GN16" s="394"/>
      <c r="GO16" s="394"/>
      <c r="GP16" s="394"/>
      <c r="GQ16" s="394"/>
      <c r="GR16" s="394"/>
      <c r="GS16" s="394"/>
      <c r="GT16" s="394"/>
      <c r="GU16" s="394"/>
      <c r="GV16" s="394"/>
      <c r="GW16" s="394"/>
      <c r="GX16" s="394"/>
      <c r="GY16" s="394"/>
      <c r="GZ16" s="394"/>
      <c r="HA16" s="394"/>
      <c r="HB16" s="394"/>
      <c r="HC16" s="394"/>
      <c r="HD16" s="394"/>
      <c r="HE16" s="394"/>
      <c r="HF16" s="394"/>
      <c r="HG16" s="394"/>
      <c r="HH16" s="394"/>
      <c r="HI16" s="394"/>
      <c r="HJ16" s="394"/>
      <c r="HK16" s="394"/>
      <c r="HL16" s="394"/>
      <c r="HM16" s="394"/>
      <c r="HN16" s="394"/>
      <c r="HO16" s="394"/>
      <c r="HP16" s="394"/>
      <c r="HQ16" s="394"/>
      <c r="HR16" s="394"/>
      <c r="HS16" s="394"/>
      <c r="HT16" s="394"/>
      <c r="HU16" s="394"/>
      <c r="HV16" s="394"/>
      <c r="HW16" s="394"/>
      <c r="HX16" s="394"/>
      <c r="HY16" s="394"/>
      <c r="HZ16" s="394"/>
      <c r="IA16" s="394"/>
      <c r="IB16" s="394"/>
      <c r="IC16" s="394"/>
      <c r="ID16" s="394"/>
      <c r="IE16" s="394"/>
      <c r="IF16" s="394"/>
      <c r="IG16" s="394"/>
      <c r="IH16" s="394"/>
      <c r="II16" s="394"/>
      <c r="IJ16" s="394"/>
      <c r="IK16" s="394"/>
      <c r="IL16" s="394"/>
      <c r="IM16" s="394"/>
      <c r="IN16" s="394"/>
      <c r="IO16" s="394"/>
      <c r="IP16" s="394"/>
      <c r="IQ16" s="394"/>
      <c r="IR16" s="394"/>
      <c r="IS16" s="394"/>
      <c r="IT16" s="394"/>
      <c r="IU16" s="394"/>
      <c r="IV16" s="394"/>
      <c r="IW16" s="394"/>
      <c r="IX16" s="394"/>
      <c r="IY16" s="394"/>
      <c r="IZ16" s="394"/>
      <c r="JA16" s="394"/>
      <c r="JB16" s="394"/>
      <c r="JC16" s="394"/>
      <c r="JD16" s="394"/>
      <c r="JE16" s="394"/>
      <c r="JF16" s="394"/>
      <c r="JG16" s="394"/>
      <c r="JH16" s="394"/>
      <c r="JI16" s="394"/>
      <c r="JJ16" s="394"/>
      <c r="JK16" s="394"/>
      <c r="JL16" s="394"/>
      <c r="JM16" s="394"/>
      <c r="JN16" s="394"/>
      <c r="JO16" s="394"/>
      <c r="JP16" s="394"/>
      <c r="JQ16" s="394"/>
      <c r="JR16" s="394"/>
      <c r="JS16" s="394"/>
      <c r="JT16" s="394"/>
      <c r="JU16" s="394"/>
      <c r="JV16" s="394"/>
      <c r="JW16" s="394"/>
      <c r="JX16" s="394"/>
      <c r="JY16" s="394"/>
      <c r="JZ16" s="394"/>
      <c r="KA16" s="394"/>
      <c r="KB16" s="394"/>
      <c r="KC16" s="394"/>
      <c r="KD16" s="394"/>
      <c r="KE16" s="394"/>
      <c r="KF16" s="394"/>
      <c r="KG16" s="394"/>
      <c r="KH16" s="394"/>
      <c r="KI16" s="394"/>
      <c r="KJ16" s="394"/>
      <c r="KK16" s="394"/>
      <c r="KL16" s="394"/>
      <c r="KM16" s="394"/>
      <c r="KN16" s="394"/>
      <c r="KO16" s="394"/>
      <c r="KP16" s="394"/>
      <c r="KQ16" s="394"/>
    </row>
    <row r="17" spans="1:303" s="394" customFormat="1" ht="27.75" customHeight="1">
      <c r="A17" s="1633"/>
      <c r="B17" s="1664" t="s">
        <v>1922</v>
      </c>
      <c r="C17" s="1665" t="s">
        <v>1923</v>
      </c>
      <c r="D17" s="1663">
        <v>64000</v>
      </c>
      <c r="E17" s="1663">
        <v>12646</v>
      </c>
      <c r="F17" s="1663">
        <v>10687</v>
      </c>
      <c r="G17" s="1666">
        <v>0.17</v>
      </c>
      <c r="H17" s="1663">
        <v>2097</v>
      </c>
      <c r="I17" s="1663">
        <v>1959</v>
      </c>
      <c r="J17" s="1663">
        <v>53313</v>
      </c>
      <c r="K17" s="1663">
        <v>15000</v>
      </c>
      <c r="L17" s="445">
        <v>6000</v>
      </c>
      <c r="M17" s="446">
        <v>3930</v>
      </c>
      <c r="N17" s="446">
        <v>23580000</v>
      </c>
      <c r="O17" s="447" t="s">
        <v>1906</v>
      </c>
      <c r="P17" s="476">
        <v>3000</v>
      </c>
      <c r="Q17" s="445">
        <v>3930</v>
      </c>
      <c r="R17" s="470">
        <f>P17*Q17</f>
        <v>11790000</v>
      </c>
      <c r="S17" s="450">
        <v>11790000</v>
      </c>
      <c r="T17" s="451"/>
      <c r="U17" s="452"/>
      <c r="V17" s="452"/>
      <c r="W17" s="452"/>
      <c r="X17" s="452"/>
      <c r="Y17" s="452"/>
      <c r="Z17" s="452"/>
      <c r="AA17" s="477">
        <f t="shared" si="1"/>
        <v>0</v>
      </c>
      <c r="AB17" s="444">
        <f t="shared" si="0"/>
        <v>0</v>
      </c>
      <c r="AC17" s="1658" t="s">
        <v>1912</v>
      </c>
      <c r="AD17" s="1657"/>
    </row>
    <row r="18" spans="1:303" s="394" customFormat="1" ht="65.25" customHeight="1">
      <c r="A18" s="1633"/>
      <c r="B18" s="1664"/>
      <c r="C18" s="1665"/>
      <c r="D18" s="1663"/>
      <c r="E18" s="1663"/>
      <c r="F18" s="1663"/>
      <c r="G18" s="1666"/>
      <c r="H18" s="1663"/>
      <c r="I18" s="1663"/>
      <c r="J18" s="1663"/>
      <c r="K18" s="1663"/>
      <c r="L18" s="445">
        <v>9000</v>
      </c>
      <c r="M18" s="446">
        <v>3930</v>
      </c>
      <c r="N18" s="446">
        <v>35370000</v>
      </c>
      <c r="O18" s="447" t="s">
        <v>1906</v>
      </c>
      <c r="P18" s="476">
        <v>9000</v>
      </c>
      <c r="Q18" s="478">
        <v>3930</v>
      </c>
      <c r="R18" s="470">
        <f>P18*Q18</f>
        <v>35370000</v>
      </c>
      <c r="S18" s="450"/>
      <c r="T18" s="479">
        <v>35370000</v>
      </c>
      <c r="U18" s="452"/>
      <c r="V18" s="452"/>
      <c r="W18" s="452"/>
      <c r="X18" s="452"/>
      <c r="Y18" s="452"/>
      <c r="Z18" s="452"/>
      <c r="AA18" s="480">
        <f t="shared" si="1"/>
        <v>35370000</v>
      </c>
      <c r="AB18" s="444">
        <f t="shared" si="0"/>
        <v>0</v>
      </c>
      <c r="AC18" s="1656" t="s">
        <v>1924</v>
      </c>
      <c r="AD18" s="1657"/>
    </row>
    <row r="19" spans="1:303" s="205" customFormat="1" ht="72.75" customHeight="1">
      <c r="A19" s="1633"/>
      <c r="B19" s="417" t="s">
        <v>1925</v>
      </c>
      <c r="C19" s="418" t="s">
        <v>1926</v>
      </c>
      <c r="D19" s="419">
        <v>64000</v>
      </c>
      <c r="E19" s="419">
        <v>12646</v>
      </c>
      <c r="F19" s="419">
        <v>10687</v>
      </c>
      <c r="G19" s="420">
        <v>0.16</v>
      </c>
      <c r="H19" s="419">
        <v>2097</v>
      </c>
      <c r="I19" s="419">
        <v>1959</v>
      </c>
      <c r="J19" s="419">
        <v>53313</v>
      </c>
      <c r="K19" s="419">
        <v>18000</v>
      </c>
      <c r="L19" s="419">
        <v>18000</v>
      </c>
      <c r="M19" s="460">
        <v>1225</v>
      </c>
      <c r="N19" s="460">
        <v>22050000</v>
      </c>
      <c r="O19" s="422" t="s">
        <v>1906</v>
      </c>
      <c r="P19" s="455">
        <v>18000</v>
      </c>
      <c r="Q19" s="481">
        <v>1225</v>
      </c>
      <c r="R19" s="474">
        <f>P19*Q19</f>
        <v>22050000</v>
      </c>
      <c r="S19" s="462"/>
      <c r="T19" s="482">
        <v>22050000</v>
      </c>
      <c r="U19" s="428"/>
      <c r="V19" s="428"/>
      <c r="W19" s="428"/>
      <c r="X19" s="428"/>
      <c r="Y19" s="428"/>
      <c r="Z19" s="428"/>
      <c r="AA19" s="475">
        <f t="shared" si="1"/>
        <v>22050000</v>
      </c>
      <c r="AB19" s="431">
        <f t="shared" si="0"/>
        <v>0</v>
      </c>
      <c r="AC19" s="1636" t="s">
        <v>1927</v>
      </c>
      <c r="AD19" s="1637"/>
      <c r="AE19" s="394"/>
      <c r="AF19" s="394"/>
      <c r="AG19" s="394"/>
      <c r="AH19" s="394"/>
      <c r="AI19" s="394"/>
      <c r="AJ19" s="394"/>
      <c r="AK19" s="394"/>
      <c r="AL19" s="394"/>
      <c r="AM19" s="394"/>
      <c r="AN19" s="394"/>
      <c r="AO19" s="394"/>
      <c r="AP19" s="394"/>
      <c r="AQ19" s="394"/>
      <c r="AR19" s="394"/>
      <c r="AS19" s="394"/>
      <c r="AT19" s="394"/>
      <c r="AU19" s="394"/>
      <c r="AV19" s="394"/>
      <c r="AW19" s="394"/>
      <c r="AX19" s="394"/>
      <c r="AY19" s="394"/>
      <c r="AZ19" s="394"/>
      <c r="BA19" s="394"/>
      <c r="BB19" s="394"/>
      <c r="BC19" s="394"/>
      <c r="BD19" s="394"/>
      <c r="BE19" s="394"/>
      <c r="BF19" s="394"/>
      <c r="BG19" s="394"/>
      <c r="BH19" s="394"/>
      <c r="BI19" s="394"/>
      <c r="BJ19" s="394"/>
      <c r="BK19" s="394"/>
      <c r="BL19" s="394"/>
      <c r="BM19" s="394"/>
      <c r="BN19" s="394"/>
      <c r="BO19" s="394"/>
      <c r="BP19" s="394"/>
      <c r="BQ19" s="394"/>
      <c r="BR19" s="394"/>
      <c r="BS19" s="394"/>
      <c r="BT19" s="394"/>
      <c r="BU19" s="394"/>
      <c r="BV19" s="394"/>
      <c r="BW19" s="394"/>
      <c r="BX19" s="394"/>
      <c r="BY19" s="394"/>
      <c r="BZ19" s="394"/>
      <c r="CA19" s="394"/>
      <c r="CB19" s="394"/>
      <c r="CC19" s="394"/>
      <c r="CD19" s="394"/>
      <c r="CE19" s="394"/>
      <c r="CF19" s="394"/>
      <c r="CG19" s="394"/>
      <c r="CH19" s="394"/>
      <c r="CI19" s="394"/>
      <c r="CJ19" s="394"/>
      <c r="CK19" s="394"/>
      <c r="CL19" s="394"/>
      <c r="CM19" s="394"/>
      <c r="CN19" s="394"/>
      <c r="CO19" s="394"/>
      <c r="CP19" s="394"/>
      <c r="CQ19" s="394"/>
      <c r="CR19" s="394"/>
      <c r="CS19" s="394"/>
      <c r="CT19" s="394"/>
      <c r="CU19" s="394"/>
      <c r="CV19" s="394"/>
      <c r="CW19" s="394"/>
      <c r="CX19" s="394"/>
      <c r="CY19" s="394"/>
      <c r="CZ19" s="394"/>
      <c r="DA19" s="394"/>
      <c r="DB19" s="394"/>
      <c r="DC19" s="394"/>
      <c r="DD19" s="394"/>
      <c r="DE19" s="394"/>
      <c r="DF19" s="394"/>
      <c r="DG19" s="394"/>
      <c r="DH19" s="394"/>
      <c r="DI19" s="394"/>
      <c r="DJ19" s="394"/>
      <c r="DK19" s="394"/>
      <c r="DL19" s="394"/>
      <c r="DM19" s="394"/>
      <c r="DN19" s="394"/>
      <c r="DO19" s="394"/>
      <c r="DP19" s="394"/>
      <c r="DQ19" s="394"/>
      <c r="DR19" s="394"/>
      <c r="DS19" s="394"/>
      <c r="DT19" s="394"/>
      <c r="DU19" s="394"/>
      <c r="DV19" s="394"/>
      <c r="DW19" s="394"/>
      <c r="DX19" s="394"/>
      <c r="DY19" s="394"/>
      <c r="DZ19" s="394"/>
      <c r="EA19" s="394"/>
      <c r="EB19" s="394"/>
      <c r="EC19" s="394"/>
      <c r="ED19" s="394"/>
      <c r="EE19" s="394"/>
      <c r="EF19" s="394"/>
      <c r="EG19" s="394"/>
      <c r="EH19" s="394"/>
      <c r="EI19" s="394"/>
      <c r="EJ19" s="394"/>
      <c r="EK19" s="394"/>
      <c r="EL19" s="394"/>
      <c r="EM19" s="394"/>
      <c r="EN19" s="394"/>
      <c r="EO19" s="394"/>
      <c r="EP19" s="394"/>
      <c r="EQ19" s="394"/>
      <c r="ER19" s="394"/>
      <c r="ES19" s="394"/>
      <c r="ET19" s="394"/>
      <c r="EU19" s="394"/>
      <c r="EV19" s="394"/>
      <c r="EW19" s="394"/>
      <c r="EX19" s="394"/>
      <c r="EY19" s="394"/>
      <c r="EZ19" s="394"/>
      <c r="FA19" s="394"/>
      <c r="FB19" s="394"/>
      <c r="FC19" s="394"/>
      <c r="FD19" s="394"/>
      <c r="FE19" s="394"/>
      <c r="FF19" s="394"/>
      <c r="FG19" s="394"/>
      <c r="FH19" s="394"/>
      <c r="FI19" s="394"/>
      <c r="FJ19" s="394"/>
      <c r="FK19" s="394"/>
      <c r="FL19" s="394"/>
      <c r="FM19" s="394"/>
      <c r="FN19" s="394"/>
      <c r="FO19" s="394"/>
      <c r="FP19" s="394"/>
      <c r="FQ19" s="394"/>
      <c r="FR19" s="394"/>
      <c r="FS19" s="394"/>
      <c r="FT19" s="394"/>
      <c r="FU19" s="394"/>
      <c r="FV19" s="394"/>
      <c r="FW19" s="394"/>
      <c r="FX19" s="394"/>
      <c r="FY19" s="394"/>
      <c r="FZ19" s="394"/>
      <c r="GA19" s="394"/>
      <c r="GB19" s="394"/>
      <c r="GC19" s="394"/>
      <c r="GD19" s="394"/>
      <c r="GE19" s="394"/>
      <c r="GF19" s="394"/>
      <c r="GG19" s="394"/>
      <c r="GH19" s="394"/>
      <c r="GI19" s="394"/>
      <c r="GJ19" s="394"/>
      <c r="GK19" s="394"/>
      <c r="GL19" s="394"/>
      <c r="GM19" s="394"/>
      <c r="GN19" s="394"/>
      <c r="GO19" s="394"/>
    </row>
    <row r="20" spans="1:303" ht="63" customHeight="1">
      <c r="A20" s="1633"/>
      <c r="B20" s="464" t="s">
        <v>1928</v>
      </c>
      <c r="C20" s="465" t="s">
        <v>1929</v>
      </c>
      <c r="D20" s="433">
        <v>64660</v>
      </c>
      <c r="E20" s="433">
        <v>40180</v>
      </c>
      <c r="F20" s="433">
        <v>22995</v>
      </c>
      <c r="G20" s="466">
        <v>0.36</v>
      </c>
      <c r="H20" s="433">
        <v>19843</v>
      </c>
      <c r="I20" s="433">
        <v>17185</v>
      </c>
      <c r="J20" s="433">
        <v>41665</v>
      </c>
      <c r="K20" s="433">
        <v>70000</v>
      </c>
      <c r="L20" s="433">
        <v>70000</v>
      </c>
      <c r="M20" s="466">
        <v>200</v>
      </c>
      <c r="N20" s="434">
        <v>14000000</v>
      </c>
      <c r="O20" s="435" t="s">
        <v>1930</v>
      </c>
      <c r="P20" s="436">
        <v>20000</v>
      </c>
      <c r="Q20" s="437">
        <v>300</v>
      </c>
      <c r="R20" s="438">
        <f t="shared" ref="R20" si="4">P20*Q20</f>
        <v>6000000</v>
      </c>
      <c r="S20" s="439"/>
      <c r="T20" s="483"/>
      <c r="U20" s="441"/>
      <c r="V20" s="441"/>
      <c r="W20" s="441"/>
      <c r="X20" s="484">
        <v>2000000</v>
      </c>
      <c r="Y20" s="441"/>
      <c r="Z20" s="441"/>
      <c r="AA20" s="443">
        <f>SUM(U20:Z20)</f>
        <v>2000000</v>
      </c>
      <c r="AB20" s="444">
        <f t="shared" si="0"/>
        <v>4000000</v>
      </c>
      <c r="AC20" s="1656" t="s">
        <v>1901</v>
      </c>
      <c r="AD20" s="1657"/>
    </row>
    <row r="21" spans="1:303" s="205" customFormat="1" ht="78" customHeight="1">
      <c r="A21" s="1633"/>
      <c r="B21" s="1648" t="s">
        <v>1931</v>
      </c>
      <c r="C21" s="1662" t="s">
        <v>1932</v>
      </c>
      <c r="D21" s="1667">
        <v>559000</v>
      </c>
      <c r="E21" s="1667">
        <v>200659</v>
      </c>
      <c r="F21" s="1667">
        <v>96584</v>
      </c>
      <c r="G21" s="1668">
        <v>0.1</v>
      </c>
      <c r="H21" s="1667">
        <v>176582</v>
      </c>
      <c r="I21" s="1667">
        <v>104075</v>
      </c>
      <c r="J21" s="1667">
        <v>462416</v>
      </c>
      <c r="K21" s="1667">
        <v>200000</v>
      </c>
      <c r="L21" s="419">
        <v>18000</v>
      </c>
      <c r="M21" s="485">
        <v>32</v>
      </c>
      <c r="N21" s="460">
        <v>579780</v>
      </c>
      <c r="O21" s="422" t="s">
        <v>1906</v>
      </c>
      <c r="P21" s="419">
        <v>18000</v>
      </c>
      <c r="Q21" s="485">
        <v>32</v>
      </c>
      <c r="R21" s="474">
        <v>579780</v>
      </c>
      <c r="S21" s="462"/>
      <c r="T21" s="486">
        <v>579780</v>
      </c>
      <c r="U21" s="428"/>
      <c r="V21" s="428"/>
      <c r="W21" s="428"/>
      <c r="X21" s="428"/>
      <c r="Y21" s="428"/>
      <c r="Z21" s="428"/>
      <c r="AA21" s="474">
        <f t="shared" si="1"/>
        <v>579780</v>
      </c>
      <c r="AB21" s="431">
        <f t="shared" si="0"/>
        <v>0</v>
      </c>
      <c r="AC21" s="1636" t="s">
        <v>1933</v>
      </c>
      <c r="AD21" s="1637"/>
      <c r="AE21" s="394"/>
      <c r="AF21" s="394"/>
      <c r="AG21" s="394"/>
      <c r="AH21" s="394"/>
      <c r="AI21" s="394"/>
      <c r="AJ21" s="394"/>
      <c r="AK21" s="394"/>
      <c r="AL21" s="394"/>
      <c r="AM21" s="394"/>
      <c r="AN21" s="394"/>
      <c r="AO21" s="394"/>
      <c r="AP21" s="394"/>
      <c r="AQ21" s="394"/>
      <c r="AR21" s="394"/>
      <c r="AS21" s="394"/>
      <c r="AT21" s="394"/>
      <c r="AU21" s="394"/>
      <c r="AV21" s="394"/>
      <c r="AW21" s="394"/>
      <c r="AX21" s="394"/>
      <c r="AY21" s="394"/>
      <c r="AZ21" s="394"/>
      <c r="BA21" s="394"/>
      <c r="BB21" s="394"/>
      <c r="BC21" s="394"/>
      <c r="BD21" s="394"/>
      <c r="BE21" s="394"/>
      <c r="BF21" s="394"/>
      <c r="BG21" s="394"/>
      <c r="BH21" s="394"/>
      <c r="BI21" s="394"/>
      <c r="BJ21" s="394"/>
      <c r="BK21" s="394"/>
      <c r="BL21" s="394"/>
      <c r="BM21" s="394"/>
      <c r="BN21" s="394"/>
      <c r="BO21" s="394"/>
      <c r="BP21" s="394"/>
      <c r="BQ21" s="394"/>
      <c r="BR21" s="394"/>
      <c r="BS21" s="394"/>
      <c r="BT21" s="394"/>
      <c r="BU21" s="394"/>
      <c r="BV21" s="394"/>
      <c r="BW21" s="394"/>
      <c r="BX21" s="394"/>
      <c r="BY21" s="394"/>
      <c r="BZ21" s="394"/>
      <c r="CA21" s="394"/>
      <c r="CB21" s="394"/>
      <c r="CC21" s="394"/>
      <c r="CD21" s="394"/>
      <c r="CE21" s="394"/>
      <c r="CF21" s="394"/>
      <c r="CG21" s="394"/>
      <c r="CH21" s="394"/>
      <c r="CI21" s="394"/>
      <c r="CJ21" s="394"/>
      <c r="CK21" s="394"/>
      <c r="CL21" s="394"/>
      <c r="CM21" s="394"/>
      <c r="CN21" s="394"/>
      <c r="CO21" s="394"/>
      <c r="CP21" s="394"/>
      <c r="CQ21" s="394"/>
      <c r="CR21" s="394"/>
      <c r="CS21" s="394"/>
      <c r="CT21" s="394"/>
      <c r="CU21" s="394"/>
      <c r="CV21" s="394"/>
      <c r="CW21" s="394"/>
      <c r="CX21" s="394"/>
      <c r="CY21" s="394"/>
      <c r="CZ21" s="394"/>
      <c r="DA21" s="394"/>
      <c r="DB21" s="394"/>
      <c r="DC21" s="394"/>
      <c r="DD21" s="394"/>
      <c r="DE21" s="394"/>
      <c r="DF21" s="394"/>
      <c r="DG21" s="394"/>
      <c r="DH21" s="394"/>
      <c r="DI21" s="394"/>
      <c r="DJ21" s="394"/>
      <c r="DK21" s="394"/>
      <c r="DL21" s="394"/>
      <c r="DM21" s="394"/>
      <c r="DN21" s="394"/>
      <c r="DO21" s="394"/>
      <c r="DP21" s="394"/>
      <c r="DQ21" s="394"/>
      <c r="DR21" s="394"/>
      <c r="DS21" s="394"/>
      <c r="DT21" s="394"/>
      <c r="DU21" s="394"/>
      <c r="DV21" s="394"/>
      <c r="DW21" s="394"/>
      <c r="DX21" s="394"/>
      <c r="DY21" s="394"/>
      <c r="DZ21" s="394"/>
      <c r="EA21" s="394"/>
      <c r="EB21" s="394"/>
      <c r="EC21" s="394"/>
      <c r="ED21" s="394"/>
      <c r="EE21" s="394"/>
      <c r="EF21" s="394"/>
      <c r="EG21" s="394"/>
      <c r="EH21" s="394"/>
      <c r="EI21" s="394"/>
      <c r="EJ21" s="394"/>
      <c r="EK21" s="394"/>
      <c r="EL21" s="394"/>
      <c r="EM21" s="394"/>
      <c r="EN21" s="394"/>
      <c r="EO21" s="394"/>
      <c r="EP21" s="394"/>
      <c r="EQ21" s="394"/>
      <c r="ER21" s="394"/>
      <c r="ES21" s="394"/>
      <c r="ET21" s="394"/>
      <c r="EU21" s="394"/>
      <c r="EV21" s="394"/>
      <c r="EW21" s="394"/>
      <c r="EX21" s="394"/>
      <c r="EY21" s="394"/>
      <c r="EZ21" s="394"/>
      <c r="FA21" s="394"/>
      <c r="FB21" s="394"/>
      <c r="FC21" s="394"/>
      <c r="FD21" s="394"/>
      <c r="FE21" s="394"/>
      <c r="FF21" s="394"/>
      <c r="FG21" s="394"/>
      <c r="FH21" s="394"/>
      <c r="FI21" s="394"/>
      <c r="FJ21" s="394"/>
      <c r="FK21" s="394"/>
      <c r="FL21" s="394"/>
      <c r="FM21" s="394"/>
      <c r="FN21" s="394"/>
      <c r="FO21" s="394"/>
      <c r="FP21" s="394"/>
      <c r="FQ21" s="394"/>
      <c r="FR21" s="394"/>
      <c r="FS21" s="394"/>
      <c r="FT21" s="394"/>
      <c r="FU21" s="394"/>
      <c r="FV21" s="394"/>
      <c r="FW21" s="394"/>
      <c r="FX21" s="394"/>
      <c r="FY21" s="394"/>
      <c r="FZ21" s="394"/>
      <c r="GA21" s="394"/>
      <c r="GB21" s="394"/>
      <c r="GC21" s="394"/>
      <c r="GD21" s="394"/>
      <c r="GE21" s="394"/>
      <c r="GF21" s="394"/>
      <c r="GG21" s="394"/>
      <c r="GH21" s="394"/>
      <c r="GI21" s="394"/>
      <c r="GJ21" s="394"/>
      <c r="GK21" s="394"/>
      <c r="GL21" s="394"/>
      <c r="GM21" s="394"/>
      <c r="GN21" s="394"/>
      <c r="GO21" s="394"/>
    </row>
    <row r="22" spans="1:303" s="432" customFormat="1" ht="47.25" customHeight="1">
      <c r="A22" s="1633"/>
      <c r="B22" s="1648"/>
      <c r="C22" s="1662"/>
      <c r="D22" s="1667"/>
      <c r="E22" s="1667"/>
      <c r="F22" s="1667"/>
      <c r="G22" s="1668"/>
      <c r="H22" s="1667"/>
      <c r="I22" s="1667"/>
      <c r="J22" s="1667"/>
      <c r="K22" s="1667"/>
      <c r="L22" s="419">
        <v>182000</v>
      </c>
      <c r="M22" s="487">
        <v>28</v>
      </c>
      <c r="N22" s="454">
        <v>5096000</v>
      </c>
      <c r="O22" s="422" t="s">
        <v>1934</v>
      </c>
      <c r="P22" s="423">
        <v>100000</v>
      </c>
      <c r="Q22" s="424">
        <v>8</v>
      </c>
      <c r="R22" s="425">
        <f t="shared" ref="R22:R23" si="5">P22*Q22</f>
        <v>800000</v>
      </c>
      <c r="S22" s="426"/>
      <c r="T22" s="458"/>
      <c r="U22" s="488">
        <v>240000</v>
      </c>
      <c r="V22" s="428"/>
      <c r="W22" s="428"/>
      <c r="X22" s="428"/>
      <c r="Y22" s="428"/>
      <c r="Z22" s="428"/>
      <c r="AA22" s="430">
        <f>SUM(U22:Z22)</f>
        <v>240000</v>
      </c>
      <c r="AB22" s="431">
        <f t="shared" si="0"/>
        <v>560000</v>
      </c>
      <c r="AC22" s="1636" t="s">
        <v>1901</v>
      </c>
      <c r="AD22" s="1637"/>
      <c r="AE22" s="394"/>
      <c r="AF22" s="394"/>
      <c r="AG22" s="394"/>
      <c r="AH22" s="394"/>
      <c r="AI22" s="394"/>
      <c r="AJ22" s="394"/>
      <c r="AK22" s="394"/>
      <c r="AL22" s="394"/>
      <c r="AM22" s="394"/>
      <c r="AN22" s="394"/>
      <c r="AO22" s="394"/>
      <c r="AP22" s="394"/>
      <c r="AQ22" s="394"/>
      <c r="AR22" s="394"/>
      <c r="AS22" s="394"/>
      <c r="AT22" s="394"/>
      <c r="AU22" s="394"/>
      <c r="AV22" s="394"/>
      <c r="AW22" s="394"/>
      <c r="AX22" s="394"/>
      <c r="AY22" s="394"/>
      <c r="AZ22" s="394"/>
      <c r="BA22" s="394"/>
      <c r="BB22" s="394"/>
      <c r="BC22" s="394"/>
      <c r="BD22" s="394"/>
      <c r="BE22" s="394"/>
      <c r="BF22" s="394"/>
      <c r="BG22" s="394"/>
      <c r="BH22" s="394"/>
      <c r="BI22" s="394"/>
      <c r="BJ22" s="394"/>
      <c r="BK22" s="394"/>
      <c r="BL22" s="394"/>
      <c r="BM22" s="394"/>
      <c r="BN22" s="394"/>
      <c r="BO22" s="394"/>
      <c r="BP22" s="394"/>
      <c r="BQ22" s="394"/>
      <c r="BR22" s="394"/>
      <c r="BS22" s="394"/>
      <c r="BT22" s="394"/>
      <c r="BU22" s="394"/>
      <c r="BV22" s="394"/>
      <c r="BW22" s="394"/>
      <c r="BX22" s="394"/>
      <c r="BY22" s="394"/>
      <c r="BZ22" s="394"/>
      <c r="CA22" s="394"/>
      <c r="CB22" s="394"/>
      <c r="CC22" s="394"/>
      <c r="CD22" s="394"/>
      <c r="CE22" s="394"/>
      <c r="CF22" s="394"/>
      <c r="CG22" s="394"/>
      <c r="CH22" s="394"/>
      <c r="CI22" s="394"/>
      <c r="CJ22" s="394"/>
      <c r="CK22" s="394"/>
      <c r="CL22" s="394"/>
      <c r="CM22" s="394"/>
      <c r="CN22" s="394"/>
      <c r="CO22" s="394"/>
      <c r="CP22" s="394"/>
      <c r="CQ22" s="394"/>
      <c r="CR22" s="394"/>
      <c r="CS22" s="394"/>
      <c r="CT22" s="394"/>
      <c r="CU22" s="394"/>
      <c r="CV22" s="394"/>
      <c r="CW22" s="394"/>
      <c r="CX22" s="394"/>
      <c r="CY22" s="394"/>
      <c r="CZ22" s="394"/>
      <c r="DA22" s="394"/>
      <c r="DB22" s="394"/>
      <c r="DC22" s="394"/>
      <c r="DD22" s="394"/>
      <c r="DE22" s="394"/>
      <c r="DF22" s="394"/>
      <c r="DG22" s="394"/>
      <c r="DH22" s="394"/>
      <c r="DI22" s="394"/>
      <c r="DJ22" s="394"/>
      <c r="DK22" s="394"/>
      <c r="DL22" s="394"/>
      <c r="DM22" s="394"/>
      <c r="DN22" s="394"/>
      <c r="DO22" s="394"/>
      <c r="DP22" s="394"/>
      <c r="DQ22" s="394"/>
      <c r="DR22" s="394"/>
      <c r="DS22" s="394"/>
      <c r="DT22" s="394"/>
      <c r="DU22" s="394"/>
      <c r="DV22" s="394"/>
      <c r="DW22" s="394"/>
      <c r="DX22" s="394"/>
      <c r="DY22" s="394"/>
      <c r="DZ22" s="394"/>
      <c r="EA22" s="394"/>
      <c r="EB22" s="394"/>
      <c r="EC22" s="394"/>
      <c r="ED22" s="394"/>
      <c r="EE22" s="394"/>
      <c r="EF22" s="394"/>
      <c r="EG22" s="394"/>
      <c r="EH22" s="394"/>
      <c r="EI22" s="394"/>
      <c r="EJ22" s="394"/>
      <c r="EK22" s="394"/>
      <c r="EL22" s="394"/>
      <c r="EM22" s="394"/>
      <c r="EN22" s="394"/>
      <c r="EO22" s="394"/>
      <c r="EP22" s="394"/>
      <c r="EQ22" s="394"/>
      <c r="ER22" s="394"/>
      <c r="ES22" s="394"/>
      <c r="ET22" s="394"/>
      <c r="EU22" s="394"/>
      <c r="EV22" s="394"/>
      <c r="EW22" s="394"/>
      <c r="EX22" s="394"/>
      <c r="EY22" s="394"/>
      <c r="EZ22" s="394"/>
      <c r="FA22" s="394"/>
      <c r="FB22" s="394"/>
      <c r="FC22" s="394"/>
      <c r="FD22" s="394"/>
      <c r="FE22" s="394"/>
      <c r="FF22" s="394"/>
      <c r="FG22" s="394"/>
      <c r="FH22" s="394"/>
      <c r="FI22" s="394"/>
      <c r="FJ22" s="394"/>
      <c r="FK22" s="394"/>
      <c r="FL22" s="394"/>
      <c r="FM22" s="394"/>
      <c r="FN22" s="394"/>
      <c r="FO22" s="394"/>
      <c r="FP22" s="394"/>
      <c r="FQ22" s="394"/>
      <c r="FR22" s="394"/>
      <c r="FS22" s="394"/>
      <c r="FT22" s="394"/>
      <c r="FU22" s="394"/>
      <c r="FV22" s="394"/>
      <c r="FW22" s="394"/>
      <c r="FX22" s="394"/>
      <c r="FY22" s="394"/>
      <c r="FZ22" s="394"/>
      <c r="GA22" s="394"/>
      <c r="GB22" s="394"/>
      <c r="GC22" s="394"/>
      <c r="GD22" s="394"/>
      <c r="GE22" s="394"/>
      <c r="GF22" s="394"/>
      <c r="GG22" s="394"/>
      <c r="GH22" s="394"/>
      <c r="GI22" s="394"/>
      <c r="GJ22" s="394"/>
      <c r="GK22" s="394"/>
      <c r="GL22" s="394"/>
      <c r="GM22" s="394"/>
      <c r="GN22" s="394"/>
      <c r="GO22" s="394"/>
      <c r="GP22" s="394"/>
      <c r="GQ22" s="394"/>
      <c r="GR22" s="394"/>
      <c r="GS22" s="394"/>
      <c r="GT22" s="394"/>
      <c r="GU22" s="394"/>
      <c r="GV22" s="394"/>
      <c r="GW22" s="394"/>
      <c r="GX22" s="394"/>
      <c r="GY22" s="394"/>
      <c r="GZ22" s="394"/>
      <c r="HA22" s="394"/>
      <c r="HB22" s="394"/>
      <c r="HC22" s="394"/>
      <c r="HD22" s="394"/>
      <c r="HE22" s="394"/>
      <c r="HF22" s="394"/>
      <c r="HG22" s="394"/>
      <c r="HH22" s="394"/>
      <c r="HI22" s="394"/>
      <c r="HJ22" s="394"/>
      <c r="HK22" s="394"/>
      <c r="HL22" s="394"/>
      <c r="HM22" s="394"/>
      <c r="HN22" s="394"/>
      <c r="HO22" s="394"/>
      <c r="HP22" s="394"/>
      <c r="HQ22" s="394"/>
      <c r="HR22" s="394"/>
      <c r="HS22" s="394"/>
      <c r="HT22" s="394"/>
      <c r="HU22" s="394"/>
      <c r="HV22" s="394"/>
      <c r="HW22" s="394"/>
      <c r="HX22" s="394"/>
      <c r="HY22" s="394"/>
      <c r="HZ22" s="394"/>
      <c r="IA22" s="394"/>
      <c r="IB22" s="394"/>
      <c r="IC22" s="394"/>
      <c r="ID22" s="394"/>
      <c r="IE22" s="394"/>
      <c r="IF22" s="394"/>
      <c r="IG22" s="394"/>
      <c r="IH22" s="394"/>
      <c r="II22" s="394"/>
      <c r="IJ22" s="394"/>
      <c r="IK22" s="394"/>
      <c r="IL22" s="394"/>
      <c r="IM22" s="394"/>
      <c r="IN22" s="394"/>
      <c r="IO22" s="394"/>
      <c r="IP22" s="394"/>
      <c r="IQ22" s="394"/>
      <c r="IR22" s="394"/>
      <c r="IS22" s="394"/>
      <c r="IT22" s="394"/>
      <c r="IU22" s="394"/>
      <c r="IV22" s="394"/>
      <c r="IW22" s="394"/>
      <c r="IX22" s="394"/>
      <c r="IY22" s="394"/>
      <c r="IZ22" s="394"/>
      <c r="JA22" s="394"/>
      <c r="JB22" s="394"/>
      <c r="JC22" s="394"/>
      <c r="JD22" s="394"/>
      <c r="JE22" s="394"/>
      <c r="JF22" s="394"/>
      <c r="JG22" s="394"/>
      <c r="JH22" s="394"/>
      <c r="JI22" s="394"/>
      <c r="JJ22" s="394"/>
      <c r="JK22" s="394"/>
      <c r="JL22" s="394"/>
      <c r="JM22" s="394"/>
      <c r="JN22" s="394"/>
      <c r="JO22" s="394"/>
      <c r="JP22" s="394"/>
      <c r="JQ22" s="394"/>
      <c r="JR22" s="394"/>
      <c r="JS22" s="394"/>
      <c r="JT22" s="394"/>
      <c r="JU22" s="394"/>
      <c r="JV22" s="394"/>
      <c r="JW22" s="394"/>
      <c r="JX22" s="394"/>
      <c r="JY22" s="394"/>
      <c r="JZ22" s="394"/>
      <c r="KA22" s="394"/>
      <c r="KB22" s="394"/>
      <c r="KC22" s="394"/>
      <c r="KD22" s="394"/>
      <c r="KE22" s="394"/>
      <c r="KF22" s="394"/>
      <c r="KG22" s="394"/>
      <c r="KH22" s="394"/>
      <c r="KI22" s="394"/>
      <c r="KJ22" s="394"/>
      <c r="KK22" s="394"/>
      <c r="KL22" s="394"/>
      <c r="KM22" s="394"/>
      <c r="KN22" s="394"/>
      <c r="KO22" s="394"/>
      <c r="KP22" s="394"/>
      <c r="KQ22" s="394"/>
    </row>
    <row r="23" spans="1:303" ht="61.5" customHeight="1">
      <c r="A23" s="1633"/>
      <c r="B23" s="464" t="s">
        <v>1935</v>
      </c>
      <c r="C23" s="465" t="s">
        <v>1936</v>
      </c>
      <c r="D23" s="433">
        <v>1820</v>
      </c>
      <c r="E23" s="466">
        <v>480</v>
      </c>
      <c r="F23" s="466">
        <v>429</v>
      </c>
      <c r="G23" s="466">
        <v>0.27</v>
      </c>
      <c r="H23" s="466">
        <v>150</v>
      </c>
      <c r="I23" s="466">
        <v>51</v>
      </c>
      <c r="J23" s="433">
        <v>1391</v>
      </c>
      <c r="K23" s="466">
        <v>705</v>
      </c>
      <c r="L23" s="466">
        <v>705</v>
      </c>
      <c r="M23" s="433">
        <v>100000</v>
      </c>
      <c r="N23" s="446">
        <v>70500000</v>
      </c>
      <c r="O23" s="435" t="s">
        <v>1937</v>
      </c>
      <c r="P23" s="468">
        <v>705</v>
      </c>
      <c r="Q23" s="489">
        <v>95000</v>
      </c>
      <c r="R23" s="472">
        <f t="shared" si="5"/>
        <v>66975000</v>
      </c>
      <c r="S23" s="490"/>
      <c r="T23" s="491"/>
      <c r="U23" s="441"/>
      <c r="V23" s="489">
        <v>66975000</v>
      </c>
      <c r="W23" s="441"/>
      <c r="X23" s="441"/>
      <c r="Y23" s="441"/>
      <c r="Z23" s="441"/>
      <c r="AA23" s="443">
        <f t="shared" si="1"/>
        <v>66975000</v>
      </c>
      <c r="AB23" s="444">
        <f t="shared" si="0"/>
        <v>0</v>
      </c>
      <c r="AC23" s="1656" t="s">
        <v>1916</v>
      </c>
      <c r="AD23" s="1657"/>
    </row>
    <row r="24" spans="1:303" s="432" customFormat="1" ht="48" customHeight="1">
      <c r="A24" s="1633"/>
      <c r="B24" s="492" t="s">
        <v>1938</v>
      </c>
      <c r="C24" s="493" t="s">
        <v>1939</v>
      </c>
      <c r="D24" s="494"/>
      <c r="E24" s="1669"/>
      <c r="F24" s="1669"/>
      <c r="G24" s="1669"/>
      <c r="H24" s="1669"/>
      <c r="I24" s="1669"/>
      <c r="J24" s="494"/>
      <c r="K24" s="494"/>
      <c r="L24" s="495">
        <v>8000</v>
      </c>
      <c r="M24" s="495">
        <v>2960</v>
      </c>
      <c r="N24" s="496">
        <v>23680000</v>
      </c>
      <c r="O24" s="497" t="s">
        <v>1940</v>
      </c>
      <c r="P24" s="455">
        <v>8000</v>
      </c>
      <c r="Q24" s="459">
        <v>4700</v>
      </c>
      <c r="R24" s="498">
        <f>P24*Q24</f>
        <v>37600000</v>
      </c>
      <c r="S24" s="426"/>
      <c r="T24" s="486">
        <v>37600000</v>
      </c>
      <c r="U24" s="428"/>
      <c r="V24" s="428"/>
      <c r="W24" s="428"/>
      <c r="X24" s="428"/>
      <c r="Y24" s="428"/>
      <c r="Z24" s="428"/>
      <c r="AA24" s="498">
        <f>SUM(T24:Z24)</f>
        <v>37600000</v>
      </c>
      <c r="AB24" s="431">
        <f t="shared" si="0"/>
        <v>0</v>
      </c>
      <c r="AC24" s="1636" t="s">
        <v>1916</v>
      </c>
      <c r="AD24" s="1637"/>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4"/>
      <c r="BO24" s="394"/>
      <c r="BP24" s="394"/>
      <c r="BQ24" s="394"/>
      <c r="BR24" s="394"/>
      <c r="BS24" s="394"/>
      <c r="BT24" s="394"/>
      <c r="BU24" s="394"/>
      <c r="BV24" s="394"/>
      <c r="BW24" s="394"/>
      <c r="BX24" s="394"/>
      <c r="BY24" s="394"/>
      <c r="BZ24" s="394"/>
      <c r="CA24" s="394"/>
      <c r="CB24" s="394"/>
      <c r="CC24" s="394"/>
      <c r="CD24" s="394"/>
      <c r="CE24" s="394"/>
      <c r="CF24" s="394"/>
      <c r="CG24" s="394"/>
      <c r="CH24" s="394"/>
      <c r="CI24" s="394"/>
      <c r="CJ24" s="394"/>
      <c r="CK24" s="394"/>
      <c r="CL24" s="394"/>
      <c r="CM24" s="394"/>
      <c r="CN24" s="394"/>
      <c r="CO24" s="394"/>
      <c r="CP24" s="394"/>
      <c r="CQ24" s="394"/>
      <c r="CR24" s="394"/>
      <c r="CS24" s="394"/>
      <c r="CT24" s="394"/>
      <c r="CU24" s="394"/>
      <c r="CV24" s="394"/>
      <c r="CW24" s="394"/>
      <c r="CX24" s="394"/>
      <c r="CY24" s="394"/>
      <c r="CZ24" s="394"/>
      <c r="DA24" s="394"/>
      <c r="DB24" s="394"/>
      <c r="DC24" s="394"/>
      <c r="DD24" s="394"/>
      <c r="DE24" s="394"/>
      <c r="DF24" s="394"/>
      <c r="DG24" s="394"/>
      <c r="DH24" s="394"/>
      <c r="DI24" s="394"/>
      <c r="DJ24" s="394"/>
      <c r="DK24" s="394"/>
      <c r="DL24" s="394"/>
      <c r="DM24" s="394"/>
      <c r="DN24" s="394"/>
      <c r="DO24" s="394"/>
      <c r="DP24" s="394"/>
      <c r="DQ24" s="394"/>
      <c r="DR24" s="394"/>
      <c r="DS24" s="394"/>
      <c r="DT24" s="394"/>
      <c r="DU24" s="394"/>
      <c r="DV24" s="394"/>
      <c r="DW24" s="394"/>
      <c r="DX24" s="394"/>
      <c r="DY24" s="394"/>
      <c r="DZ24" s="394"/>
      <c r="EA24" s="394"/>
      <c r="EB24" s="394"/>
      <c r="EC24" s="394"/>
      <c r="ED24" s="394"/>
      <c r="EE24" s="394"/>
      <c r="EF24" s="394"/>
      <c r="EG24" s="394"/>
      <c r="EH24" s="394"/>
      <c r="EI24" s="394"/>
      <c r="EJ24" s="394"/>
      <c r="EK24" s="394"/>
      <c r="EL24" s="394"/>
      <c r="EM24" s="394"/>
      <c r="EN24" s="394"/>
      <c r="EO24" s="394"/>
      <c r="EP24" s="394"/>
      <c r="EQ24" s="394"/>
      <c r="ER24" s="394"/>
      <c r="ES24" s="394"/>
      <c r="ET24" s="394"/>
      <c r="EU24" s="394"/>
      <c r="EV24" s="394"/>
      <c r="EW24" s="394"/>
      <c r="EX24" s="394"/>
      <c r="EY24" s="394"/>
      <c r="EZ24" s="394"/>
      <c r="FA24" s="394"/>
      <c r="FB24" s="394"/>
      <c r="FC24" s="394"/>
      <c r="FD24" s="394"/>
      <c r="FE24" s="394"/>
      <c r="FF24" s="394"/>
      <c r="FG24" s="394"/>
      <c r="FH24" s="394"/>
      <c r="FI24" s="394"/>
      <c r="FJ24" s="394"/>
      <c r="FK24" s="394"/>
      <c r="FL24" s="394"/>
      <c r="FM24" s="394"/>
      <c r="FN24" s="394"/>
      <c r="FO24" s="394"/>
      <c r="FP24" s="394"/>
      <c r="FQ24" s="394"/>
      <c r="FR24" s="394"/>
      <c r="FS24" s="394"/>
      <c r="FT24" s="394"/>
      <c r="FU24" s="394"/>
      <c r="FV24" s="394"/>
      <c r="FW24" s="394"/>
      <c r="FX24" s="394"/>
      <c r="FY24" s="394"/>
      <c r="FZ24" s="394"/>
      <c r="GA24" s="394"/>
      <c r="GB24" s="394"/>
      <c r="GC24" s="394"/>
      <c r="GD24" s="394"/>
      <c r="GE24" s="394"/>
      <c r="GF24" s="394"/>
      <c r="GG24" s="394"/>
      <c r="GH24" s="394"/>
      <c r="GI24" s="394"/>
      <c r="GJ24" s="394"/>
      <c r="GK24" s="394"/>
      <c r="GL24" s="394"/>
      <c r="GM24" s="394"/>
      <c r="GN24" s="394"/>
      <c r="GO24" s="394"/>
      <c r="GP24" s="394"/>
      <c r="GQ24" s="394"/>
      <c r="GR24" s="394"/>
      <c r="GS24" s="394"/>
      <c r="GT24" s="394"/>
      <c r="GU24" s="394"/>
      <c r="GV24" s="394"/>
      <c r="GW24" s="394"/>
      <c r="GX24" s="394"/>
      <c r="GY24" s="394"/>
      <c r="GZ24" s="394"/>
      <c r="HA24" s="394"/>
      <c r="HB24" s="394"/>
      <c r="HC24" s="394"/>
      <c r="HD24" s="394"/>
      <c r="HE24" s="394"/>
      <c r="HF24" s="394"/>
      <c r="HG24" s="394"/>
      <c r="HH24" s="394"/>
      <c r="HI24" s="394"/>
      <c r="HJ24" s="394"/>
      <c r="HK24" s="394"/>
      <c r="HL24" s="394"/>
      <c r="HM24" s="394"/>
      <c r="HN24" s="394"/>
      <c r="HO24" s="394"/>
      <c r="HP24" s="394"/>
      <c r="HQ24" s="394"/>
      <c r="HR24" s="394"/>
      <c r="HS24" s="394"/>
      <c r="HT24" s="394"/>
      <c r="HU24" s="394"/>
      <c r="HV24" s="394"/>
      <c r="HW24" s="394"/>
      <c r="HX24" s="394"/>
      <c r="HY24" s="394"/>
      <c r="HZ24" s="394"/>
      <c r="IA24" s="394"/>
      <c r="IB24" s="394"/>
      <c r="IC24" s="394"/>
      <c r="ID24" s="394"/>
      <c r="IE24" s="394"/>
      <c r="IF24" s="394"/>
      <c r="IG24" s="394"/>
      <c r="IH24" s="394"/>
      <c r="II24" s="394"/>
      <c r="IJ24" s="394"/>
      <c r="IK24" s="394"/>
      <c r="IL24" s="394"/>
      <c r="IM24" s="394"/>
      <c r="IN24" s="394"/>
      <c r="IO24" s="394"/>
      <c r="IP24" s="394"/>
      <c r="IQ24" s="394"/>
      <c r="IR24" s="394"/>
      <c r="IS24" s="394"/>
      <c r="IT24" s="394"/>
      <c r="IU24" s="394"/>
      <c r="IV24" s="394"/>
      <c r="IW24" s="394"/>
      <c r="IX24" s="394"/>
      <c r="IY24" s="394"/>
      <c r="IZ24" s="394"/>
      <c r="JA24" s="394"/>
      <c r="JB24" s="394"/>
      <c r="JC24" s="394"/>
      <c r="JD24" s="394"/>
      <c r="JE24" s="394"/>
      <c r="JF24" s="394"/>
      <c r="JG24" s="394"/>
      <c r="JH24" s="394"/>
      <c r="JI24" s="394"/>
      <c r="JJ24" s="394"/>
      <c r="JK24" s="394"/>
      <c r="JL24" s="394"/>
      <c r="JM24" s="394"/>
      <c r="JN24" s="394"/>
      <c r="JO24" s="394"/>
      <c r="JP24" s="394"/>
      <c r="JQ24" s="394"/>
      <c r="JR24" s="394"/>
      <c r="JS24" s="394"/>
      <c r="JT24" s="394"/>
      <c r="JU24" s="394"/>
      <c r="JV24" s="394"/>
      <c r="JW24" s="394"/>
      <c r="JX24" s="394"/>
      <c r="JY24" s="394"/>
      <c r="JZ24" s="394"/>
      <c r="KA24" s="394"/>
      <c r="KB24" s="394"/>
      <c r="KC24" s="394"/>
      <c r="KD24" s="394"/>
      <c r="KE24" s="394"/>
      <c r="KF24" s="394"/>
      <c r="KG24" s="394"/>
      <c r="KH24" s="394"/>
      <c r="KI24" s="394"/>
      <c r="KJ24" s="394"/>
      <c r="KK24" s="394"/>
      <c r="KL24" s="394"/>
      <c r="KM24" s="394"/>
      <c r="KN24" s="394"/>
      <c r="KO24" s="394"/>
      <c r="KP24" s="394"/>
      <c r="KQ24" s="394"/>
    </row>
    <row r="25" spans="1:303" s="432" customFormat="1" ht="38.25" customHeight="1">
      <c r="A25" s="1633"/>
      <c r="B25" s="417">
        <v>13</v>
      </c>
      <c r="C25" s="418" t="s">
        <v>1941</v>
      </c>
      <c r="D25" s="495">
        <v>9030</v>
      </c>
      <c r="E25" s="1669"/>
      <c r="F25" s="1669"/>
      <c r="G25" s="1669"/>
      <c r="H25" s="1669"/>
      <c r="I25" s="1669"/>
      <c r="J25" s="495">
        <v>9030</v>
      </c>
      <c r="K25" s="495">
        <v>7500</v>
      </c>
      <c r="L25" s="495">
        <v>2250</v>
      </c>
      <c r="M25" s="495">
        <v>3000</v>
      </c>
      <c r="N25" s="496">
        <v>6750000</v>
      </c>
      <c r="O25" s="497" t="s">
        <v>1187</v>
      </c>
      <c r="P25" s="423">
        <v>7500</v>
      </c>
      <c r="Q25" s="424">
        <v>2700</v>
      </c>
      <c r="R25" s="425">
        <f t="shared" ref="R25:R26" si="6">P25*Q25</f>
        <v>20250000</v>
      </c>
      <c r="S25" s="426"/>
      <c r="T25" s="458"/>
      <c r="U25" s="428"/>
      <c r="V25" s="428"/>
      <c r="W25" s="428"/>
      <c r="X25" s="488">
        <v>6750000</v>
      </c>
      <c r="Y25" s="428"/>
      <c r="Z25" s="428"/>
      <c r="AA25" s="430">
        <f>SUM(U25:Z25)</f>
        <v>6750000</v>
      </c>
      <c r="AB25" s="431">
        <f t="shared" si="0"/>
        <v>13500000</v>
      </c>
      <c r="AC25" s="1636" t="s">
        <v>1901</v>
      </c>
      <c r="AD25" s="1637"/>
      <c r="AE25" s="394"/>
      <c r="AF25" s="394"/>
      <c r="AG25" s="394"/>
      <c r="AH25" s="394"/>
      <c r="AI25" s="394"/>
      <c r="AJ25" s="394"/>
      <c r="AK25" s="394"/>
      <c r="AL25" s="394"/>
      <c r="AM25" s="394"/>
      <c r="AN25" s="394"/>
      <c r="AO25" s="394"/>
      <c r="AP25" s="394"/>
      <c r="AQ25" s="394"/>
      <c r="AR25" s="394"/>
      <c r="AS25" s="394"/>
      <c r="AT25" s="394"/>
      <c r="AU25" s="394"/>
      <c r="AV25" s="394"/>
      <c r="AW25" s="394"/>
      <c r="AX25" s="394"/>
      <c r="AY25" s="394"/>
      <c r="AZ25" s="394"/>
      <c r="BA25" s="394"/>
      <c r="BB25" s="394"/>
      <c r="BC25" s="394"/>
      <c r="BD25" s="394"/>
      <c r="BE25" s="394"/>
      <c r="BF25" s="394"/>
      <c r="BG25" s="394"/>
      <c r="BH25" s="394"/>
      <c r="BI25" s="394"/>
      <c r="BJ25" s="394"/>
      <c r="BK25" s="394"/>
      <c r="BL25" s="394"/>
      <c r="BM25" s="394"/>
      <c r="BN25" s="394"/>
      <c r="BO25" s="394"/>
      <c r="BP25" s="394"/>
      <c r="BQ25" s="394"/>
      <c r="BR25" s="394"/>
      <c r="BS25" s="394"/>
      <c r="BT25" s="394"/>
      <c r="BU25" s="394"/>
      <c r="BV25" s="394"/>
      <c r="BW25" s="394"/>
      <c r="BX25" s="394"/>
      <c r="BY25" s="394"/>
      <c r="BZ25" s="394"/>
      <c r="CA25" s="394"/>
      <c r="CB25" s="394"/>
      <c r="CC25" s="394"/>
      <c r="CD25" s="394"/>
      <c r="CE25" s="394"/>
      <c r="CF25" s="394"/>
      <c r="CG25" s="394"/>
      <c r="CH25" s="394"/>
      <c r="CI25" s="394"/>
      <c r="CJ25" s="394"/>
      <c r="CK25" s="394"/>
      <c r="CL25" s="394"/>
      <c r="CM25" s="394"/>
      <c r="CN25" s="394"/>
      <c r="CO25" s="394"/>
      <c r="CP25" s="394"/>
      <c r="CQ25" s="394"/>
      <c r="CR25" s="394"/>
      <c r="CS25" s="394"/>
      <c r="CT25" s="394"/>
      <c r="CU25" s="394"/>
      <c r="CV25" s="394"/>
      <c r="CW25" s="394"/>
      <c r="CX25" s="394"/>
      <c r="CY25" s="394"/>
      <c r="CZ25" s="394"/>
      <c r="DA25" s="394"/>
      <c r="DB25" s="394"/>
      <c r="DC25" s="394"/>
      <c r="DD25" s="394"/>
      <c r="DE25" s="394"/>
      <c r="DF25" s="394"/>
      <c r="DG25" s="394"/>
      <c r="DH25" s="394"/>
      <c r="DI25" s="394"/>
      <c r="DJ25" s="394"/>
      <c r="DK25" s="394"/>
      <c r="DL25" s="394"/>
      <c r="DM25" s="394"/>
      <c r="DN25" s="394"/>
      <c r="DO25" s="394"/>
      <c r="DP25" s="394"/>
      <c r="DQ25" s="394"/>
      <c r="DR25" s="394"/>
      <c r="DS25" s="394"/>
      <c r="DT25" s="394"/>
      <c r="DU25" s="394"/>
      <c r="DV25" s="394"/>
      <c r="DW25" s="394"/>
      <c r="DX25" s="394"/>
      <c r="DY25" s="394"/>
      <c r="DZ25" s="394"/>
      <c r="EA25" s="394"/>
      <c r="EB25" s="394"/>
      <c r="EC25" s="394"/>
      <c r="ED25" s="394"/>
      <c r="EE25" s="394"/>
      <c r="EF25" s="394"/>
      <c r="EG25" s="394"/>
      <c r="EH25" s="394"/>
      <c r="EI25" s="394"/>
      <c r="EJ25" s="394"/>
      <c r="EK25" s="394"/>
      <c r="EL25" s="394"/>
      <c r="EM25" s="394"/>
      <c r="EN25" s="394"/>
      <c r="EO25" s="394"/>
      <c r="EP25" s="394"/>
      <c r="EQ25" s="394"/>
      <c r="ER25" s="394"/>
      <c r="ES25" s="394"/>
      <c r="ET25" s="394"/>
      <c r="EU25" s="394"/>
      <c r="EV25" s="394"/>
      <c r="EW25" s="394"/>
      <c r="EX25" s="394"/>
      <c r="EY25" s="394"/>
      <c r="EZ25" s="394"/>
      <c r="FA25" s="394"/>
      <c r="FB25" s="394"/>
      <c r="FC25" s="394"/>
      <c r="FD25" s="394"/>
      <c r="FE25" s="394"/>
      <c r="FF25" s="394"/>
      <c r="FG25" s="394"/>
      <c r="FH25" s="394"/>
      <c r="FI25" s="394"/>
      <c r="FJ25" s="394"/>
      <c r="FK25" s="394"/>
      <c r="FL25" s="394"/>
      <c r="FM25" s="394"/>
      <c r="FN25" s="394"/>
      <c r="FO25" s="394"/>
      <c r="FP25" s="394"/>
      <c r="FQ25" s="394"/>
      <c r="FR25" s="394"/>
      <c r="FS25" s="394"/>
      <c r="FT25" s="394"/>
      <c r="FU25" s="394"/>
      <c r="FV25" s="394"/>
      <c r="FW25" s="394"/>
      <c r="FX25" s="394"/>
      <c r="FY25" s="394"/>
      <c r="FZ25" s="394"/>
      <c r="GA25" s="394"/>
      <c r="GB25" s="394"/>
      <c r="GC25" s="394"/>
      <c r="GD25" s="394"/>
      <c r="GE25" s="394"/>
      <c r="GF25" s="394"/>
      <c r="GG25" s="394"/>
      <c r="GH25" s="394"/>
      <c r="GI25" s="394"/>
      <c r="GJ25" s="394"/>
      <c r="GK25" s="394"/>
      <c r="GL25" s="394"/>
      <c r="GM25" s="394"/>
      <c r="GN25" s="394"/>
      <c r="GO25" s="394"/>
      <c r="GP25" s="394"/>
      <c r="GQ25" s="394"/>
      <c r="GR25" s="394"/>
      <c r="GS25" s="394"/>
      <c r="GT25" s="394"/>
      <c r="GU25" s="394"/>
      <c r="GV25" s="394"/>
      <c r="GW25" s="394"/>
      <c r="GX25" s="394"/>
      <c r="GY25" s="394"/>
      <c r="GZ25" s="394"/>
      <c r="HA25" s="394"/>
      <c r="HB25" s="394"/>
      <c r="HC25" s="394"/>
      <c r="HD25" s="394"/>
      <c r="HE25" s="394"/>
      <c r="HF25" s="394"/>
      <c r="HG25" s="394"/>
      <c r="HH25" s="394"/>
      <c r="HI25" s="394"/>
      <c r="HJ25" s="394"/>
      <c r="HK25" s="394"/>
      <c r="HL25" s="394"/>
      <c r="HM25" s="394"/>
      <c r="HN25" s="394"/>
      <c r="HO25" s="394"/>
      <c r="HP25" s="394"/>
      <c r="HQ25" s="394"/>
      <c r="HR25" s="394"/>
      <c r="HS25" s="394"/>
      <c r="HT25" s="394"/>
      <c r="HU25" s="394"/>
      <c r="HV25" s="394"/>
      <c r="HW25" s="394"/>
      <c r="HX25" s="394"/>
      <c r="HY25" s="394"/>
      <c r="HZ25" s="394"/>
      <c r="IA25" s="394"/>
      <c r="IB25" s="394"/>
      <c r="IC25" s="394"/>
      <c r="ID25" s="394"/>
      <c r="IE25" s="394"/>
      <c r="IF25" s="394"/>
      <c r="IG25" s="394"/>
      <c r="IH25" s="394"/>
      <c r="II25" s="394"/>
      <c r="IJ25" s="394"/>
      <c r="IK25" s="394"/>
      <c r="IL25" s="394"/>
      <c r="IM25" s="394"/>
      <c r="IN25" s="394"/>
      <c r="IO25" s="394"/>
      <c r="IP25" s="394"/>
      <c r="IQ25" s="394"/>
      <c r="IR25" s="394"/>
      <c r="IS25" s="394"/>
      <c r="IT25" s="394"/>
      <c r="IU25" s="394"/>
      <c r="IV25" s="394"/>
      <c r="IW25" s="394"/>
      <c r="IX25" s="394"/>
      <c r="IY25" s="394"/>
      <c r="IZ25" s="394"/>
      <c r="JA25" s="394"/>
      <c r="JB25" s="394"/>
      <c r="JC25" s="394"/>
      <c r="JD25" s="394"/>
      <c r="JE25" s="394"/>
      <c r="JF25" s="394"/>
      <c r="JG25" s="394"/>
      <c r="JH25" s="394"/>
      <c r="JI25" s="394"/>
      <c r="JJ25" s="394"/>
      <c r="JK25" s="394"/>
      <c r="JL25" s="394"/>
      <c r="JM25" s="394"/>
      <c r="JN25" s="394"/>
      <c r="JO25" s="394"/>
      <c r="JP25" s="394"/>
      <c r="JQ25" s="394"/>
      <c r="JR25" s="394"/>
      <c r="JS25" s="394"/>
      <c r="JT25" s="394"/>
      <c r="JU25" s="394"/>
      <c r="JV25" s="394"/>
      <c r="JW25" s="394"/>
      <c r="JX25" s="394"/>
      <c r="JY25" s="394"/>
      <c r="JZ25" s="394"/>
      <c r="KA25" s="394"/>
      <c r="KB25" s="394"/>
      <c r="KC25" s="394"/>
      <c r="KD25" s="394"/>
      <c r="KE25" s="394"/>
      <c r="KF25" s="394"/>
      <c r="KG25" s="394"/>
      <c r="KH25" s="394"/>
      <c r="KI25" s="394"/>
      <c r="KJ25" s="394"/>
      <c r="KK25" s="394"/>
      <c r="KL25" s="394"/>
      <c r="KM25" s="394"/>
      <c r="KN25" s="394"/>
      <c r="KO25" s="394"/>
      <c r="KP25" s="394"/>
      <c r="KQ25" s="394"/>
    </row>
    <row r="26" spans="1:303" s="394" customFormat="1" ht="42.75" customHeight="1">
      <c r="A26" s="1633"/>
      <c r="B26" s="499">
        <v>14</v>
      </c>
      <c r="C26" s="500" t="s">
        <v>1942</v>
      </c>
      <c r="D26" s="445">
        <v>52552</v>
      </c>
      <c r="E26" s="1669"/>
      <c r="F26" s="1669"/>
      <c r="G26" s="1669"/>
      <c r="H26" s="1669"/>
      <c r="I26" s="1669"/>
      <c r="J26" s="445">
        <v>52552</v>
      </c>
      <c r="K26" s="445">
        <v>60000</v>
      </c>
      <c r="L26" s="445">
        <v>18000</v>
      </c>
      <c r="M26" s="501">
        <v>200</v>
      </c>
      <c r="N26" s="434">
        <v>3600000</v>
      </c>
      <c r="O26" s="447" t="s">
        <v>1187</v>
      </c>
      <c r="P26" s="436">
        <v>60000</v>
      </c>
      <c r="Q26" s="437">
        <v>52.35</v>
      </c>
      <c r="R26" s="438">
        <f t="shared" si="6"/>
        <v>3141000</v>
      </c>
      <c r="S26" s="439"/>
      <c r="T26" s="451"/>
      <c r="U26" s="452"/>
      <c r="V26" s="452"/>
      <c r="W26" s="452"/>
      <c r="X26" s="502">
        <v>1047000</v>
      </c>
      <c r="Y26" s="452"/>
      <c r="Z26" s="452"/>
      <c r="AA26" s="503">
        <f>SUM(U26:Z26)</f>
        <v>1047000</v>
      </c>
      <c r="AB26" s="444">
        <f t="shared" si="0"/>
        <v>2094000</v>
      </c>
      <c r="AC26" s="1656" t="s">
        <v>1901</v>
      </c>
      <c r="AD26" s="1657"/>
    </row>
    <row r="27" spans="1:303" s="432" customFormat="1" ht="25.5" customHeight="1" thickBot="1">
      <c r="A27" s="1633"/>
      <c r="B27" s="504">
        <v>15</v>
      </c>
      <c r="C27" s="505" t="s">
        <v>1943</v>
      </c>
      <c r="D27" s="506">
        <v>110075</v>
      </c>
      <c r="E27" s="506">
        <v>24511</v>
      </c>
      <c r="F27" s="506">
        <v>5600</v>
      </c>
      <c r="G27" s="507">
        <v>0.09</v>
      </c>
      <c r="H27" s="506">
        <v>19369</v>
      </c>
      <c r="I27" s="506">
        <v>18879</v>
      </c>
      <c r="J27" s="506">
        <v>104475</v>
      </c>
      <c r="K27" s="506">
        <v>100000</v>
      </c>
      <c r="L27" s="508">
        <v>50000</v>
      </c>
      <c r="M27" s="509">
        <v>69</v>
      </c>
      <c r="N27" s="509">
        <v>3460000</v>
      </c>
      <c r="O27" s="510" t="s">
        <v>1906</v>
      </c>
      <c r="P27" s="508">
        <v>25000</v>
      </c>
      <c r="Q27" s="509">
        <v>69.2</v>
      </c>
      <c r="R27" s="511">
        <f>P27*Q27</f>
        <v>1730000</v>
      </c>
      <c r="S27" s="512"/>
      <c r="T27" s="513">
        <v>1730000</v>
      </c>
      <c r="U27" s="514"/>
      <c r="V27" s="514"/>
      <c r="W27" s="514"/>
      <c r="X27" s="514"/>
      <c r="Y27" s="514"/>
      <c r="Z27" s="514"/>
      <c r="AA27" s="515">
        <f t="shared" si="1"/>
        <v>1730000</v>
      </c>
      <c r="AB27" s="516">
        <f t="shared" si="0"/>
        <v>0</v>
      </c>
      <c r="AC27" s="1670" t="s">
        <v>1944</v>
      </c>
      <c r="AD27" s="1671"/>
      <c r="AE27" s="394"/>
      <c r="AF27" s="394"/>
      <c r="AG27" s="394"/>
      <c r="AH27" s="394"/>
      <c r="AI27" s="394"/>
      <c r="AJ27" s="394"/>
      <c r="AK27" s="394"/>
      <c r="AL27" s="394"/>
      <c r="AM27" s="394"/>
      <c r="AN27" s="394"/>
      <c r="AO27" s="394"/>
      <c r="AP27" s="394"/>
      <c r="AQ27" s="394"/>
      <c r="AR27" s="394"/>
      <c r="AS27" s="394"/>
      <c r="AT27" s="394"/>
      <c r="AU27" s="394"/>
      <c r="AV27" s="394"/>
      <c r="AW27" s="394"/>
      <c r="AX27" s="394"/>
      <c r="AY27" s="394"/>
      <c r="AZ27" s="394"/>
      <c r="BA27" s="394"/>
      <c r="BB27" s="394"/>
      <c r="BC27" s="394"/>
      <c r="BD27" s="394"/>
      <c r="BE27" s="394"/>
      <c r="BF27" s="394"/>
      <c r="BG27" s="394"/>
      <c r="BH27" s="394"/>
      <c r="BI27" s="394"/>
      <c r="BJ27" s="394"/>
      <c r="BK27" s="394"/>
      <c r="BL27" s="394"/>
      <c r="BM27" s="394"/>
      <c r="BN27" s="394"/>
      <c r="BO27" s="394"/>
      <c r="BP27" s="394"/>
      <c r="BQ27" s="394"/>
      <c r="BR27" s="394"/>
      <c r="BS27" s="394"/>
      <c r="BT27" s="394"/>
      <c r="BU27" s="394"/>
      <c r="BV27" s="394"/>
      <c r="BW27" s="394"/>
      <c r="BX27" s="394"/>
      <c r="BY27" s="394"/>
      <c r="BZ27" s="394"/>
      <c r="CA27" s="394"/>
      <c r="CB27" s="394"/>
      <c r="CC27" s="394"/>
      <c r="CD27" s="394"/>
      <c r="CE27" s="394"/>
      <c r="CF27" s="394"/>
      <c r="CG27" s="394"/>
      <c r="CH27" s="394"/>
      <c r="CI27" s="394"/>
      <c r="CJ27" s="394"/>
      <c r="CK27" s="394"/>
      <c r="CL27" s="394"/>
      <c r="CM27" s="394"/>
      <c r="CN27" s="394"/>
      <c r="CO27" s="394"/>
      <c r="CP27" s="394"/>
      <c r="CQ27" s="394"/>
      <c r="CR27" s="394"/>
      <c r="CS27" s="394"/>
      <c r="CT27" s="394"/>
      <c r="CU27" s="394"/>
      <c r="CV27" s="394"/>
      <c r="CW27" s="394"/>
      <c r="CX27" s="394"/>
      <c r="CY27" s="394"/>
      <c r="CZ27" s="394"/>
      <c r="DA27" s="394"/>
      <c r="DB27" s="394"/>
      <c r="DC27" s="394"/>
      <c r="DD27" s="394"/>
      <c r="DE27" s="394"/>
      <c r="DF27" s="394"/>
      <c r="DG27" s="394"/>
      <c r="DH27" s="394"/>
      <c r="DI27" s="394"/>
      <c r="DJ27" s="394"/>
      <c r="DK27" s="394"/>
      <c r="DL27" s="394"/>
      <c r="DM27" s="394"/>
      <c r="DN27" s="394"/>
      <c r="DO27" s="394"/>
      <c r="DP27" s="394"/>
      <c r="DQ27" s="394"/>
      <c r="DR27" s="394"/>
      <c r="DS27" s="394"/>
      <c r="DT27" s="394"/>
      <c r="DU27" s="394"/>
      <c r="DV27" s="394"/>
      <c r="DW27" s="394"/>
      <c r="DX27" s="394"/>
      <c r="DY27" s="394"/>
      <c r="DZ27" s="394"/>
      <c r="EA27" s="394"/>
      <c r="EB27" s="394"/>
      <c r="EC27" s="394"/>
      <c r="ED27" s="394"/>
      <c r="EE27" s="394"/>
      <c r="EF27" s="394"/>
      <c r="EG27" s="394"/>
      <c r="EH27" s="394"/>
      <c r="EI27" s="394"/>
      <c r="EJ27" s="394"/>
      <c r="EK27" s="394"/>
      <c r="EL27" s="394"/>
      <c r="EM27" s="394"/>
      <c r="EN27" s="394"/>
      <c r="EO27" s="394"/>
      <c r="EP27" s="394"/>
      <c r="EQ27" s="394"/>
      <c r="ER27" s="394"/>
      <c r="ES27" s="394"/>
      <c r="ET27" s="394"/>
      <c r="EU27" s="394"/>
      <c r="EV27" s="394"/>
      <c r="EW27" s="394"/>
      <c r="EX27" s="394"/>
      <c r="EY27" s="394"/>
      <c r="EZ27" s="394"/>
      <c r="FA27" s="394"/>
      <c r="FB27" s="394"/>
      <c r="FC27" s="394"/>
      <c r="FD27" s="394"/>
      <c r="FE27" s="394"/>
      <c r="FF27" s="394"/>
      <c r="FG27" s="394"/>
      <c r="FH27" s="394"/>
      <c r="FI27" s="394"/>
      <c r="FJ27" s="394"/>
      <c r="FK27" s="394"/>
      <c r="FL27" s="394"/>
      <c r="FM27" s="394"/>
      <c r="FN27" s="394"/>
      <c r="FO27" s="394"/>
      <c r="FP27" s="394"/>
      <c r="FQ27" s="394"/>
      <c r="FR27" s="394"/>
      <c r="FS27" s="394"/>
      <c r="FT27" s="394"/>
      <c r="FU27" s="394"/>
      <c r="FV27" s="394"/>
      <c r="FW27" s="394"/>
      <c r="FX27" s="394"/>
      <c r="FY27" s="394"/>
      <c r="FZ27" s="394"/>
      <c r="GA27" s="394"/>
      <c r="GB27" s="394"/>
      <c r="GC27" s="394"/>
      <c r="GD27" s="394"/>
      <c r="GE27" s="394"/>
      <c r="GF27" s="394"/>
      <c r="GG27" s="394"/>
      <c r="GH27" s="394"/>
      <c r="GI27" s="394"/>
      <c r="GJ27" s="394"/>
      <c r="GK27" s="394"/>
      <c r="GL27" s="394"/>
      <c r="GM27" s="394"/>
      <c r="GN27" s="394"/>
      <c r="GO27" s="394"/>
      <c r="GP27" s="394"/>
      <c r="GQ27" s="394"/>
      <c r="GR27" s="394"/>
      <c r="GS27" s="394"/>
      <c r="GT27" s="394"/>
      <c r="GU27" s="394"/>
      <c r="GV27" s="394"/>
      <c r="GW27" s="394"/>
      <c r="GX27" s="394"/>
      <c r="GY27" s="394"/>
      <c r="GZ27" s="394"/>
      <c r="HA27" s="394"/>
      <c r="HB27" s="394"/>
      <c r="HC27" s="394"/>
      <c r="HD27" s="394"/>
      <c r="HE27" s="394"/>
      <c r="HF27" s="394"/>
      <c r="HG27" s="394"/>
      <c r="HH27" s="394"/>
      <c r="HI27" s="394"/>
      <c r="HJ27" s="394"/>
      <c r="HK27" s="394"/>
      <c r="HL27" s="394"/>
      <c r="HM27" s="394"/>
      <c r="HN27" s="394"/>
      <c r="HO27" s="394"/>
      <c r="HP27" s="394"/>
      <c r="HQ27" s="394"/>
      <c r="HR27" s="394"/>
      <c r="HS27" s="394"/>
      <c r="HT27" s="394"/>
      <c r="HU27" s="394"/>
      <c r="HV27" s="394"/>
      <c r="HW27" s="394"/>
      <c r="HX27" s="394"/>
      <c r="HY27" s="394"/>
      <c r="HZ27" s="394"/>
      <c r="IA27" s="394"/>
      <c r="IB27" s="394"/>
      <c r="IC27" s="394"/>
      <c r="ID27" s="394"/>
      <c r="IE27" s="394"/>
      <c r="IF27" s="394"/>
      <c r="IG27" s="394"/>
      <c r="IH27" s="394"/>
      <c r="II27" s="394"/>
      <c r="IJ27" s="394"/>
      <c r="IK27" s="394"/>
      <c r="IL27" s="394"/>
      <c r="IM27" s="394"/>
      <c r="IN27" s="394"/>
      <c r="IO27" s="394"/>
      <c r="IP27" s="394"/>
      <c r="IQ27" s="394"/>
      <c r="IR27" s="394"/>
      <c r="IS27" s="394"/>
      <c r="IT27" s="394"/>
      <c r="IU27" s="394"/>
      <c r="IV27" s="394"/>
      <c r="IW27" s="394"/>
      <c r="IX27" s="394"/>
      <c r="IY27" s="394"/>
      <c r="IZ27" s="394"/>
      <c r="JA27" s="394"/>
      <c r="JB27" s="394"/>
      <c r="JC27" s="394"/>
      <c r="JD27" s="394"/>
      <c r="JE27" s="394"/>
      <c r="JF27" s="394"/>
      <c r="JG27" s="394"/>
      <c r="JH27" s="394"/>
      <c r="JI27" s="394"/>
      <c r="JJ27" s="394"/>
      <c r="JK27" s="394"/>
      <c r="JL27" s="394"/>
      <c r="JM27" s="394"/>
      <c r="JN27" s="394"/>
      <c r="JO27" s="394"/>
      <c r="JP27" s="394"/>
      <c r="JQ27" s="394"/>
      <c r="JR27" s="394"/>
      <c r="JS27" s="394"/>
      <c r="JT27" s="394"/>
      <c r="JU27" s="394"/>
      <c r="JV27" s="394"/>
      <c r="JW27" s="394"/>
      <c r="JX27" s="394"/>
      <c r="JY27" s="394"/>
      <c r="JZ27" s="394"/>
      <c r="KA27" s="394"/>
      <c r="KB27" s="394"/>
      <c r="KC27" s="394"/>
      <c r="KD27" s="394"/>
      <c r="KE27" s="394"/>
      <c r="KF27" s="394"/>
      <c r="KG27" s="394"/>
      <c r="KH27" s="394"/>
      <c r="KI27" s="394"/>
      <c r="KJ27" s="394"/>
      <c r="KK27" s="394"/>
      <c r="KL27" s="394"/>
      <c r="KM27" s="394"/>
      <c r="KN27" s="394"/>
      <c r="KO27" s="394"/>
      <c r="KP27" s="394"/>
      <c r="KQ27" s="394"/>
    </row>
    <row r="28" spans="1:303" ht="48" customHeight="1">
      <c r="A28" s="1632" t="s">
        <v>1945</v>
      </c>
      <c r="B28" s="1672" t="s">
        <v>1899</v>
      </c>
      <c r="C28" s="1673" t="s">
        <v>1946</v>
      </c>
      <c r="D28" s="404">
        <v>3445</v>
      </c>
      <c r="E28" s="404">
        <v>1002</v>
      </c>
      <c r="F28" s="405">
        <v>695</v>
      </c>
      <c r="G28" s="405">
        <v>20</v>
      </c>
      <c r="H28" s="1674">
        <v>1148</v>
      </c>
      <c r="I28" s="1674">
        <v>1104</v>
      </c>
      <c r="J28" s="1674">
        <v>2750</v>
      </c>
      <c r="K28" s="1676">
        <v>1257</v>
      </c>
      <c r="L28" s="1674">
        <v>1257</v>
      </c>
      <c r="M28" s="1676" t="s">
        <v>1947</v>
      </c>
      <c r="N28" s="1681">
        <v>26522700</v>
      </c>
      <c r="O28" s="413"/>
      <c r="P28" s="517">
        <v>1500</v>
      </c>
      <c r="Q28" s="518">
        <v>31300</v>
      </c>
      <c r="R28" s="519">
        <f t="shared" ref="R28" si="7">P28*Q28</f>
        <v>46950000</v>
      </c>
      <c r="S28" s="520"/>
      <c r="T28" s="521"/>
      <c r="U28" s="413"/>
      <c r="V28" s="522">
        <v>14085000</v>
      </c>
      <c r="W28" s="413"/>
      <c r="X28" s="413"/>
      <c r="Y28" s="413"/>
      <c r="Z28" s="413"/>
      <c r="AA28" s="523">
        <f t="shared" ref="AA28:AA36" si="8">SUM(U28:Z28)</f>
        <v>14085000</v>
      </c>
      <c r="AB28" s="524">
        <f t="shared" si="0"/>
        <v>32865000</v>
      </c>
      <c r="AC28" s="1683" t="s">
        <v>1948</v>
      </c>
      <c r="AD28" s="1684"/>
    </row>
    <row r="29" spans="1:303" ht="68.25" customHeight="1">
      <c r="A29" s="1633"/>
      <c r="B29" s="1638"/>
      <c r="C29" s="1639"/>
      <c r="D29" s="433"/>
      <c r="E29" s="433"/>
      <c r="F29" s="466"/>
      <c r="G29" s="466"/>
      <c r="H29" s="1675"/>
      <c r="I29" s="1675"/>
      <c r="J29" s="1675"/>
      <c r="K29" s="1677"/>
      <c r="L29" s="1675"/>
      <c r="M29" s="1677"/>
      <c r="N29" s="1682"/>
      <c r="O29" s="441"/>
      <c r="P29" s="476">
        <v>1257</v>
      </c>
      <c r="Q29" s="525">
        <v>21226</v>
      </c>
      <c r="R29" s="526">
        <v>11032683</v>
      </c>
      <c r="S29" s="527">
        <f>7333837.4</f>
        <v>7333837.4000000004</v>
      </c>
      <c r="T29" s="528"/>
      <c r="U29" s="441"/>
      <c r="V29" s="529"/>
      <c r="W29" s="441"/>
      <c r="X29" s="441"/>
      <c r="Y29" s="441"/>
      <c r="Z29" s="441"/>
      <c r="AA29" s="443">
        <f t="shared" si="8"/>
        <v>0</v>
      </c>
      <c r="AB29" s="530">
        <f t="shared" si="0"/>
        <v>3698845.5999999996</v>
      </c>
      <c r="AC29" s="1685" t="s">
        <v>1949</v>
      </c>
      <c r="AD29" s="1686"/>
    </row>
    <row r="30" spans="1:303" s="432" customFormat="1" ht="54.75" customHeight="1">
      <c r="A30" s="1633"/>
      <c r="B30" s="1678" t="s">
        <v>1902</v>
      </c>
      <c r="C30" s="1679" t="s">
        <v>1950</v>
      </c>
      <c r="D30" s="531">
        <v>3185</v>
      </c>
      <c r="E30" s="532">
        <v>309</v>
      </c>
      <c r="F30" s="532" t="s">
        <v>1951</v>
      </c>
      <c r="G30" s="532">
        <v>9</v>
      </c>
      <c r="H30" s="1698">
        <v>1123</v>
      </c>
      <c r="I30" s="1698">
        <v>1114</v>
      </c>
      <c r="J30" s="1698">
        <v>2890</v>
      </c>
      <c r="K30" s="1680">
        <v>698</v>
      </c>
      <c r="L30" s="1680">
        <v>698</v>
      </c>
      <c r="M30" s="1680" t="s">
        <v>1952</v>
      </c>
      <c r="N30" s="1687">
        <v>12913000</v>
      </c>
      <c r="O30" s="533"/>
      <c r="P30" s="534">
        <v>800</v>
      </c>
      <c r="Q30" s="535">
        <v>25182</v>
      </c>
      <c r="R30" s="536">
        <f t="shared" ref="R30" si="9">P30*Q30</f>
        <v>20145600</v>
      </c>
      <c r="S30" s="537"/>
      <c r="T30" s="538"/>
      <c r="U30" s="533"/>
      <c r="V30" s="535">
        <v>6043680</v>
      </c>
      <c r="W30" s="533"/>
      <c r="X30" s="533"/>
      <c r="Y30" s="533"/>
      <c r="Z30" s="533"/>
      <c r="AA30" s="536">
        <f t="shared" si="8"/>
        <v>6043680</v>
      </c>
      <c r="AB30" s="539">
        <f t="shared" si="0"/>
        <v>14101920</v>
      </c>
      <c r="AC30" s="1688" t="s">
        <v>1948</v>
      </c>
      <c r="AD30" s="1689"/>
      <c r="AE30" s="394"/>
      <c r="AF30" s="394"/>
      <c r="AG30" s="394"/>
      <c r="AH30" s="394"/>
      <c r="AI30" s="394"/>
      <c r="AJ30" s="394"/>
      <c r="AK30" s="394"/>
      <c r="AL30" s="394"/>
      <c r="AM30" s="394"/>
      <c r="AN30" s="394"/>
      <c r="AO30" s="394"/>
      <c r="AP30" s="394"/>
      <c r="AQ30" s="394"/>
      <c r="AR30" s="394"/>
      <c r="AS30" s="394"/>
      <c r="AT30" s="394"/>
      <c r="AU30" s="394"/>
      <c r="AV30" s="394"/>
      <c r="AW30" s="394"/>
      <c r="AX30" s="394"/>
      <c r="AY30" s="394"/>
      <c r="AZ30" s="394"/>
      <c r="BA30" s="394"/>
      <c r="BB30" s="394"/>
      <c r="BC30" s="394"/>
      <c r="BD30" s="394"/>
      <c r="BE30" s="394"/>
      <c r="BF30" s="394"/>
      <c r="BG30" s="394"/>
      <c r="BH30" s="394"/>
      <c r="BI30" s="394"/>
      <c r="BJ30" s="394"/>
      <c r="BK30" s="394"/>
      <c r="BL30" s="394"/>
      <c r="BM30" s="394"/>
      <c r="BN30" s="394"/>
      <c r="BO30" s="394"/>
      <c r="BP30" s="394"/>
      <c r="BQ30" s="394"/>
      <c r="BR30" s="394"/>
      <c r="BS30" s="394"/>
      <c r="BT30" s="394"/>
      <c r="BU30" s="394"/>
      <c r="BV30" s="394"/>
      <c r="BW30" s="394"/>
      <c r="BX30" s="394"/>
      <c r="BY30" s="394"/>
      <c r="BZ30" s="394"/>
      <c r="CA30" s="394"/>
      <c r="CB30" s="394"/>
      <c r="CC30" s="394"/>
      <c r="CD30" s="394"/>
      <c r="CE30" s="394"/>
      <c r="CF30" s="394"/>
      <c r="CG30" s="394"/>
      <c r="CH30" s="394"/>
      <c r="CI30" s="394"/>
      <c r="CJ30" s="394"/>
      <c r="CK30" s="394"/>
      <c r="CL30" s="394"/>
      <c r="CM30" s="394"/>
      <c r="CN30" s="394"/>
      <c r="CO30" s="394"/>
      <c r="CP30" s="394"/>
      <c r="CQ30" s="394"/>
      <c r="CR30" s="394"/>
      <c r="CS30" s="394"/>
      <c r="CT30" s="394"/>
      <c r="CU30" s="394"/>
      <c r="CV30" s="394"/>
      <c r="CW30" s="394"/>
      <c r="CX30" s="394"/>
      <c r="CY30" s="394"/>
      <c r="CZ30" s="394"/>
      <c r="DA30" s="394"/>
      <c r="DB30" s="394"/>
      <c r="DC30" s="394"/>
      <c r="DD30" s="394"/>
      <c r="DE30" s="394"/>
      <c r="DF30" s="394"/>
      <c r="DG30" s="394"/>
      <c r="DH30" s="394"/>
      <c r="DI30" s="394"/>
      <c r="DJ30" s="394"/>
      <c r="DK30" s="394"/>
      <c r="DL30" s="394"/>
      <c r="DM30" s="394"/>
      <c r="DN30" s="394"/>
      <c r="DO30" s="394"/>
      <c r="DP30" s="394"/>
      <c r="DQ30" s="394"/>
      <c r="DR30" s="394"/>
      <c r="DS30" s="394"/>
      <c r="DT30" s="394"/>
      <c r="DU30" s="394"/>
      <c r="DV30" s="394"/>
      <c r="DW30" s="394"/>
      <c r="DX30" s="394"/>
      <c r="DY30" s="394"/>
      <c r="DZ30" s="394"/>
      <c r="EA30" s="394"/>
      <c r="EB30" s="394"/>
      <c r="EC30" s="394"/>
      <c r="ED30" s="394"/>
      <c r="EE30" s="394"/>
      <c r="EF30" s="394"/>
      <c r="EG30" s="394"/>
      <c r="EH30" s="394"/>
      <c r="EI30" s="394"/>
      <c r="EJ30" s="394"/>
      <c r="EK30" s="394"/>
      <c r="EL30" s="394"/>
      <c r="EM30" s="394"/>
      <c r="EN30" s="394"/>
      <c r="EO30" s="394"/>
      <c r="EP30" s="394"/>
      <c r="EQ30" s="394"/>
      <c r="ER30" s="394"/>
      <c r="ES30" s="394"/>
      <c r="ET30" s="394"/>
      <c r="EU30" s="394"/>
      <c r="EV30" s="394"/>
      <c r="EW30" s="394"/>
      <c r="EX30" s="394"/>
      <c r="EY30" s="394"/>
      <c r="EZ30" s="394"/>
      <c r="FA30" s="394"/>
      <c r="FB30" s="394"/>
      <c r="FC30" s="394"/>
      <c r="FD30" s="394"/>
      <c r="FE30" s="394"/>
      <c r="FF30" s="394"/>
      <c r="FG30" s="394"/>
      <c r="FH30" s="394"/>
      <c r="FI30" s="394"/>
      <c r="FJ30" s="394"/>
      <c r="FK30" s="394"/>
      <c r="FL30" s="394"/>
      <c r="FM30" s="394"/>
      <c r="FN30" s="394"/>
      <c r="FO30" s="394"/>
      <c r="FP30" s="394"/>
      <c r="FQ30" s="394"/>
      <c r="FR30" s="394"/>
      <c r="FS30" s="394"/>
      <c r="FT30" s="394"/>
      <c r="FU30" s="394"/>
      <c r="FV30" s="394"/>
      <c r="FW30" s="394"/>
      <c r="FX30" s="394"/>
      <c r="FY30" s="394"/>
      <c r="FZ30" s="394"/>
      <c r="GA30" s="394"/>
      <c r="GB30" s="394"/>
      <c r="GC30" s="394"/>
      <c r="GD30" s="394"/>
      <c r="GE30" s="394"/>
      <c r="GF30" s="394"/>
      <c r="GG30" s="394"/>
      <c r="GH30" s="394"/>
      <c r="GI30" s="394"/>
      <c r="GJ30" s="394"/>
      <c r="GK30" s="394"/>
      <c r="GL30" s="394"/>
      <c r="GM30" s="394"/>
      <c r="GN30" s="394"/>
      <c r="GO30" s="394"/>
      <c r="GP30" s="394"/>
      <c r="GQ30" s="394"/>
      <c r="GR30" s="394"/>
      <c r="GS30" s="394"/>
      <c r="GT30" s="394"/>
      <c r="GU30" s="394"/>
      <c r="GV30" s="394"/>
      <c r="GW30" s="394"/>
      <c r="GX30" s="394"/>
      <c r="GY30" s="394"/>
      <c r="GZ30" s="394"/>
      <c r="HA30" s="394"/>
      <c r="HB30" s="394"/>
      <c r="HC30" s="394"/>
      <c r="HD30" s="394"/>
      <c r="HE30" s="394"/>
      <c r="HF30" s="394"/>
      <c r="HG30" s="394"/>
      <c r="HH30" s="394"/>
      <c r="HI30" s="394"/>
      <c r="HJ30" s="394"/>
      <c r="HK30" s="394"/>
      <c r="HL30" s="394"/>
      <c r="HM30" s="394"/>
      <c r="HN30" s="394"/>
      <c r="HO30" s="394"/>
      <c r="HP30" s="394"/>
      <c r="HQ30" s="394"/>
      <c r="HR30" s="394"/>
      <c r="HS30" s="394"/>
      <c r="HT30" s="394"/>
      <c r="HU30" s="394"/>
      <c r="HV30" s="394"/>
      <c r="HW30" s="394"/>
      <c r="HX30" s="394"/>
      <c r="HY30" s="394"/>
      <c r="HZ30" s="394"/>
      <c r="IA30" s="394"/>
      <c r="IB30" s="394"/>
      <c r="IC30" s="394"/>
      <c r="ID30" s="394"/>
      <c r="IE30" s="394"/>
      <c r="IF30" s="394"/>
      <c r="IG30" s="394"/>
      <c r="IH30" s="394"/>
      <c r="II30" s="394"/>
      <c r="IJ30" s="394"/>
      <c r="IK30" s="394"/>
      <c r="IL30" s="394"/>
      <c r="IM30" s="394"/>
      <c r="IN30" s="394"/>
      <c r="IO30" s="394"/>
      <c r="IP30" s="394"/>
      <c r="IQ30" s="394"/>
      <c r="IR30" s="394"/>
      <c r="IS30" s="394"/>
      <c r="IT30" s="394"/>
      <c r="IU30" s="394"/>
      <c r="IV30" s="394"/>
      <c r="IW30" s="394"/>
      <c r="IX30" s="394"/>
      <c r="IY30" s="394"/>
      <c r="IZ30" s="394"/>
      <c r="JA30" s="394"/>
      <c r="JB30" s="394"/>
      <c r="JC30" s="394"/>
      <c r="JD30" s="394"/>
      <c r="JE30" s="394"/>
      <c r="JF30" s="394"/>
      <c r="JG30" s="394"/>
      <c r="JH30" s="394"/>
      <c r="JI30" s="394"/>
      <c r="JJ30" s="394"/>
      <c r="JK30" s="394"/>
      <c r="JL30" s="394"/>
      <c r="JM30" s="394"/>
      <c r="JN30" s="394"/>
      <c r="JO30" s="394"/>
      <c r="JP30" s="394"/>
      <c r="JQ30" s="394"/>
      <c r="JR30" s="394"/>
      <c r="JS30" s="394"/>
      <c r="JT30" s="394"/>
      <c r="JU30" s="394"/>
      <c r="JV30" s="394"/>
      <c r="JW30" s="394"/>
      <c r="JX30" s="394"/>
      <c r="JY30" s="394"/>
      <c r="JZ30" s="394"/>
      <c r="KA30" s="394"/>
      <c r="KB30" s="394"/>
      <c r="KC30" s="394"/>
      <c r="KD30" s="394"/>
      <c r="KE30" s="394"/>
      <c r="KF30" s="394"/>
      <c r="KG30" s="394"/>
      <c r="KH30" s="394"/>
      <c r="KI30" s="394"/>
      <c r="KJ30" s="394"/>
      <c r="KK30" s="394"/>
      <c r="KL30" s="394"/>
      <c r="KM30" s="394"/>
      <c r="KN30" s="394"/>
      <c r="KO30" s="394"/>
      <c r="KP30" s="394"/>
      <c r="KQ30" s="394"/>
    </row>
    <row r="31" spans="1:303" s="432" customFormat="1" ht="63" customHeight="1">
      <c r="A31" s="1633"/>
      <c r="B31" s="1678"/>
      <c r="C31" s="1679"/>
      <c r="D31" s="531"/>
      <c r="E31" s="532"/>
      <c r="F31" s="532"/>
      <c r="G31" s="532"/>
      <c r="H31" s="1698"/>
      <c r="I31" s="1698"/>
      <c r="J31" s="1698"/>
      <c r="K31" s="1680"/>
      <c r="L31" s="1680"/>
      <c r="M31" s="1680"/>
      <c r="N31" s="1687"/>
      <c r="O31" s="533"/>
      <c r="P31" s="534">
        <v>698</v>
      </c>
      <c r="Q31" s="535">
        <v>19575</v>
      </c>
      <c r="R31" s="536">
        <v>3931136</v>
      </c>
      <c r="S31" s="540">
        <v>3931136</v>
      </c>
      <c r="T31" s="538"/>
      <c r="U31" s="533"/>
      <c r="V31" s="541"/>
      <c r="W31" s="533"/>
      <c r="X31" s="533"/>
      <c r="Y31" s="533"/>
      <c r="Z31" s="533"/>
      <c r="AA31" s="542">
        <f t="shared" si="8"/>
        <v>0</v>
      </c>
      <c r="AB31" s="539">
        <f t="shared" si="0"/>
        <v>0</v>
      </c>
      <c r="AC31" s="1690" t="s">
        <v>1949</v>
      </c>
      <c r="AD31" s="1691"/>
      <c r="AE31" s="394"/>
      <c r="AF31" s="543">
        <v>7333837.4000000004</v>
      </c>
      <c r="AG31" s="394"/>
      <c r="AH31" s="394"/>
      <c r="AI31" s="394"/>
      <c r="AJ31" s="394"/>
      <c r="AK31" s="394"/>
      <c r="AL31" s="394"/>
      <c r="AM31" s="394"/>
      <c r="AN31" s="394"/>
      <c r="AO31" s="394"/>
      <c r="AP31" s="394"/>
      <c r="AQ31" s="394"/>
      <c r="AR31" s="394"/>
      <c r="AS31" s="394"/>
      <c r="AT31" s="394"/>
      <c r="AU31" s="394"/>
      <c r="AV31" s="394"/>
      <c r="AW31" s="394"/>
      <c r="AX31" s="394"/>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c r="CS31" s="394"/>
      <c r="CT31" s="394"/>
      <c r="CU31" s="394"/>
      <c r="CV31" s="394"/>
      <c r="CW31" s="394"/>
      <c r="CX31" s="394"/>
      <c r="CY31" s="394"/>
      <c r="CZ31" s="394"/>
      <c r="DA31" s="394"/>
      <c r="DB31" s="394"/>
      <c r="DC31" s="394"/>
      <c r="DD31" s="394"/>
      <c r="DE31" s="394"/>
      <c r="DF31" s="394"/>
      <c r="DG31" s="394"/>
      <c r="DH31" s="394"/>
      <c r="DI31" s="394"/>
      <c r="DJ31" s="394"/>
      <c r="DK31" s="394"/>
      <c r="DL31" s="394"/>
      <c r="DM31" s="394"/>
      <c r="DN31" s="394"/>
      <c r="DO31" s="394"/>
      <c r="DP31" s="394"/>
      <c r="DQ31" s="394"/>
      <c r="DR31" s="394"/>
      <c r="DS31" s="394"/>
      <c r="DT31" s="394"/>
      <c r="DU31" s="394"/>
      <c r="DV31" s="394"/>
      <c r="DW31" s="394"/>
      <c r="DX31" s="394"/>
      <c r="DY31" s="394"/>
      <c r="DZ31" s="394"/>
      <c r="EA31" s="394"/>
      <c r="EB31" s="394"/>
      <c r="EC31" s="394"/>
      <c r="ED31" s="394"/>
      <c r="EE31" s="394"/>
      <c r="EF31" s="394"/>
      <c r="EG31" s="394"/>
      <c r="EH31" s="394"/>
      <c r="EI31" s="394"/>
      <c r="EJ31" s="394"/>
      <c r="EK31" s="394"/>
      <c r="EL31" s="394"/>
      <c r="EM31" s="394"/>
      <c r="EN31" s="394"/>
      <c r="EO31" s="394"/>
      <c r="EP31" s="394"/>
      <c r="EQ31" s="394"/>
      <c r="ER31" s="394"/>
      <c r="ES31" s="394"/>
      <c r="ET31" s="394"/>
      <c r="EU31" s="394"/>
      <c r="EV31" s="394"/>
      <c r="EW31" s="394"/>
      <c r="EX31" s="394"/>
      <c r="EY31" s="394"/>
      <c r="EZ31" s="394"/>
      <c r="FA31" s="394"/>
      <c r="FB31" s="394"/>
      <c r="FC31" s="394"/>
      <c r="FD31" s="394"/>
      <c r="FE31" s="394"/>
      <c r="FF31" s="394"/>
      <c r="FG31" s="394"/>
      <c r="FH31" s="394"/>
      <c r="FI31" s="394"/>
      <c r="FJ31" s="394"/>
      <c r="FK31" s="394"/>
      <c r="FL31" s="394"/>
      <c r="FM31" s="394"/>
      <c r="FN31" s="394"/>
      <c r="FO31" s="394"/>
      <c r="FP31" s="394"/>
      <c r="FQ31" s="394"/>
      <c r="FR31" s="394"/>
      <c r="FS31" s="394"/>
      <c r="FT31" s="394"/>
      <c r="FU31" s="394"/>
      <c r="FV31" s="394"/>
      <c r="FW31" s="394"/>
      <c r="FX31" s="394"/>
      <c r="FY31" s="394"/>
      <c r="FZ31" s="394"/>
      <c r="GA31" s="394"/>
      <c r="GB31" s="394"/>
      <c r="GC31" s="394"/>
      <c r="GD31" s="394"/>
      <c r="GE31" s="394"/>
      <c r="GF31" s="394"/>
      <c r="GG31" s="394"/>
      <c r="GH31" s="394"/>
      <c r="GI31" s="394"/>
      <c r="GJ31" s="394"/>
      <c r="GK31" s="394"/>
      <c r="GL31" s="394"/>
      <c r="GM31" s="394"/>
      <c r="GN31" s="394"/>
      <c r="GO31" s="394"/>
      <c r="GP31" s="394"/>
      <c r="GQ31" s="394"/>
      <c r="GR31" s="394"/>
      <c r="GS31" s="394"/>
      <c r="GT31" s="394"/>
      <c r="GU31" s="394"/>
      <c r="GV31" s="394"/>
      <c r="GW31" s="394"/>
      <c r="GX31" s="394"/>
      <c r="GY31" s="394"/>
      <c r="GZ31" s="394"/>
      <c r="HA31" s="394"/>
      <c r="HB31" s="394"/>
      <c r="HC31" s="394"/>
      <c r="HD31" s="394"/>
      <c r="HE31" s="394"/>
      <c r="HF31" s="394"/>
      <c r="HG31" s="394"/>
      <c r="HH31" s="394"/>
      <c r="HI31" s="394"/>
      <c r="HJ31" s="394"/>
      <c r="HK31" s="394"/>
      <c r="HL31" s="394"/>
      <c r="HM31" s="394"/>
      <c r="HN31" s="394"/>
      <c r="HO31" s="394"/>
      <c r="HP31" s="394"/>
      <c r="HQ31" s="394"/>
      <c r="HR31" s="394"/>
      <c r="HS31" s="394"/>
      <c r="HT31" s="394"/>
      <c r="HU31" s="394"/>
      <c r="HV31" s="394"/>
      <c r="HW31" s="394"/>
      <c r="HX31" s="394"/>
      <c r="HY31" s="394"/>
      <c r="HZ31" s="394"/>
      <c r="IA31" s="394"/>
      <c r="IB31" s="394"/>
      <c r="IC31" s="394"/>
      <c r="ID31" s="394"/>
      <c r="IE31" s="394"/>
      <c r="IF31" s="394"/>
      <c r="IG31" s="394"/>
      <c r="IH31" s="394"/>
      <c r="II31" s="394"/>
      <c r="IJ31" s="394"/>
      <c r="IK31" s="394"/>
      <c r="IL31" s="394"/>
      <c r="IM31" s="394"/>
      <c r="IN31" s="394"/>
      <c r="IO31" s="394"/>
      <c r="IP31" s="394"/>
      <c r="IQ31" s="394"/>
      <c r="IR31" s="394"/>
      <c r="IS31" s="394"/>
      <c r="IT31" s="394"/>
      <c r="IU31" s="394"/>
      <c r="IV31" s="394"/>
      <c r="IW31" s="394"/>
      <c r="IX31" s="394"/>
      <c r="IY31" s="394"/>
      <c r="IZ31" s="394"/>
      <c r="JA31" s="394"/>
      <c r="JB31" s="394"/>
      <c r="JC31" s="394"/>
      <c r="JD31" s="394"/>
      <c r="JE31" s="394"/>
      <c r="JF31" s="394"/>
      <c r="JG31" s="394"/>
      <c r="JH31" s="394"/>
      <c r="JI31" s="394"/>
      <c r="JJ31" s="394"/>
      <c r="JK31" s="394"/>
      <c r="JL31" s="394"/>
      <c r="JM31" s="394"/>
      <c r="JN31" s="394"/>
      <c r="JO31" s="394"/>
      <c r="JP31" s="394"/>
      <c r="JQ31" s="394"/>
      <c r="JR31" s="394"/>
      <c r="JS31" s="394"/>
      <c r="JT31" s="394"/>
      <c r="JU31" s="394"/>
      <c r="JV31" s="394"/>
      <c r="JW31" s="394"/>
      <c r="JX31" s="394"/>
      <c r="JY31" s="394"/>
      <c r="JZ31" s="394"/>
      <c r="KA31" s="394"/>
      <c r="KB31" s="394"/>
      <c r="KC31" s="394"/>
      <c r="KD31" s="394"/>
      <c r="KE31" s="394"/>
      <c r="KF31" s="394"/>
      <c r="KG31" s="394"/>
      <c r="KH31" s="394"/>
      <c r="KI31" s="394"/>
      <c r="KJ31" s="394"/>
      <c r="KK31" s="394"/>
      <c r="KL31" s="394"/>
      <c r="KM31" s="394"/>
      <c r="KN31" s="394"/>
      <c r="KO31" s="394"/>
      <c r="KP31" s="394"/>
      <c r="KQ31" s="394"/>
    </row>
    <row r="32" spans="1:303" ht="53.25" customHeight="1">
      <c r="A32" s="1633"/>
      <c r="B32" s="464" t="s">
        <v>1904</v>
      </c>
      <c r="C32" s="465" t="s">
        <v>1953</v>
      </c>
      <c r="D32" s="433">
        <v>3830</v>
      </c>
      <c r="E32" s="466" t="s">
        <v>1954</v>
      </c>
      <c r="F32" s="466" t="s">
        <v>1955</v>
      </c>
      <c r="G32" s="466">
        <v>10</v>
      </c>
      <c r="H32" s="466" t="s">
        <v>1956</v>
      </c>
      <c r="I32" s="466" t="s">
        <v>1956</v>
      </c>
      <c r="J32" s="433">
        <v>3444</v>
      </c>
      <c r="K32" s="466">
        <v>1000</v>
      </c>
      <c r="L32" s="433">
        <v>1000</v>
      </c>
      <c r="M32" s="466" t="s">
        <v>1957</v>
      </c>
      <c r="N32" s="478">
        <v>37500000</v>
      </c>
      <c r="O32" s="441"/>
      <c r="P32" s="476">
        <v>1000</v>
      </c>
      <c r="Q32" s="544">
        <v>34900</v>
      </c>
      <c r="R32" s="472">
        <f>P32*Q32</f>
        <v>34900000</v>
      </c>
      <c r="S32" s="527">
        <v>7333837.4000000004</v>
      </c>
      <c r="T32" s="528"/>
      <c r="U32" s="441"/>
      <c r="V32" s="529"/>
      <c r="W32" s="441"/>
      <c r="X32" s="441"/>
      <c r="Y32" s="441"/>
      <c r="Z32" s="441"/>
      <c r="AA32" s="443">
        <f t="shared" si="8"/>
        <v>0</v>
      </c>
      <c r="AB32" s="530">
        <f t="shared" si="0"/>
        <v>27566162.600000001</v>
      </c>
      <c r="AC32" s="1685" t="s">
        <v>1949</v>
      </c>
      <c r="AD32" s="1686"/>
      <c r="AF32" s="394">
        <v>36669187</v>
      </c>
    </row>
    <row r="33" spans="1:303" s="432" customFormat="1" ht="48" customHeight="1">
      <c r="A33" s="1633"/>
      <c r="B33" s="1678" t="s">
        <v>1908</v>
      </c>
      <c r="C33" s="1679" t="s">
        <v>1958</v>
      </c>
      <c r="D33" s="531">
        <v>1000</v>
      </c>
      <c r="E33" s="532">
        <v>57</v>
      </c>
      <c r="F33" s="532">
        <v>52</v>
      </c>
      <c r="G33" s="532">
        <v>5</v>
      </c>
      <c r="H33" s="1680">
        <v>10</v>
      </c>
      <c r="I33" s="1680">
        <v>10</v>
      </c>
      <c r="J33" s="1680">
        <v>948</v>
      </c>
      <c r="K33" s="1680">
        <v>200</v>
      </c>
      <c r="L33" s="1680">
        <v>200</v>
      </c>
      <c r="M33" s="1680" t="s">
        <v>1957</v>
      </c>
      <c r="N33" s="1687">
        <v>7500000</v>
      </c>
      <c r="O33" s="533"/>
      <c r="P33" s="534">
        <v>1605</v>
      </c>
      <c r="Q33" s="535">
        <v>37500</v>
      </c>
      <c r="R33" s="536">
        <f t="shared" ref="R33" si="10">P33*Q33</f>
        <v>60187500</v>
      </c>
      <c r="S33" s="537"/>
      <c r="T33" s="538"/>
      <c r="U33" s="533"/>
      <c r="V33" s="545">
        <v>18056250</v>
      </c>
      <c r="W33" s="533"/>
      <c r="X33" s="533"/>
      <c r="Y33" s="533"/>
      <c r="Z33" s="533"/>
      <c r="AA33" s="546">
        <f t="shared" si="8"/>
        <v>18056250</v>
      </c>
      <c r="AB33" s="539">
        <f t="shared" si="0"/>
        <v>42131250</v>
      </c>
      <c r="AC33" s="1699" t="s">
        <v>1948</v>
      </c>
      <c r="AD33" s="1700"/>
      <c r="AE33" s="394"/>
      <c r="AF33" s="543">
        <f>AF31*2+S34+S31</f>
        <v>25918810.800000001</v>
      </c>
      <c r="AG33" s="394"/>
      <c r="AH33" s="394"/>
      <c r="AI33" s="394"/>
      <c r="AJ33" s="394"/>
      <c r="AK33" s="394"/>
      <c r="AL33" s="394"/>
      <c r="AM33" s="394"/>
      <c r="AN33" s="394"/>
      <c r="AO33" s="394"/>
      <c r="AP33" s="394"/>
      <c r="AQ33" s="394"/>
      <c r="AR33" s="394"/>
      <c r="AS33" s="394"/>
      <c r="AT33" s="394"/>
      <c r="AU33" s="394"/>
      <c r="AV33" s="394"/>
      <c r="AW33" s="394"/>
      <c r="AX33" s="394"/>
      <c r="AY33" s="394"/>
      <c r="AZ33" s="394"/>
      <c r="BA33" s="394"/>
      <c r="BB33" s="394"/>
      <c r="BC33" s="394"/>
      <c r="BD33" s="394"/>
      <c r="BE33" s="394"/>
      <c r="BF33" s="394"/>
      <c r="BG33" s="394"/>
      <c r="BH33" s="394"/>
      <c r="BI33" s="394"/>
      <c r="BJ33" s="394"/>
      <c r="BK33" s="394"/>
      <c r="BL33" s="394"/>
      <c r="BM33" s="394"/>
      <c r="BN33" s="394"/>
      <c r="BO33" s="394"/>
      <c r="BP33" s="394"/>
      <c r="BQ33" s="394"/>
      <c r="BR33" s="394"/>
      <c r="BS33" s="394"/>
      <c r="BT33" s="394"/>
      <c r="BU33" s="394"/>
      <c r="BV33" s="394"/>
      <c r="BW33" s="394"/>
      <c r="BX33" s="394"/>
      <c r="BY33" s="394"/>
      <c r="BZ33" s="394"/>
      <c r="CA33" s="394"/>
      <c r="CB33" s="394"/>
      <c r="CC33" s="394"/>
      <c r="CD33" s="394"/>
      <c r="CE33" s="394"/>
      <c r="CF33" s="394"/>
      <c r="CG33" s="394"/>
      <c r="CH33" s="394"/>
      <c r="CI33" s="394"/>
      <c r="CJ33" s="394"/>
      <c r="CK33" s="394"/>
      <c r="CL33" s="394"/>
      <c r="CM33" s="394"/>
      <c r="CN33" s="394"/>
      <c r="CO33" s="394"/>
      <c r="CP33" s="394"/>
      <c r="CQ33" s="394"/>
      <c r="CR33" s="394"/>
      <c r="CS33" s="394"/>
      <c r="CT33" s="394"/>
      <c r="CU33" s="394"/>
      <c r="CV33" s="394"/>
      <c r="CW33" s="394"/>
      <c r="CX33" s="394"/>
      <c r="CY33" s="394"/>
      <c r="CZ33" s="394"/>
      <c r="DA33" s="394"/>
      <c r="DB33" s="394"/>
      <c r="DC33" s="394"/>
      <c r="DD33" s="394"/>
      <c r="DE33" s="394"/>
      <c r="DF33" s="394"/>
      <c r="DG33" s="394"/>
      <c r="DH33" s="394"/>
      <c r="DI33" s="394"/>
      <c r="DJ33" s="394"/>
      <c r="DK33" s="394"/>
      <c r="DL33" s="394"/>
      <c r="DM33" s="394"/>
      <c r="DN33" s="394"/>
      <c r="DO33" s="394"/>
      <c r="DP33" s="394"/>
      <c r="DQ33" s="394"/>
      <c r="DR33" s="394"/>
      <c r="DS33" s="394"/>
      <c r="DT33" s="394"/>
      <c r="DU33" s="394"/>
      <c r="DV33" s="394"/>
      <c r="DW33" s="394"/>
      <c r="DX33" s="394"/>
      <c r="DY33" s="394"/>
      <c r="DZ33" s="394"/>
      <c r="EA33" s="394"/>
      <c r="EB33" s="394"/>
      <c r="EC33" s="394"/>
      <c r="ED33" s="394"/>
      <c r="EE33" s="394"/>
      <c r="EF33" s="394"/>
      <c r="EG33" s="394"/>
      <c r="EH33" s="394"/>
      <c r="EI33" s="394"/>
      <c r="EJ33" s="394"/>
      <c r="EK33" s="394"/>
      <c r="EL33" s="394"/>
      <c r="EM33" s="394"/>
      <c r="EN33" s="394"/>
      <c r="EO33" s="394"/>
      <c r="EP33" s="394"/>
      <c r="EQ33" s="394"/>
      <c r="ER33" s="394"/>
      <c r="ES33" s="394"/>
      <c r="ET33" s="394"/>
      <c r="EU33" s="394"/>
      <c r="EV33" s="394"/>
      <c r="EW33" s="394"/>
      <c r="EX33" s="394"/>
      <c r="EY33" s="394"/>
      <c r="EZ33" s="394"/>
      <c r="FA33" s="394"/>
      <c r="FB33" s="394"/>
      <c r="FC33" s="394"/>
      <c r="FD33" s="394"/>
      <c r="FE33" s="394"/>
      <c r="FF33" s="394"/>
      <c r="FG33" s="394"/>
      <c r="FH33" s="394"/>
      <c r="FI33" s="394"/>
      <c r="FJ33" s="394"/>
      <c r="FK33" s="394"/>
      <c r="FL33" s="394"/>
      <c r="FM33" s="394"/>
      <c r="FN33" s="394"/>
      <c r="FO33" s="394"/>
      <c r="FP33" s="394"/>
      <c r="FQ33" s="394"/>
      <c r="FR33" s="394"/>
      <c r="FS33" s="394"/>
      <c r="FT33" s="394"/>
      <c r="FU33" s="394"/>
      <c r="FV33" s="394"/>
      <c r="FW33" s="394"/>
      <c r="FX33" s="394"/>
      <c r="FY33" s="394"/>
      <c r="FZ33" s="394"/>
      <c r="GA33" s="394"/>
      <c r="GB33" s="394"/>
      <c r="GC33" s="394"/>
      <c r="GD33" s="394"/>
      <c r="GE33" s="394"/>
      <c r="GF33" s="394"/>
      <c r="GG33" s="394"/>
      <c r="GH33" s="394"/>
      <c r="GI33" s="394"/>
      <c r="GJ33" s="394"/>
      <c r="GK33" s="394"/>
      <c r="GL33" s="394"/>
      <c r="GM33" s="394"/>
      <c r="GN33" s="394"/>
      <c r="GO33" s="394"/>
      <c r="GP33" s="394"/>
      <c r="GQ33" s="394"/>
      <c r="GR33" s="394"/>
      <c r="GS33" s="394"/>
      <c r="GT33" s="394"/>
      <c r="GU33" s="394"/>
      <c r="GV33" s="394"/>
      <c r="GW33" s="394"/>
      <c r="GX33" s="394"/>
      <c r="GY33" s="394"/>
      <c r="GZ33" s="394"/>
      <c r="HA33" s="394"/>
      <c r="HB33" s="394"/>
      <c r="HC33" s="394"/>
      <c r="HD33" s="394"/>
      <c r="HE33" s="394"/>
      <c r="HF33" s="394"/>
      <c r="HG33" s="394"/>
      <c r="HH33" s="394"/>
      <c r="HI33" s="394"/>
      <c r="HJ33" s="394"/>
      <c r="HK33" s="394"/>
      <c r="HL33" s="394"/>
      <c r="HM33" s="394"/>
      <c r="HN33" s="394"/>
      <c r="HO33" s="394"/>
      <c r="HP33" s="394"/>
      <c r="HQ33" s="394"/>
      <c r="HR33" s="394"/>
      <c r="HS33" s="394"/>
      <c r="HT33" s="394"/>
      <c r="HU33" s="394"/>
      <c r="HV33" s="394"/>
      <c r="HW33" s="394"/>
      <c r="HX33" s="394"/>
      <c r="HY33" s="394"/>
      <c r="HZ33" s="394"/>
      <c r="IA33" s="394"/>
      <c r="IB33" s="394"/>
      <c r="IC33" s="394"/>
      <c r="ID33" s="394"/>
      <c r="IE33" s="394"/>
      <c r="IF33" s="394"/>
      <c r="IG33" s="394"/>
      <c r="IH33" s="394"/>
      <c r="II33" s="394"/>
      <c r="IJ33" s="394"/>
      <c r="IK33" s="394"/>
      <c r="IL33" s="394"/>
      <c r="IM33" s="394"/>
      <c r="IN33" s="394"/>
      <c r="IO33" s="394"/>
      <c r="IP33" s="394"/>
      <c r="IQ33" s="394"/>
      <c r="IR33" s="394"/>
      <c r="IS33" s="394"/>
      <c r="IT33" s="394"/>
      <c r="IU33" s="394"/>
      <c r="IV33" s="394"/>
      <c r="IW33" s="394"/>
      <c r="IX33" s="394"/>
      <c r="IY33" s="394"/>
      <c r="IZ33" s="394"/>
      <c r="JA33" s="394"/>
      <c r="JB33" s="394"/>
      <c r="JC33" s="394"/>
      <c r="JD33" s="394"/>
      <c r="JE33" s="394"/>
      <c r="JF33" s="394"/>
      <c r="JG33" s="394"/>
      <c r="JH33" s="394"/>
      <c r="JI33" s="394"/>
      <c r="JJ33" s="394"/>
      <c r="JK33" s="394"/>
      <c r="JL33" s="394"/>
      <c r="JM33" s="394"/>
      <c r="JN33" s="394"/>
      <c r="JO33" s="394"/>
      <c r="JP33" s="394"/>
      <c r="JQ33" s="394"/>
      <c r="JR33" s="394"/>
      <c r="JS33" s="394"/>
      <c r="JT33" s="394"/>
      <c r="JU33" s="394"/>
      <c r="JV33" s="394"/>
      <c r="JW33" s="394"/>
      <c r="JX33" s="394"/>
      <c r="JY33" s="394"/>
      <c r="JZ33" s="394"/>
      <c r="KA33" s="394"/>
      <c r="KB33" s="394"/>
      <c r="KC33" s="394"/>
      <c r="KD33" s="394"/>
      <c r="KE33" s="394"/>
      <c r="KF33" s="394"/>
      <c r="KG33" s="394"/>
      <c r="KH33" s="394"/>
      <c r="KI33" s="394"/>
      <c r="KJ33" s="394"/>
      <c r="KK33" s="394"/>
      <c r="KL33" s="394"/>
      <c r="KM33" s="394"/>
      <c r="KN33" s="394"/>
      <c r="KO33" s="394"/>
      <c r="KP33" s="394"/>
      <c r="KQ33" s="394"/>
    </row>
    <row r="34" spans="1:303" s="432" customFormat="1" ht="61.5" customHeight="1">
      <c r="A34" s="1633"/>
      <c r="B34" s="1678"/>
      <c r="C34" s="1679"/>
      <c r="D34" s="531"/>
      <c r="E34" s="532"/>
      <c r="F34" s="532"/>
      <c r="G34" s="532"/>
      <c r="H34" s="1680"/>
      <c r="I34" s="1680"/>
      <c r="J34" s="1680"/>
      <c r="K34" s="1680"/>
      <c r="L34" s="1680"/>
      <c r="M34" s="1680"/>
      <c r="N34" s="1687"/>
      <c r="O34" s="533"/>
      <c r="P34" s="534">
        <v>200</v>
      </c>
      <c r="Q34" s="535">
        <v>36600</v>
      </c>
      <c r="R34" s="536">
        <f>P34*Q34</f>
        <v>7320000</v>
      </c>
      <c r="S34" s="540">
        <f>R34</f>
        <v>7320000</v>
      </c>
      <c r="T34" s="538"/>
      <c r="U34" s="533"/>
      <c r="V34" s="547"/>
      <c r="W34" s="533"/>
      <c r="X34" s="533"/>
      <c r="Y34" s="533"/>
      <c r="Z34" s="533"/>
      <c r="AA34" s="542">
        <f t="shared" si="8"/>
        <v>0</v>
      </c>
      <c r="AB34" s="539">
        <f t="shared" si="0"/>
        <v>0</v>
      </c>
      <c r="AC34" s="1690" t="s">
        <v>1949</v>
      </c>
      <c r="AD34" s="1691"/>
      <c r="AE34" s="394"/>
      <c r="AF34" s="543">
        <f>AF32-AF33</f>
        <v>10750376.199999999</v>
      </c>
      <c r="AG34" s="394"/>
      <c r="AH34" s="394"/>
      <c r="AI34" s="394"/>
      <c r="AJ34" s="394"/>
      <c r="AK34" s="394"/>
      <c r="AL34" s="394"/>
      <c r="AM34" s="394"/>
      <c r="AN34" s="394"/>
      <c r="AO34" s="394"/>
      <c r="AP34" s="394"/>
      <c r="AQ34" s="394"/>
      <c r="AR34" s="394"/>
      <c r="AS34" s="394"/>
      <c r="AT34" s="394"/>
      <c r="AU34" s="394"/>
      <c r="AV34" s="394"/>
      <c r="AW34" s="394"/>
      <c r="AX34" s="394"/>
      <c r="AY34" s="394"/>
      <c r="AZ34" s="394"/>
      <c r="BA34" s="394"/>
      <c r="BB34" s="394"/>
      <c r="BC34" s="394"/>
      <c r="BD34" s="394"/>
      <c r="BE34" s="394"/>
      <c r="BF34" s="394"/>
      <c r="BG34" s="394"/>
      <c r="BH34" s="394"/>
      <c r="BI34" s="394"/>
      <c r="BJ34" s="394"/>
      <c r="BK34" s="394"/>
      <c r="BL34" s="394"/>
      <c r="BM34" s="394"/>
      <c r="BN34" s="394"/>
      <c r="BO34" s="394"/>
      <c r="BP34" s="394"/>
      <c r="BQ34" s="394"/>
      <c r="BR34" s="394"/>
      <c r="BS34" s="394"/>
      <c r="BT34" s="394"/>
      <c r="BU34" s="394"/>
      <c r="BV34" s="394"/>
      <c r="BW34" s="394"/>
      <c r="BX34" s="394"/>
      <c r="BY34" s="394"/>
      <c r="BZ34" s="394"/>
      <c r="CA34" s="394"/>
      <c r="CB34" s="394"/>
      <c r="CC34" s="394"/>
      <c r="CD34" s="394"/>
      <c r="CE34" s="394"/>
      <c r="CF34" s="394"/>
      <c r="CG34" s="394"/>
      <c r="CH34" s="394"/>
      <c r="CI34" s="394"/>
      <c r="CJ34" s="394"/>
      <c r="CK34" s="394"/>
      <c r="CL34" s="394"/>
      <c r="CM34" s="394"/>
      <c r="CN34" s="394"/>
      <c r="CO34" s="394"/>
      <c r="CP34" s="394"/>
      <c r="CQ34" s="394"/>
      <c r="CR34" s="394"/>
      <c r="CS34" s="394"/>
      <c r="CT34" s="394"/>
      <c r="CU34" s="394"/>
      <c r="CV34" s="394"/>
      <c r="CW34" s="394"/>
      <c r="CX34" s="394"/>
      <c r="CY34" s="394"/>
      <c r="CZ34" s="394"/>
      <c r="DA34" s="394"/>
      <c r="DB34" s="394"/>
      <c r="DC34" s="394"/>
      <c r="DD34" s="394"/>
      <c r="DE34" s="394"/>
      <c r="DF34" s="394"/>
      <c r="DG34" s="394"/>
      <c r="DH34" s="394"/>
      <c r="DI34" s="394"/>
      <c r="DJ34" s="394"/>
      <c r="DK34" s="394"/>
      <c r="DL34" s="394"/>
      <c r="DM34" s="394"/>
      <c r="DN34" s="394"/>
      <c r="DO34" s="394"/>
      <c r="DP34" s="394"/>
      <c r="DQ34" s="394"/>
      <c r="DR34" s="394"/>
      <c r="DS34" s="394"/>
      <c r="DT34" s="394"/>
      <c r="DU34" s="394"/>
      <c r="DV34" s="394"/>
      <c r="DW34" s="394"/>
      <c r="DX34" s="394"/>
      <c r="DY34" s="394"/>
      <c r="DZ34" s="394"/>
      <c r="EA34" s="394"/>
      <c r="EB34" s="394"/>
      <c r="EC34" s="394"/>
      <c r="ED34" s="394"/>
      <c r="EE34" s="394"/>
      <c r="EF34" s="394"/>
      <c r="EG34" s="394"/>
      <c r="EH34" s="394"/>
      <c r="EI34" s="394"/>
      <c r="EJ34" s="394"/>
      <c r="EK34" s="394"/>
      <c r="EL34" s="394"/>
      <c r="EM34" s="394"/>
      <c r="EN34" s="394"/>
      <c r="EO34" s="394"/>
      <c r="EP34" s="394"/>
      <c r="EQ34" s="394"/>
      <c r="ER34" s="394"/>
      <c r="ES34" s="394"/>
      <c r="ET34" s="394"/>
      <c r="EU34" s="394"/>
      <c r="EV34" s="394"/>
      <c r="EW34" s="394"/>
      <c r="EX34" s="394"/>
      <c r="EY34" s="394"/>
      <c r="EZ34" s="394"/>
      <c r="FA34" s="394"/>
      <c r="FB34" s="394"/>
      <c r="FC34" s="394"/>
      <c r="FD34" s="394"/>
      <c r="FE34" s="394"/>
      <c r="FF34" s="394"/>
      <c r="FG34" s="394"/>
      <c r="FH34" s="394"/>
      <c r="FI34" s="394"/>
      <c r="FJ34" s="394"/>
      <c r="FK34" s="394"/>
      <c r="FL34" s="394"/>
      <c r="FM34" s="394"/>
      <c r="FN34" s="394"/>
      <c r="FO34" s="394"/>
      <c r="FP34" s="394"/>
      <c r="FQ34" s="394"/>
      <c r="FR34" s="394"/>
      <c r="FS34" s="394"/>
      <c r="FT34" s="394"/>
      <c r="FU34" s="394"/>
      <c r="FV34" s="394"/>
      <c r="FW34" s="394"/>
      <c r="FX34" s="394"/>
      <c r="FY34" s="394"/>
      <c r="FZ34" s="394"/>
      <c r="GA34" s="394"/>
      <c r="GB34" s="394"/>
      <c r="GC34" s="394"/>
      <c r="GD34" s="394"/>
      <c r="GE34" s="394"/>
      <c r="GF34" s="394"/>
      <c r="GG34" s="394"/>
      <c r="GH34" s="394"/>
      <c r="GI34" s="394"/>
      <c r="GJ34" s="394"/>
      <c r="GK34" s="394"/>
      <c r="GL34" s="394"/>
      <c r="GM34" s="394"/>
      <c r="GN34" s="394"/>
      <c r="GO34" s="394"/>
      <c r="GP34" s="394"/>
      <c r="GQ34" s="394"/>
      <c r="GR34" s="394"/>
      <c r="GS34" s="394"/>
      <c r="GT34" s="394"/>
      <c r="GU34" s="394"/>
      <c r="GV34" s="394"/>
      <c r="GW34" s="394"/>
      <c r="GX34" s="394"/>
      <c r="GY34" s="394"/>
      <c r="GZ34" s="394"/>
      <c r="HA34" s="394"/>
      <c r="HB34" s="394"/>
      <c r="HC34" s="394"/>
      <c r="HD34" s="394"/>
      <c r="HE34" s="394"/>
      <c r="HF34" s="394"/>
      <c r="HG34" s="394"/>
      <c r="HH34" s="394"/>
      <c r="HI34" s="394"/>
      <c r="HJ34" s="394"/>
      <c r="HK34" s="394"/>
      <c r="HL34" s="394"/>
      <c r="HM34" s="394"/>
      <c r="HN34" s="394"/>
      <c r="HO34" s="394"/>
      <c r="HP34" s="394"/>
      <c r="HQ34" s="394"/>
      <c r="HR34" s="394"/>
      <c r="HS34" s="394"/>
      <c r="HT34" s="394"/>
      <c r="HU34" s="394"/>
      <c r="HV34" s="394"/>
      <c r="HW34" s="394"/>
      <c r="HX34" s="394"/>
      <c r="HY34" s="394"/>
      <c r="HZ34" s="394"/>
      <c r="IA34" s="394"/>
      <c r="IB34" s="394"/>
      <c r="IC34" s="394"/>
      <c r="ID34" s="394"/>
      <c r="IE34" s="394"/>
      <c r="IF34" s="394"/>
      <c r="IG34" s="394"/>
      <c r="IH34" s="394"/>
      <c r="II34" s="394"/>
      <c r="IJ34" s="394"/>
      <c r="IK34" s="394"/>
      <c r="IL34" s="394"/>
      <c r="IM34" s="394"/>
      <c r="IN34" s="394"/>
      <c r="IO34" s="394"/>
      <c r="IP34" s="394"/>
      <c r="IQ34" s="394"/>
      <c r="IR34" s="394"/>
      <c r="IS34" s="394"/>
      <c r="IT34" s="394"/>
      <c r="IU34" s="394"/>
      <c r="IV34" s="394"/>
      <c r="IW34" s="394"/>
      <c r="IX34" s="394"/>
      <c r="IY34" s="394"/>
      <c r="IZ34" s="394"/>
      <c r="JA34" s="394"/>
      <c r="JB34" s="394"/>
      <c r="JC34" s="394"/>
      <c r="JD34" s="394"/>
      <c r="JE34" s="394"/>
      <c r="JF34" s="394"/>
      <c r="JG34" s="394"/>
      <c r="JH34" s="394"/>
      <c r="JI34" s="394"/>
      <c r="JJ34" s="394"/>
      <c r="JK34" s="394"/>
      <c r="JL34" s="394"/>
      <c r="JM34" s="394"/>
      <c r="JN34" s="394"/>
      <c r="JO34" s="394"/>
      <c r="JP34" s="394"/>
      <c r="JQ34" s="394"/>
      <c r="JR34" s="394"/>
      <c r="JS34" s="394"/>
      <c r="JT34" s="394"/>
      <c r="JU34" s="394"/>
      <c r="JV34" s="394"/>
      <c r="JW34" s="394"/>
      <c r="JX34" s="394"/>
      <c r="JY34" s="394"/>
      <c r="JZ34" s="394"/>
      <c r="KA34" s="394"/>
      <c r="KB34" s="394"/>
      <c r="KC34" s="394"/>
      <c r="KD34" s="394"/>
      <c r="KE34" s="394"/>
      <c r="KF34" s="394"/>
      <c r="KG34" s="394"/>
      <c r="KH34" s="394"/>
      <c r="KI34" s="394"/>
      <c r="KJ34" s="394"/>
      <c r="KK34" s="394"/>
      <c r="KL34" s="394"/>
      <c r="KM34" s="394"/>
      <c r="KN34" s="394"/>
      <c r="KO34" s="394"/>
      <c r="KP34" s="394"/>
      <c r="KQ34" s="394"/>
    </row>
    <row r="35" spans="1:303" ht="55.5" customHeight="1">
      <c r="A35" s="1633"/>
      <c r="B35" s="548" t="s">
        <v>1913</v>
      </c>
      <c r="C35" s="549" t="s">
        <v>1959</v>
      </c>
      <c r="D35" s="550">
        <v>3045</v>
      </c>
      <c r="E35" s="551">
        <v>175</v>
      </c>
      <c r="F35" s="551">
        <v>230</v>
      </c>
      <c r="G35" s="551">
        <v>8</v>
      </c>
      <c r="H35" s="551">
        <v>470</v>
      </c>
      <c r="I35" s="551">
        <v>470</v>
      </c>
      <c r="J35" s="550">
        <v>2815</v>
      </c>
      <c r="K35" s="551">
        <v>1554</v>
      </c>
      <c r="L35" s="433">
        <v>1554</v>
      </c>
      <c r="M35" s="466" t="s">
        <v>1957</v>
      </c>
      <c r="N35" s="478">
        <v>58275000</v>
      </c>
      <c r="O35" s="441"/>
      <c r="P35" s="476">
        <v>1554</v>
      </c>
      <c r="Q35" s="552">
        <v>32900</v>
      </c>
      <c r="R35" s="526">
        <f>P35*Q35</f>
        <v>51126600</v>
      </c>
      <c r="S35" s="527">
        <v>10750376</v>
      </c>
      <c r="T35" s="528"/>
      <c r="U35" s="441"/>
      <c r="V35" s="553"/>
      <c r="W35" s="441"/>
      <c r="X35" s="441"/>
      <c r="Y35" s="441"/>
      <c r="Z35" s="441"/>
      <c r="AA35" s="443">
        <f t="shared" si="8"/>
        <v>0</v>
      </c>
      <c r="AB35" s="530">
        <f t="shared" si="0"/>
        <v>40376224</v>
      </c>
      <c r="AC35" s="1685" t="s">
        <v>1949</v>
      </c>
      <c r="AD35" s="1686"/>
      <c r="AF35" s="543">
        <f>SUM(S29:S35)</f>
        <v>36669186.799999997</v>
      </c>
    </row>
    <row r="36" spans="1:303" s="432" customFormat="1" ht="39.75" customHeight="1" thickBot="1">
      <c r="A36" s="1633"/>
      <c r="B36" s="554" t="s">
        <v>1917</v>
      </c>
      <c r="C36" s="555" t="s">
        <v>1960</v>
      </c>
      <c r="D36" s="532">
        <v>2160</v>
      </c>
      <c r="E36" s="532">
        <v>0</v>
      </c>
      <c r="F36" s="532">
        <v>0</v>
      </c>
      <c r="G36" s="532">
        <v>0</v>
      </c>
      <c r="H36" s="532">
        <v>0</v>
      </c>
      <c r="I36" s="532">
        <v>0</v>
      </c>
      <c r="J36" s="531">
        <v>2360</v>
      </c>
      <c r="K36" s="532">
        <v>713</v>
      </c>
      <c r="L36" s="532">
        <v>713</v>
      </c>
      <c r="M36" s="532" t="s">
        <v>1961</v>
      </c>
      <c r="N36" s="556">
        <v>324771500</v>
      </c>
      <c r="O36" s="533"/>
      <c r="P36" s="534">
        <v>3500</v>
      </c>
      <c r="Q36" s="557">
        <v>8000</v>
      </c>
      <c r="R36" s="536">
        <f t="shared" ref="R36" si="11">P36*Q36</f>
        <v>28000000</v>
      </c>
      <c r="S36" s="558"/>
      <c r="T36" s="538"/>
      <c r="U36" s="533"/>
      <c r="V36" s="559">
        <v>8400000</v>
      </c>
      <c r="W36" s="533"/>
      <c r="X36" s="533"/>
      <c r="Y36" s="533"/>
      <c r="Z36" s="533"/>
      <c r="AA36" s="560">
        <f t="shared" si="8"/>
        <v>8400000</v>
      </c>
      <c r="AB36" s="539">
        <f t="shared" si="0"/>
        <v>19600000</v>
      </c>
      <c r="AC36" s="1699" t="s">
        <v>1962</v>
      </c>
      <c r="AD36" s="1700"/>
      <c r="AE36" s="394"/>
      <c r="AF36" s="394"/>
      <c r="AG36" s="394"/>
      <c r="AH36" s="394"/>
      <c r="AI36" s="394"/>
      <c r="AJ36" s="394"/>
      <c r="AK36" s="394"/>
      <c r="AL36" s="394"/>
      <c r="AM36" s="394"/>
      <c r="AN36" s="394"/>
      <c r="AO36" s="394"/>
      <c r="AP36" s="394"/>
      <c r="AQ36" s="394"/>
      <c r="AR36" s="394"/>
      <c r="AS36" s="394"/>
      <c r="AT36" s="394"/>
      <c r="AU36" s="394"/>
      <c r="AV36" s="394"/>
      <c r="AW36" s="394"/>
      <c r="AX36" s="394"/>
      <c r="AY36" s="394"/>
      <c r="AZ36" s="394"/>
      <c r="BA36" s="394"/>
      <c r="BB36" s="394"/>
      <c r="BC36" s="394"/>
      <c r="BD36" s="394"/>
      <c r="BE36" s="394"/>
      <c r="BF36" s="394"/>
      <c r="BG36" s="394"/>
      <c r="BH36" s="394"/>
      <c r="BI36" s="394"/>
      <c r="BJ36" s="394"/>
      <c r="BK36" s="394"/>
      <c r="BL36" s="394"/>
      <c r="BM36" s="394"/>
      <c r="BN36" s="394"/>
      <c r="BO36" s="394"/>
      <c r="BP36" s="394"/>
      <c r="BQ36" s="394"/>
      <c r="BR36" s="394"/>
      <c r="BS36" s="394"/>
      <c r="BT36" s="394"/>
      <c r="BU36" s="394"/>
      <c r="BV36" s="394"/>
      <c r="BW36" s="394"/>
      <c r="BX36" s="394"/>
      <c r="BY36" s="394"/>
      <c r="BZ36" s="394"/>
      <c r="CA36" s="394"/>
      <c r="CB36" s="394"/>
      <c r="CC36" s="394"/>
      <c r="CD36" s="394"/>
      <c r="CE36" s="394"/>
      <c r="CF36" s="394"/>
      <c r="CG36" s="394"/>
      <c r="CH36" s="394"/>
      <c r="CI36" s="394"/>
      <c r="CJ36" s="394"/>
      <c r="CK36" s="394"/>
      <c r="CL36" s="394"/>
      <c r="CM36" s="394"/>
      <c r="CN36" s="394"/>
      <c r="CO36" s="394"/>
      <c r="CP36" s="394"/>
      <c r="CQ36" s="394"/>
      <c r="CR36" s="394"/>
      <c r="CS36" s="394"/>
      <c r="CT36" s="394"/>
      <c r="CU36" s="394"/>
      <c r="CV36" s="394"/>
      <c r="CW36" s="394"/>
      <c r="CX36" s="394"/>
      <c r="CY36" s="394"/>
      <c r="CZ36" s="394"/>
      <c r="DA36" s="394"/>
      <c r="DB36" s="394"/>
      <c r="DC36" s="394"/>
      <c r="DD36" s="394"/>
      <c r="DE36" s="394"/>
      <c r="DF36" s="394"/>
      <c r="DG36" s="394"/>
      <c r="DH36" s="394"/>
      <c r="DI36" s="394"/>
      <c r="DJ36" s="394"/>
      <c r="DK36" s="394"/>
      <c r="DL36" s="394"/>
      <c r="DM36" s="394"/>
      <c r="DN36" s="394"/>
      <c r="DO36" s="394"/>
      <c r="DP36" s="394"/>
      <c r="DQ36" s="394"/>
      <c r="DR36" s="394"/>
      <c r="DS36" s="394"/>
      <c r="DT36" s="394"/>
      <c r="DU36" s="394"/>
      <c r="DV36" s="394"/>
      <c r="DW36" s="394"/>
      <c r="DX36" s="394"/>
      <c r="DY36" s="394"/>
      <c r="DZ36" s="394"/>
      <c r="EA36" s="394"/>
      <c r="EB36" s="394"/>
      <c r="EC36" s="394"/>
      <c r="ED36" s="394"/>
      <c r="EE36" s="394"/>
      <c r="EF36" s="394"/>
      <c r="EG36" s="394"/>
      <c r="EH36" s="394"/>
      <c r="EI36" s="394"/>
      <c r="EJ36" s="394"/>
      <c r="EK36" s="394"/>
      <c r="EL36" s="394"/>
      <c r="EM36" s="394"/>
      <c r="EN36" s="394"/>
      <c r="EO36" s="394"/>
      <c r="EP36" s="394"/>
      <c r="EQ36" s="394"/>
      <c r="ER36" s="394"/>
      <c r="ES36" s="394"/>
      <c r="ET36" s="394"/>
      <c r="EU36" s="394"/>
      <c r="EV36" s="394"/>
      <c r="EW36" s="394"/>
      <c r="EX36" s="394"/>
      <c r="EY36" s="394"/>
      <c r="EZ36" s="394"/>
      <c r="FA36" s="394"/>
      <c r="FB36" s="394"/>
      <c r="FC36" s="394"/>
      <c r="FD36" s="394"/>
      <c r="FE36" s="394"/>
      <c r="FF36" s="394"/>
      <c r="FG36" s="394"/>
      <c r="FH36" s="394"/>
      <c r="FI36" s="394"/>
      <c r="FJ36" s="394"/>
      <c r="FK36" s="394"/>
      <c r="FL36" s="394"/>
      <c r="FM36" s="394"/>
      <c r="FN36" s="394"/>
      <c r="FO36" s="394"/>
      <c r="FP36" s="394"/>
      <c r="FQ36" s="394"/>
      <c r="FR36" s="394"/>
      <c r="FS36" s="394"/>
      <c r="FT36" s="394"/>
      <c r="FU36" s="394"/>
      <c r="FV36" s="394"/>
      <c r="FW36" s="394"/>
      <c r="FX36" s="394"/>
      <c r="FY36" s="394"/>
      <c r="FZ36" s="394"/>
      <c r="GA36" s="394"/>
      <c r="GB36" s="394"/>
      <c r="GC36" s="394"/>
      <c r="GD36" s="394"/>
      <c r="GE36" s="394"/>
      <c r="GF36" s="394"/>
      <c r="GG36" s="394"/>
      <c r="GH36" s="394"/>
      <c r="GI36" s="394"/>
      <c r="GJ36" s="394"/>
      <c r="GK36" s="394"/>
      <c r="GL36" s="394"/>
      <c r="GM36" s="394"/>
      <c r="GN36" s="394"/>
      <c r="GO36" s="394"/>
      <c r="GP36" s="394"/>
      <c r="GQ36" s="394"/>
      <c r="GR36" s="394"/>
      <c r="GS36" s="394"/>
      <c r="GT36" s="394"/>
      <c r="GU36" s="394"/>
      <c r="GV36" s="394"/>
      <c r="GW36" s="394"/>
      <c r="GX36" s="394"/>
      <c r="GY36" s="394"/>
      <c r="GZ36" s="394"/>
      <c r="HA36" s="394"/>
      <c r="HB36" s="394"/>
      <c r="HC36" s="394"/>
      <c r="HD36" s="394"/>
      <c r="HE36" s="394"/>
      <c r="HF36" s="394"/>
      <c r="HG36" s="394"/>
      <c r="HH36" s="394"/>
      <c r="HI36" s="394"/>
      <c r="HJ36" s="394"/>
      <c r="HK36" s="394"/>
      <c r="HL36" s="394"/>
      <c r="HM36" s="394"/>
      <c r="HN36" s="394"/>
      <c r="HO36" s="394"/>
      <c r="HP36" s="394"/>
      <c r="HQ36" s="394"/>
      <c r="HR36" s="394"/>
      <c r="HS36" s="394"/>
      <c r="HT36" s="394"/>
      <c r="HU36" s="394"/>
      <c r="HV36" s="394"/>
      <c r="HW36" s="394"/>
      <c r="HX36" s="394"/>
      <c r="HY36" s="394"/>
      <c r="HZ36" s="394"/>
      <c r="IA36" s="394"/>
      <c r="IB36" s="394"/>
      <c r="IC36" s="394"/>
      <c r="ID36" s="394"/>
      <c r="IE36" s="394"/>
      <c r="IF36" s="394"/>
      <c r="IG36" s="394"/>
      <c r="IH36" s="394"/>
      <c r="II36" s="394"/>
      <c r="IJ36" s="394"/>
      <c r="IK36" s="394"/>
      <c r="IL36" s="394"/>
      <c r="IM36" s="394"/>
      <c r="IN36" s="394"/>
      <c r="IO36" s="394"/>
      <c r="IP36" s="394"/>
      <c r="IQ36" s="394"/>
      <c r="IR36" s="394"/>
      <c r="IS36" s="394"/>
      <c r="IT36" s="394"/>
      <c r="IU36" s="394"/>
      <c r="IV36" s="394"/>
      <c r="IW36" s="394"/>
      <c r="IX36" s="394"/>
      <c r="IY36" s="394"/>
      <c r="IZ36" s="394"/>
      <c r="JA36" s="394"/>
      <c r="JB36" s="394"/>
      <c r="JC36" s="394"/>
      <c r="JD36" s="394"/>
      <c r="JE36" s="394"/>
      <c r="JF36" s="394"/>
      <c r="JG36" s="394"/>
      <c r="JH36" s="394"/>
      <c r="JI36" s="394"/>
      <c r="JJ36" s="394"/>
      <c r="JK36" s="394"/>
      <c r="JL36" s="394"/>
      <c r="JM36" s="394"/>
      <c r="JN36" s="394"/>
      <c r="JO36" s="394"/>
      <c r="JP36" s="394"/>
      <c r="JQ36" s="394"/>
      <c r="JR36" s="394"/>
      <c r="JS36" s="394"/>
      <c r="JT36" s="394"/>
      <c r="JU36" s="394"/>
      <c r="JV36" s="394"/>
      <c r="JW36" s="394"/>
      <c r="JX36" s="394"/>
      <c r="JY36" s="394"/>
      <c r="JZ36" s="394"/>
      <c r="KA36" s="394"/>
      <c r="KB36" s="394"/>
      <c r="KC36" s="394"/>
      <c r="KD36" s="394"/>
      <c r="KE36" s="394"/>
      <c r="KF36" s="394"/>
      <c r="KG36" s="394"/>
      <c r="KH36" s="394"/>
      <c r="KI36" s="394"/>
      <c r="KJ36" s="394"/>
      <c r="KK36" s="394"/>
      <c r="KL36" s="394"/>
      <c r="KM36" s="394"/>
      <c r="KN36" s="394"/>
      <c r="KO36" s="394"/>
      <c r="KP36" s="394"/>
      <c r="KQ36" s="394"/>
    </row>
    <row r="37" spans="1:303" ht="48" customHeight="1">
      <c r="A37" s="1632" t="s">
        <v>1963</v>
      </c>
      <c r="B37" s="402">
        <v>1</v>
      </c>
      <c r="C37" s="403" t="s">
        <v>1964</v>
      </c>
      <c r="D37" s="413"/>
      <c r="E37" s="413"/>
      <c r="F37" s="413"/>
      <c r="G37" s="413"/>
      <c r="H37" s="413"/>
      <c r="I37" s="413"/>
      <c r="J37" s="413"/>
      <c r="K37" s="413"/>
      <c r="L37" s="561">
        <v>30</v>
      </c>
      <c r="M37" s="562">
        <v>170000</v>
      </c>
      <c r="N37" s="562">
        <v>5100000</v>
      </c>
      <c r="O37" s="413"/>
      <c r="P37" s="563">
        <v>30</v>
      </c>
      <c r="Q37" s="564">
        <v>184400</v>
      </c>
      <c r="R37" s="565">
        <f>P37*Q37</f>
        <v>5532000</v>
      </c>
      <c r="S37" s="566"/>
      <c r="T37" s="567"/>
      <c r="U37" s="568">
        <v>5532000</v>
      </c>
      <c r="V37" s="569"/>
      <c r="W37" s="569"/>
      <c r="X37" s="569"/>
      <c r="Y37" s="413"/>
      <c r="Z37" s="413"/>
      <c r="AA37" s="570">
        <f t="shared" si="1"/>
        <v>5532000</v>
      </c>
      <c r="AB37" s="571">
        <f t="shared" si="0"/>
        <v>0</v>
      </c>
      <c r="AC37" s="1701" t="s">
        <v>1916</v>
      </c>
      <c r="AD37" s="1702"/>
    </row>
    <row r="38" spans="1:303" ht="65.45" customHeight="1">
      <c r="A38" s="1633"/>
      <c r="B38" s="572">
        <v>2</v>
      </c>
      <c r="C38" s="573" t="s">
        <v>1965</v>
      </c>
      <c r="D38" s="574"/>
      <c r="E38" s="574"/>
      <c r="F38" s="574"/>
      <c r="G38" s="574"/>
      <c r="H38" s="574"/>
      <c r="I38" s="574"/>
      <c r="J38" s="574"/>
      <c r="K38" s="574"/>
      <c r="L38" s="575">
        <v>1215000</v>
      </c>
      <c r="M38" s="576">
        <v>25</v>
      </c>
      <c r="N38" s="576">
        <v>30375000</v>
      </c>
      <c r="O38" s="574"/>
      <c r="P38" s="577">
        <v>1215000</v>
      </c>
      <c r="Q38" s="578">
        <v>23.85</v>
      </c>
      <c r="R38" s="579">
        <f>P38*Q38</f>
        <v>28977750</v>
      </c>
      <c r="S38" s="580"/>
      <c r="T38" s="581"/>
      <c r="U38" s="582"/>
      <c r="V38" s="583">
        <v>7155000</v>
      </c>
      <c r="W38" s="583">
        <v>7512750</v>
      </c>
      <c r="X38" s="584">
        <v>14310000</v>
      </c>
      <c r="Y38" s="574"/>
      <c r="Z38" s="574"/>
      <c r="AA38" s="585">
        <f t="shared" si="1"/>
        <v>28977750</v>
      </c>
      <c r="AB38" s="586">
        <f t="shared" si="0"/>
        <v>0</v>
      </c>
      <c r="AC38" s="1703" t="s">
        <v>1966</v>
      </c>
      <c r="AD38" s="1704"/>
    </row>
    <row r="39" spans="1:303" s="432" customFormat="1" ht="27.75" customHeight="1" thickBot="1">
      <c r="A39" s="1633"/>
      <c r="B39" s="587">
        <v>3</v>
      </c>
      <c r="C39" s="588" t="s">
        <v>1967</v>
      </c>
      <c r="D39" s="589"/>
      <c r="E39" s="589"/>
      <c r="F39" s="589"/>
      <c r="G39" s="589"/>
      <c r="H39" s="589"/>
      <c r="I39" s="589"/>
      <c r="J39" s="589"/>
      <c r="K39" s="589"/>
      <c r="L39" s="590"/>
      <c r="M39" s="591"/>
      <c r="N39" s="591"/>
      <c r="O39" s="589"/>
      <c r="P39" s="592">
        <v>40</v>
      </c>
      <c r="Q39" s="593">
        <v>58900</v>
      </c>
      <c r="R39" s="594">
        <f>P39*Q39</f>
        <v>2356000</v>
      </c>
      <c r="S39" s="595"/>
      <c r="T39" s="596">
        <v>589000</v>
      </c>
      <c r="U39" s="593">
        <v>1767000</v>
      </c>
      <c r="V39" s="593"/>
      <c r="W39" s="593"/>
      <c r="X39" s="593"/>
      <c r="Y39" s="593"/>
      <c r="Z39" s="593"/>
      <c r="AA39" s="597">
        <f>SUM(T39:Z39)</f>
        <v>2356000</v>
      </c>
      <c r="AB39" s="598">
        <f>R39-S39-AA39</f>
        <v>0</v>
      </c>
      <c r="AC39" s="1705" t="s">
        <v>1966</v>
      </c>
      <c r="AD39" s="1706"/>
      <c r="AE39" s="394"/>
      <c r="AF39" s="394"/>
      <c r="AG39" s="394"/>
      <c r="AH39" s="394"/>
      <c r="AI39" s="394"/>
      <c r="AJ39" s="394"/>
      <c r="AK39" s="394"/>
      <c r="AL39" s="394"/>
      <c r="AM39" s="394"/>
      <c r="AN39" s="394"/>
      <c r="AO39" s="394"/>
      <c r="AP39" s="394"/>
      <c r="AQ39" s="394"/>
      <c r="AR39" s="394"/>
      <c r="AS39" s="394"/>
      <c r="AT39" s="394"/>
      <c r="AU39" s="394"/>
      <c r="AV39" s="394"/>
      <c r="AW39" s="394"/>
      <c r="AX39" s="394"/>
      <c r="AY39" s="394"/>
      <c r="AZ39" s="394"/>
      <c r="BA39" s="394"/>
      <c r="BB39" s="394"/>
      <c r="BC39" s="394"/>
      <c r="BD39" s="394"/>
      <c r="BE39" s="394"/>
      <c r="BF39" s="394"/>
      <c r="BG39" s="394"/>
      <c r="BH39" s="394"/>
      <c r="BI39" s="394"/>
      <c r="BJ39" s="394"/>
      <c r="BK39" s="394"/>
      <c r="BL39" s="394"/>
      <c r="BM39" s="394"/>
      <c r="BN39" s="394"/>
      <c r="BO39" s="394"/>
      <c r="BP39" s="394"/>
      <c r="BQ39" s="394"/>
      <c r="BR39" s="394"/>
      <c r="BS39" s="394"/>
      <c r="BT39" s="394"/>
      <c r="BU39" s="394"/>
      <c r="BV39" s="394"/>
      <c r="BW39" s="394"/>
      <c r="BX39" s="394"/>
      <c r="BY39" s="394"/>
      <c r="BZ39" s="394"/>
      <c r="CA39" s="394"/>
      <c r="CB39" s="394"/>
      <c r="CC39" s="394"/>
      <c r="CD39" s="394"/>
      <c r="CE39" s="394"/>
      <c r="CF39" s="394"/>
      <c r="CG39" s="394"/>
      <c r="CH39" s="394"/>
      <c r="CI39" s="394"/>
      <c r="CJ39" s="394"/>
      <c r="CK39" s="394"/>
      <c r="CL39" s="394"/>
      <c r="CM39" s="394"/>
      <c r="CN39" s="394"/>
      <c r="CO39" s="394"/>
      <c r="CP39" s="394"/>
      <c r="CQ39" s="394"/>
      <c r="CR39" s="394"/>
      <c r="CS39" s="394"/>
      <c r="CT39" s="394"/>
      <c r="CU39" s="394"/>
      <c r="CV39" s="394"/>
      <c r="CW39" s="394"/>
      <c r="CX39" s="394"/>
      <c r="CY39" s="394"/>
      <c r="CZ39" s="394"/>
      <c r="DA39" s="394"/>
      <c r="DB39" s="394"/>
      <c r="DC39" s="394"/>
      <c r="DD39" s="394"/>
      <c r="DE39" s="394"/>
      <c r="DF39" s="394"/>
      <c r="DG39" s="394"/>
      <c r="DH39" s="394"/>
      <c r="DI39" s="394"/>
      <c r="DJ39" s="394"/>
      <c r="DK39" s="394"/>
      <c r="DL39" s="394"/>
      <c r="DM39" s="394"/>
      <c r="DN39" s="394"/>
      <c r="DO39" s="394"/>
      <c r="DP39" s="394"/>
      <c r="DQ39" s="394"/>
      <c r="DR39" s="394"/>
      <c r="DS39" s="394"/>
      <c r="DT39" s="394"/>
      <c r="DU39" s="394"/>
      <c r="DV39" s="394"/>
      <c r="DW39" s="394"/>
      <c r="DX39" s="394"/>
      <c r="DY39" s="394"/>
      <c r="DZ39" s="394"/>
      <c r="EA39" s="394"/>
      <c r="EB39" s="394"/>
      <c r="EC39" s="394"/>
      <c r="ED39" s="394"/>
      <c r="EE39" s="394"/>
      <c r="EF39" s="394"/>
      <c r="EG39" s="394"/>
      <c r="EH39" s="394"/>
      <c r="EI39" s="394"/>
      <c r="EJ39" s="394"/>
      <c r="EK39" s="394"/>
      <c r="EL39" s="394"/>
      <c r="EM39" s="394"/>
      <c r="EN39" s="394"/>
      <c r="EO39" s="394"/>
      <c r="EP39" s="394"/>
      <c r="EQ39" s="394"/>
      <c r="ER39" s="394"/>
      <c r="ES39" s="394"/>
      <c r="ET39" s="394"/>
      <c r="EU39" s="394"/>
      <c r="EV39" s="394"/>
      <c r="EW39" s="394"/>
      <c r="EX39" s="394"/>
      <c r="EY39" s="394"/>
      <c r="EZ39" s="394"/>
      <c r="FA39" s="394"/>
      <c r="FB39" s="394"/>
      <c r="FC39" s="394"/>
      <c r="FD39" s="394"/>
      <c r="FE39" s="394"/>
      <c r="FF39" s="394"/>
      <c r="FG39" s="394"/>
      <c r="FH39" s="394"/>
      <c r="FI39" s="394"/>
      <c r="FJ39" s="394"/>
      <c r="FK39" s="394"/>
      <c r="FL39" s="394"/>
      <c r="FM39" s="394"/>
      <c r="FN39" s="394"/>
      <c r="FO39" s="394"/>
      <c r="FP39" s="394"/>
      <c r="FQ39" s="394"/>
      <c r="FR39" s="394"/>
      <c r="FS39" s="394"/>
      <c r="FT39" s="394"/>
      <c r="FU39" s="394"/>
      <c r="FV39" s="394"/>
      <c r="FW39" s="394"/>
      <c r="FX39" s="394"/>
      <c r="FY39" s="394"/>
      <c r="FZ39" s="394"/>
      <c r="GA39" s="394"/>
      <c r="GB39" s="394"/>
      <c r="GC39" s="394"/>
      <c r="GD39" s="394"/>
      <c r="GE39" s="394"/>
      <c r="GF39" s="394"/>
      <c r="GG39" s="394"/>
      <c r="GH39" s="394"/>
      <c r="GI39" s="394"/>
      <c r="GJ39" s="394"/>
      <c r="GK39" s="394"/>
      <c r="GL39" s="394"/>
      <c r="GM39" s="394"/>
      <c r="GN39" s="394"/>
      <c r="GO39" s="394"/>
      <c r="GP39" s="394"/>
      <c r="GQ39" s="394"/>
      <c r="GR39" s="394"/>
      <c r="GS39" s="394"/>
      <c r="GT39" s="394"/>
      <c r="GU39" s="394"/>
      <c r="GV39" s="394"/>
      <c r="GW39" s="394"/>
      <c r="GX39" s="394"/>
      <c r="GY39" s="394"/>
      <c r="GZ39" s="394"/>
      <c r="HA39" s="394"/>
      <c r="HB39" s="394"/>
      <c r="HC39" s="394"/>
      <c r="HD39" s="394"/>
      <c r="HE39" s="394"/>
      <c r="HF39" s="394"/>
      <c r="HG39" s="394"/>
      <c r="HH39" s="394"/>
      <c r="HI39" s="394"/>
      <c r="HJ39" s="394"/>
      <c r="HK39" s="394"/>
      <c r="HL39" s="394"/>
      <c r="HM39" s="394"/>
      <c r="HN39" s="394"/>
      <c r="HO39" s="394"/>
      <c r="HP39" s="394"/>
      <c r="HQ39" s="394"/>
      <c r="HR39" s="394"/>
      <c r="HS39" s="394"/>
      <c r="HT39" s="394"/>
      <c r="HU39" s="394"/>
      <c r="HV39" s="394"/>
      <c r="HW39" s="394"/>
      <c r="HX39" s="394"/>
      <c r="HY39" s="394"/>
      <c r="HZ39" s="394"/>
      <c r="IA39" s="394"/>
      <c r="IB39" s="394"/>
      <c r="IC39" s="394"/>
      <c r="ID39" s="394"/>
      <c r="IE39" s="394"/>
      <c r="IF39" s="394"/>
      <c r="IG39" s="394"/>
      <c r="IH39" s="394"/>
      <c r="II39" s="394"/>
      <c r="IJ39" s="394"/>
      <c r="IK39" s="394"/>
      <c r="IL39" s="394"/>
      <c r="IM39" s="394"/>
      <c r="IN39" s="394"/>
      <c r="IO39" s="394"/>
      <c r="IP39" s="394"/>
      <c r="IQ39" s="394"/>
      <c r="IR39" s="394"/>
      <c r="IS39" s="394"/>
      <c r="IT39" s="394"/>
      <c r="IU39" s="394"/>
      <c r="IV39" s="394"/>
      <c r="IW39" s="394"/>
      <c r="IX39" s="394"/>
      <c r="IY39" s="394"/>
      <c r="IZ39" s="394"/>
      <c r="JA39" s="394"/>
      <c r="JB39" s="394"/>
      <c r="JC39" s="394"/>
      <c r="JD39" s="394"/>
      <c r="JE39" s="394"/>
      <c r="JF39" s="394"/>
      <c r="JG39" s="394"/>
      <c r="JH39" s="394"/>
      <c r="JI39" s="394"/>
      <c r="JJ39" s="394"/>
      <c r="JK39" s="394"/>
      <c r="JL39" s="394"/>
      <c r="JM39" s="394"/>
      <c r="JN39" s="394"/>
      <c r="JO39" s="394"/>
      <c r="JP39" s="394"/>
      <c r="JQ39" s="394"/>
      <c r="JR39" s="394"/>
      <c r="JS39" s="394"/>
      <c r="JT39" s="394"/>
      <c r="JU39" s="394"/>
      <c r="JV39" s="394"/>
      <c r="JW39" s="394"/>
      <c r="JX39" s="394"/>
      <c r="JY39" s="394"/>
      <c r="JZ39" s="394"/>
      <c r="KA39" s="394"/>
      <c r="KB39" s="394"/>
      <c r="KC39" s="394"/>
      <c r="KD39" s="394"/>
      <c r="KE39" s="394"/>
      <c r="KF39" s="394"/>
      <c r="KG39" s="394"/>
      <c r="KH39" s="394"/>
      <c r="KI39" s="394"/>
      <c r="KJ39" s="394"/>
      <c r="KK39" s="394"/>
      <c r="KL39" s="394"/>
      <c r="KM39" s="394"/>
      <c r="KN39" s="394"/>
      <c r="KO39" s="394"/>
      <c r="KP39" s="394"/>
      <c r="KQ39" s="394"/>
    </row>
    <row r="40" spans="1:303" ht="15" customHeight="1">
      <c r="A40" s="599"/>
      <c r="B40" s="1725" t="s">
        <v>1968</v>
      </c>
      <c r="C40" s="1725"/>
      <c r="D40" s="1725"/>
      <c r="E40" s="1725"/>
      <c r="F40" s="1725"/>
      <c r="G40" s="1725"/>
      <c r="H40" s="1725"/>
      <c r="I40" s="1725"/>
      <c r="J40" s="1725"/>
      <c r="K40" s="1726"/>
      <c r="L40" s="600"/>
      <c r="M40" s="601" t="s">
        <v>1969</v>
      </c>
      <c r="N40" s="602" t="e">
        <f>N9+N10+N13+N14+N15+N17+N18+N19+N21+N23+N27+N28+N30+N32+N33+N35+N37+#REF!+N38+#REF!</f>
        <v>#REF!</v>
      </c>
      <c r="O40" s="603" t="s">
        <v>1970</v>
      </c>
      <c r="P40" s="604">
        <v>3.55</v>
      </c>
      <c r="Q40" s="605" t="s">
        <v>1969</v>
      </c>
      <c r="R40" s="606">
        <f>R9+R10+R13+R14+R15+R16+R17+R18+R19+R21+R23+R24+R27+R28+R29+R30+R31+R32+R33+R34+R35+R36+R37+R38+R39</f>
        <v>614066619</v>
      </c>
      <c r="S40" s="606">
        <f t="shared" ref="S40:AB40" si="12">S9+S10+S13+S14+S15+S16+S17+S18+S19+S21+S23+S24+S27+S28+S29+S30+S31+S32+S33+S34+S35+S36+S37+S38+S39</f>
        <v>69066756.799999997</v>
      </c>
      <c r="T40" s="606">
        <f t="shared" si="12"/>
        <v>125918780</v>
      </c>
      <c r="U40" s="606">
        <f t="shared" si="12"/>
        <v>7299000</v>
      </c>
      <c r="V40" s="606">
        <f t="shared" si="12"/>
        <v>147386430</v>
      </c>
      <c r="W40" s="606">
        <f t="shared" si="12"/>
        <v>7512750</v>
      </c>
      <c r="X40" s="606">
        <f t="shared" si="12"/>
        <v>14310000</v>
      </c>
      <c r="Y40" s="606">
        <f t="shared" si="12"/>
        <v>0</v>
      </c>
      <c r="Z40" s="606">
        <f t="shared" si="12"/>
        <v>0</v>
      </c>
      <c r="AA40" s="606">
        <f t="shared" si="12"/>
        <v>302426960</v>
      </c>
      <c r="AB40" s="606">
        <f t="shared" si="12"/>
        <v>242572902.19999999</v>
      </c>
      <c r="AC40" s="1692" t="s">
        <v>1971</v>
      </c>
      <c r="AD40" s="1693"/>
    </row>
    <row r="41" spans="1:303" ht="15" customHeight="1">
      <c r="A41" s="607"/>
      <c r="B41" s="1727"/>
      <c r="C41" s="1727"/>
      <c r="D41" s="1727"/>
      <c r="E41" s="1727"/>
      <c r="F41" s="1727"/>
      <c r="G41" s="1727"/>
      <c r="H41" s="1727"/>
      <c r="I41" s="1727"/>
      <c r="J41" s="1727"/>
      <c r="K41" s="1728"/>
      <c r="L41" s="607"/>
      <c r="M41" s="608" t="s">
        <v>1155</v>
      </c>
      <c r="N41" s="609" t="e">
        <f>N6+N7+N8+N11+N12+N20+N22+#REF!+N24+#REF!+N25+N26+#REF!</f>
        <v>#REF!</v>
      </c>
      <c r="O41" s="610"/>
      <c r="P41" s="611">
        <v>4</v>
      </c>
      <c r="Q41" s="608" t="s">
        <v>1155</v>
      </c>
      <c r="R41" s="612">
        <f t="shared" ref="R41:AB41" si="13">R6+R7+R8+R11+R12+R20+R22+R25+R26</f>
        <v>143526715.09999999</v>
      </c>
      <c r="S41" s="613">
        <f t="shared" si="13"/>
        <v>15181500</v>
      </c>
      <c r="T41" s="614">
        <f t="shared" si="13"/>
        <v>0</v>
      </c>
      <c r="U41" s="615">
        <f t="shared" si="13"/>
        <v>240000</v>
      </c>
      <c r="V41" s="615">
        <f t="shared" si="13"/>
        <v>0</v>
      </c>
      <c r="W41" s="615">
        <f t="shared" si="13"/>
        <v>0</v>
      </c>
      <c r="X41" s="615">
        <f t="shared" si="13"/>
        <v>29493666.666666668</v>
      </c>
      <c r="Y41" s="615">
        <f t="shared" si="13"/>
        <v>0</v>
      </c>
      <c r="Z41" s="615">
        <f t="shared" si="13"/>
        <v>0</v>
      </c>
      <c r="AA41" s="612">
        <f t="shared" si="13"/>
        <v>29733666.666666668</v>
      </c>
      <c r="AB41" s="616">
        <f t="shared" si="13"/>
        <v>98611548.433333322</v>
      </c>
      <c r="AC41" s="1694"/>
      <c r="AD41" s="1695"/>
    </row>
    <row r="42" spans="1:303" s="627" customFormat="1" ht="15.75" customHeight="1" thickBot="1">
      <c r="A42" s="617"/>
      <c r="B42" s="1729"/>
      <c r="C42" s="1729"/>
      <c r="D42" s="1729"/>
      <c r="E42" s="1729"/>
      <c r="F42" s="1729"/>
      <c r="G42" s="1729"/>
      <c r="H42" s="1729"/>
      <c r="I42" s="1729"/>
      <c r="J42" s="1729"/>
      <c r="K42" s="1730"/>
      <c r="L42" s="617"/>
      <c r="M42" s="618" t="s">
        <v>1972</v>
      </c>
      <c r="N42" s="619" t="e">
        <f>N40*3.65+N41*3.95+N36</f>
        <v>#REF!</v>
      </c>
      <c r="O42" s="620"/>
      <c r="P42" s="621"/>
      <c r="Q42" s="618" t="s">
        <v>1972</v>
      </c>
      <c r="R42" s="622">
        <f>R40*P40+R41*P41</f>
        <v>2754043357.8499999</v>
      </c>
      <c r="S42" s="623">
        <f>S40*P40+S41*P41+S28</f>
        <v>305912986.63999999</v>
      </c>
      <c r="T42" s="624">
        <f>T40*$P$40+T41*$P$41-Q64</f>
        <v>265189930</v>
      </c>
      <c r="U42" s="619">
        <f>U40*$P$40+U41*$P$41+31000000</f>
        <v>57871450</v>
      </c>
      <c r="V42" s="619">
        <f>V40*$P$40+V41*$P$41</f>
        <v>523221826.5</v>
      </c>
      <c r="W42" s="619">
        <f>W40*$P$40+W41*$P$41</f>
        <v>26670262.5</v>
      </c>
      <c r="X42" s="619">
        <f>X40*$P$40+X41*$P$41</f>
        <v>168775166.66666669</v>
      </c>
      <c r="Y42" s="619">
        <f>Y40*$P$40+Y41*$P$41</f>
        <v>0</v>
      </c>
      <c r="Z42" s="619">
        <f>Z40*$P$40+Z41*$P$41</f>
        <v>0</v>
      </c>
      <c r="AA42" s="622">
        <f>AA40*$P$40+AA41*$P$41+31000000-Q64</f>
        <v>1041728635.6666667</v>
      </c>
      <c r="AB42" s="625">
        <f>AB40*$P$40+AB41*$P$41</f>
        <v>1255579996.5433333</v>
      </c>
      <c r="AC42" s="1696"/>
      <c r="AD42" s="1697"/>
      <c r="AE42" s="626"/>
      <c r="AF42" s="626"/>
      <c r="AG42" s="626"/>
      <c r="AH42" s="626"/>
      <c r="AI42" s="626"/>
      <c r="AJ42" s="626"/>
      <c r="AK42" s="626"/>
      <c r="AL42" s="626"/>
      <c r="AM42" s="626"/>
      <c r="AN42" s="626"/>
      <c r="AO42" s="626"/>
      <c r="AP42" s="626"/>
      <c r="AQ42" s="626"/>
      <c r="AR42" s="626"/>
      <c r="AS42" s="626"/>
      <c r="AT42" s="626"/>
      <c r="AU42" s="626"/>
      <c r="AV42" s="626"/>
      <c r="AW42" s="626"/>
      <c r="AX42" s="626"/>
      <c r="AY42" s="626"/>
      <c r="AZ42" s="626"/>
      <c r="BA42" s="626"/>
      <c r="BB42" s="626"/>
      <c r="BC42" s="626"/>
      <c r="BD42" s="626"/>
      <c r="BE42" s="626"/>
      <c r="BF42" s="626"/>
      <c r="BG42" s="626"/>
      <c r="BH42" s="626"/>
      <c r="BI42" s="626"/>
      <c r="BJ42" s="626"/>
      <c r="BK42" s="626"/>
      <c r="BL42" s="626"/>
      <c r="BM42" s="626"/>
      <c r="BN42" s="626"/>
      <c r="BO42" s="626"/>
      <c r="BP42" s="626"/>
      <c r="BQ42" s="626"/>
      <c r="BR42" s="626"/>
      <c r="BS42" s="626"/>
      <c r="BT42" s="626"/>
      <c r="BU42" s="626"/>
      <c r="BV42" s="626"/>
      <c r="BW42" s="626"/>
      <c r="BX42" s="626"/>
      <c r="BY42" s="626"/>
      <c r="BZ42" s="626"/>
      <c r="CA42" s="626"/>
      <c r="CB42" s="626"/>
      <c r="CC42" s="626"/>
      <c r="CD42" s="626"/>
      <c r="CE42" s="626"/>
      <c r="CF42" s="626"/>
      <c r="CG42" s="626"/>
      <c r="CH42" s="626"/>
      <c r="CI42" s="626"/>
      <c r="CJ42" s="626"/>
      <c r="CK42" s="626"/>
      <c r="CL42" s="626"/>
      <c r="CM42" s="626"/>
      <c r="CN42" s="626"/>
      <c r="CO42" s="626"/>
      <c r="CP42" s="626"/>
      <c r="CQ42" s="626"/>
      <c r="CR42" s="626"/>
      <c r="CS42" s="626"/>
      <c r="CT42" s="626"/>
      <c r="CU42" s="626"/>
      <c r="CV42" s="626"/>
      <c r="CW42" s="626"/>
      <c r="CX42" s="626"/>
      <c r="CY42" s="626"/>
      <c r="CZ42" s="626"/>
      <c r="DA42" s="626"/>
      <c r="DB42" s="626"/>
      <c r="DC42" s="626"/>
      <c r="DD42" s="626"/>
      <c r="DE42" s="626"/>
      <c r="DF42" s="626"/>
      <c r="DG42" s="626"/>
      <c r="DH42" s="626"/>
      <c r="DI42" s="626"/>
      <c r="DJ42" s="626"/>
      <c r="DK42" s="626"/>
      <c r="DL42" s="626"/>
      <c r="DM42" s="626"/>
      <c r="DN42" s="626"/>
      <c r="DO42" s="626"/>
      <c r="DP42" s="626"/>
      <c r="DQ42" s="626"/>
      <c r="DR42" s="626"/>
      <c r="DS42" s="626"/>
      <c r="DT42" s="626"/>
      <c r="DU42" s="626"/>
      <c r="DV42" s="626"/>
      <c r="DW42" s="626"/>
      <c r="DX42" s="626"/>
      <c r="DY42" s="626"/>
      <c r="DZ42" s="626"/>
      <c r="EA42" s="626"/>
      <c r="EB42" s="626"/>
      <c r="EC42" s="626"/>
      <c r="ED42" s="626"/>
      <c r="EE42" s="626"/>
      <c r="EF42" s="626"/>
      <c r="EG42" s="626"/>
      <c r="EH42" s="626"/>
      <c r="EI42" s="626"/>
      <c r="EJ42" s="626"/>
      <c r="EK42" s="626"/>
      <c r="EL42" s="626"/>
      <c r="EM42" s="626"/>
      <c r="EN42" s="626"/>
      <c r="EO42" s="626"/>
      <c r="EP42" s="626"/>
      <c r="EQ42" s="626"/>
      <c r="ER42" s="626"/>
      <c r="ES42" s="626"/>
      <c r="ET42" s="626"/>
      <c r="EU42" s="626"/>
      <c r="EV42" s="626"/>
      <c r="EW42" s="626"/>
      <c r="EX42" s="626"/>
      <c r="EY42" s="626"/>
      <c r="EZ42" s="626"/>
      <c r="FA42" s="626"/>
      <c r="FB42" s="626"/>
      <c r="FC42" s="626"/>
      <c r="FD42" s="626"/>
      <c r="FE42" s="626"/>
      <c r="FF42" s="626"/>
      <c r="FG42" s="626"/>
      <c r="FH42" s="626"/>
      <c r="FI42" s="626"/>
      <c r="FJ42" s="626"/>
      <c r="FK42" s="626"/>
      <c r="FL42" s="626"/>
      <c r="FM42" s="626"/>
      <c r="FN42" s="626"/>
      <c r="FO42" s="626"/>
      <c r="FP42" s="626"/>
      <c r="FQ42" s="626"/>
      <c r="FR42" s="626"/>
      <c r="FS42" s="626"/>
      <c r="FT42" s="626"/>
      <c r="FU42" s="626"/>
      <c r="FV42" s="626"/>
      <c r="FW42" s="626"/>
      <c r="FX42" s="626"/>
      <c r="FY42" s="626"/>
      <c r="FZ42" s="626"/>
      <c r="GA42" s="626"/>
      <c r="GB42" s="626"/>
      <c r="GC42" s="626"/>
      <c r="GD42" s="626"/>
      <c r="GE42" s="626"/>
      <c r="GF42" s="626"/>
      <c r="GG42" s="626"/>
      <c r="GH42" s="626"/>
      <c r="GI42" s="626"/>
      <c r="GJ42" s="626"/>
      <c r="GK42" s="626"/>
      <c r="GL42" s="626"/>
      <c r="GM42" s="626"/>
      <c r="GN42" s="626"/>
      <c r="GO42" s="626"/>
      <c r="GP42" s="626"/>
      <c r="GQ42" s="626"/>
      <c r="GR42" s="626"/>
      <c r="GS42" s="626"/>
      <c r="GT42" s="626"/>
      <c r="GU42" s="626"/>
      <c r="GV42" s="626"/>
      <c r="GW42" s="626"/>
      <c r="GX42" s="626"/>
      <c r="GY42" s="626"/>
      <c r="GZ42" s="626"/>
      <c r="HA42" s="626"/>
      <c r="HB42" s="626"/>
      <c r="HC42" s="626"/>
      <c r="HD42" s="626"/>
      <c r="HE42" s="626"/>
      <c r="HF42" s="626"/>
      <c r="HG42" s="626"/>
      <c r="HH42" s="626"/>
      <c r="HI42" s="626"/>
      <c r="HJ42" s="626"/>
      <c r="HK42" s="626"/>
      <c r="HL42" s="626"/>
      <c r="HM42" s="626"/>
      <c r="HN42" s="626"/>
      <c r="HO42" s="626"/>
      <c r="HP42" s="626"/>
      <c r="HQ42" s="626"/>
      <c r="HR42" s="626"/>
      <c r="HS42" s="626"/>
      <c r="HT42" s="626"/>
      <c r="HU42" s="626"/>
      <c r="HV42" s="626"/>
      <c r="HW42" s="626"/>
      <c r="HX42" s="626"/>
      <c r="HY42" s="626"/>
      <c r="HZ42" s="626"/>
      <c r="IA42" s="626"/>
      <c r="IB42" s="626"/>
      <c r="IC42" s="626"/>
      <c r="ID42" s="626"/>
      <c r="IE42" s="626"/>
      <c r="IF42" s="626"/>
      <c r="IG42" s="626"/>
      <c r="IH42" s="626"/>
      <c r="II42" s="626"/>
      <c r="IJ42" s="626"/>
      <c r="IK42" s="626"/>
      <c r="IL42" s="626"/>
      <c r="IM42" s="626"/>
      <c r="IN42" s="626"/>
      <c r="IO42" s="626"/>
      <c r="IP42" s="626"/>
      <c r="IQ42" s="626"/>
      <c r="IR42" s="626"/>
      <c r="IS42" s="626"/>
      <c r="IT42" s="626"/>
      <c r="IU42" s="626"/>
      <c r="IV42" s="626"/>
      <c r="IW42" s="626"/>
      <c r="IX42" s="626"/>
      <c r="IY42" s="626"/>
      <c r="IZ42" s="626"/>
      <c r="JA42" s="626"/>
      <c r="JB42" s="626"/>
      <c r="JC42" s="626"/>
      <c r="JD42" s="626"/>
      <c r="JE42" s="626"/>
      <c r="JF42" s="626"/>
      <c r="JG42" s="626"/>
      <c r="JH42" s="626"/>
      <c r="JI42" s="626"/>
      <c r="JJ42" s="626"/>
      <c r="JK42" s="626"/>
      <c r="JL42" s="626"/>
      <c r="JM42" s="626"/>
      <c r="JN42" s="626"/>
      <c r="JO42" s="626"/>
      <c r="JP42" s="626"/>
      <c r="JQ42" s="626"/>
      <c r="JR42" s="626"/>
      <c r="JS42" s="626"/>
      <c r="JT42" s="626"/>
      <c r="JU42" s="626"/>
      <c r="JV42" s="626"/>
      <c r="JW42" s="626"/>
      <c r="JX42" s="626"/>
      <c r="JY42" s="626"/>
      <c r="JZ42" s="626"/>
      <c r="KA42" s="626"/>
      <c r="KB42" s="626"/>
      <c r="KC42" s="626"/>
      <c r="KD42" s="626"/>
      <c r="KE42" s="626"/>
      <c r="KF42" s="626"/>
      <c r="KG42" s="626"/>
      <c r="KH42" s="626"/>
      <c r="KI42" s="626"/>
      <c r="KJ42" s="626"/>
      <c r="KK42" s="626"/>
      <c r="KL42" s="626"/>
      <c r="KM42" s="626"/>
      <c r="KN42" s="626"/>
      <c r="KO42" s="626"/>
      <c r="KP42" s="626"/>
      <c r="KQ42" s="626"/>
    </row>
    <row r="43" spans="1:303" ht="15.75" customHeight="1" thickBot="1">
      <c r="A43" s="628"/>
      <c r="B43" s="629"/>
      <c r="C43" s="629"/>
      <c r="D43" s="629"/>
      <c r="E43" s="629"/>
      <c r="F43" s="629"/>
      <c r="G43" s="629"/>
      <c r="H43" s="629"/>
      <c r="I43" s="629"/>
      <c r="J43" s="629"/>
      <c r="K43" s="629"/>
      <c r="L43" s="628"/>
      <c r="M43" s="630"/>
      <c r="N43" s="631"/>
      <c r="O43" s="632"/>
      <c r="P43" s="632"/>
      <c r="Q43" s="630"/>
      <c r="R43" s="631"/>
      <c r="S43" s="633"/>
      <c r="T43" s="631"/>
      <c r="U43" s="631"/>
      <c r="V43" s="631"/>
      <c r="W43" s="631"/>
      <c r="X43" s="631"/>
      <c r="Y43" s="631"/>
      <c r="Z43" s="631"/>
      <c r="AA43" s="631"/>
      <c r="AB43" s="631"/>
      <c r="AC43" s="634"/>
      <c r="AD43" s="634"/>
    </row>
    <row r="44" spans="1:303" ht="15.75" customHeight="1">
      <c r="A44" s="628"/>
      <c r="B44" s="629"/>
      <c r="C44" s="1731" t="s">
        <v>15</v>
      </c>
      <c r="D44" s="635"/>
      <c r="E44" s="635"/>
      <c r="F44" s="635"/>
      <c r="G44" s="635"/>
      <c r="H44" s="635"/>
      <c r="I44" s="635"/>
      <c r="J44" s="635"/>
      <c r="K44" s="635"/>
      <c r="L44" s="636"/>
      <c r="M44" s="637"/>
      <c r="N44" s="638"/>
      <c r="O44" s="639"/>
      <c r="P44" s="1734" t="s">
        <v>1969</v>
      </c>
      <c r="Q44" s="1735"/>
      <c r="R44" s="640">
        <f>R9+R10+R13+R14+R15+R16+R17+R18+R19+R21+R23+R24+R27</f>
        <v>313607350</v>
      </c>
      <c r="S44" s="640">
        <f t="shared" ref="S44:AB44" si="14">S9+S10+S13+S14+S15+S16+S17+S18+S19+S21+S23+S24+S27</f>
        <v>32397570</v>
      </c>
      <c r="T44" s="641">
        <f t="shared" si="14"/>
        <v>125329780</v>
      </c>
      <c r="U44" s="642">
        <f t="shared" si="14"/>
        <v>0</v>
      </c>
      <c r="V44" s="642">
        <f t="shared" si="14"/>
        <v>93646500</v>
      </c>
      <c r="W44" s="642">
        <f t="shared" si="14"/>
        <v>0</v>
      </c>
      <c r="X44" s="642">
        <f t="shared" si="14"/>
        <v>0</v>
      </c>
      <c r="Y44" s="642">
        <f t="shared" si="14"/>
        <v>0</v>
      </c>
      <c r="Z44" s="642">
        <f t="shared" si="14"/>
        <v>0</v>
      </c>
      <c r="AA44" s="643">
        <f t="shared" si="14"/>
        <v>218976280</v>
      </c>
      <c r="AB44" s="640">
        <f t="shared" si="14"/>
        <v>62233500</v>
      </c>
      <c r="AC44" s="634"/>
      <c r="AD44" s="634"/>
    </row>
    <row r="45" spans="1:303" ht="15.75" customHeight="1">
      <c r="A45" s="628"/>
      <c r="B45" s="629"/>
      <c r="C45" s="1732"/>
      <c r="D45" s="635"/>
      <c r="E45" s="635"/>
      <c r="F45" s="635"/>
      <c r="G45" s="635"/>
      <c r="H45" s="635"/>
      <c r="I45" s="635"/>
      <c r="J45" s="635"/>
      <c r="K45" s="635"/>
      <c r="L45" s="636"/>
      <c r="M45" s="637"/>
      <c r="N45" s="638"/>
      <c r="O45" s="639"/>
      <c r="P45" s="1736" t="s">
        <v>1155</v>
      </c>
      <c r="Q45" s="1737"/>
      <c r="R45" s="644">
        <f>R6+R7+R8+R11+R12+R20+R22+R25+R26</f>
        <v>143526715.09999999</v>
      </c>
      <c r="S45" s="644">
        <f t="shared" ref="S45:AB45" si="15">S6+S7+S8+S11+S12+S20+S22+S25+S26</f>
        <v>15181500</v>
      </c>
      <c r="T45" s="645">
        <f t="shared" si="15"/>
        <v>0</v>
      </c>
      <c r="U45" s="646">
        <f t="shared" si="15"/>
        <v>240000</v>
      </c>
      <c r="V45" s="646">
        <f t="shared" si="15"/>
        <v>0</v>
      </c>
      <c r="W45" s="646">
        <f t="shared" si="15"/>
        <v>0</v>
      </c>
      <c r="X45" s="646">
        <f t="shared" si="15"/>
        <v>29493666.666666668</v>
      </c>
      <c r="Y45" s="646">
        <f t="shared" si="15"/>
        <v>0</v>
      </c>
      <c r="Z45" s="646">
        <f t="shared" si="15"/>
        <v>0</v>
      </c>
      <c r="AA45" s="647">
        <f t="shared" si="15"/>
        <v>29733666.666666668</v>
      </c>
      <c r="AB45" s="644">
        <f t="shared" si="15"/>
        <v>98611548.433333322</v>
      </c>
      <c r="AC45" s="634"/>
      <c r="AD45" s="634"/>
      <c r="AF45" s="543">
        <f>AA44+AA47+AA50</f>
        <v>302426960</v>
      </c>
      <c r="AG45" s="543">
        <f>AB44+AB47</f>
        <v>242572902.19999999</v>
      </c>
    </row>
    <row r="46" spans="1:303" ht="15.75" customHeight="1" thickBot="1">
      <c r="A46" s="628"/>
      <c r="B46" s="629"/>
      <c r="C46" s="1733"/>
      <c r="D46" s="635"/>
      <c r="E46" s="635"/>
      <c r="F46" s="635"/>
      <c r="G46" s="635"/>
      <c r="H46" s="635"/>
      <c r="I46" s="635"/>
      <c r="J46" s="635"/>
      <c r="K46" s="635"/>
      <c r="L46" s="636"/>
      <c r="M46" s="637"/>
      <c r="N46" s="638"/>
      <c r="O46" s="639"/>
      <c r="P46" s="1738" t="s">
        <v>1972</v>
      </c>
      <c r="Q46" s="1739"/>
      <c r="R46" s="648">
        <f>R44*$P$40+R45*$P$41</f>
        <v>1687412952.9000001</v>
      </c>
      <c r="S46" s="648">
        <f t="shared" ref="S46:AB46" si="16">S44*$P$40+S45*$P$41</f>
        <v>175737373.5</v>
      </c>
      <c r="T46" s="649">
        <f t="shared" si="16"/>
        <v>444920719</v>
      </c>
      <c r="U46" s="650">
        <f t="shared" si="16"/>
        <v>960000</v>
      </c>
      <c r="V46" s="650">
        <f t="shared" si="16"/>
        <v>332445075</v>
      </c>
      <c r="W46" s="650">
        <f t="shared" si="16"/>
        <v>0</v>
      </c>
      <c r="X46" s="650">
        <f t="shared" si="16"/>
        <v>117974666.66666667</v>
      </c>
      <c r="Y46" s="650">
        <f t="shared" si="16"/>
        <v>0</v>
      </c>
      <c r="Z46" s="650">
        <f t="shared" si="16"/>
        <v>0</v>
      </c>
      <c r="AA46" s="651">
        <f t="shared" si="16"/>
        <v>896300460.66666663</v>
      </c>
      <c r="AB46" s="648">
        <f t="shared" si="16"/>
        <v>615375118.73333335</v>
      </c>
      <c r="AC46" s="634"/>
      <c r="AD46" s="634"/>
      <c r="AF46" s="543">
        <f>AA45+AA48+AA51</f>
        <v>29733666.666666668</v>
      </c>
      <c r="AG46" s="543">
        <f>AB45+AB48</f>
        <v>98611548.433333322</v>
      </c>
    </row>
    <row r="47" spans="1:303" ht="15.75" customHeight="1">
      <c r="A47" s="628"/>
      <c r="B47" s="629"/>
      <c r="C47" s="1707" t="s">
        <v>1973</v>
      </c>
      <c r="D47" s="652"/>
      <c r="E47" s="652"/>
      <c r="F47" s="652"/>
      <c r="G47" s="652"/>
      <c r="H47" s="652"/>
      <c r="I47" s="652"/>
      <c r="J47" s="652"/>
      <c r="K47" s="652"/>
      <c r="L47" s="653"/>
      <c r="M47" s="654"/>
      <c r="N47" s="655"/>
      <c r="O47" s="656"/>
      <c r="P47" s="1710" t="s">
        <v>1969</v>
      </c>
      <c r="Q47" s="1711"/>
      <c r="R47" s="657">
        <f>SUM(R28:R36)</f>
        <v>263593519</v>
      </c>
      <c r="S47" s="657">
        <f t="shared" ref="S47:AB47" si="17">SUM(S28:S36)</f>
        <v>36669186.799999997</v>
      </c>
      <c r="T47" s="658">
        <f t="shared" si="17"/>
        <v>0</v>
      </c>
      <c r="U47" s="659">
        <f t="shared" si="17"/>
        <v>0</v>
      </c>
      <c r="V47" s="659">
        <f t="shared" si="17"/>
        <v>46584930</v>
      </c>
      <c r="W47" s="659">
        <f t="shared" si="17"/>
        <v>0</v>
      </c>
      <c r="X47" s="659">
        <f t="shared" si="17"/>
        <v>0</v>
      </c>
      <c r="Y47" s="659">
        <f t="shared" si="17"/>
        <v>0</v>
      </c>
      <c r="Z47" s="659">
        <f t="shared" si="17"/>
        <v>0</v>
      </c>
      <c r="AA47" s="660">
        <f t="shared" si="17"/>
        <v>46584930</v>
      </c>
      <c r="AB47" s="657">
        <f t="shared" si="17"/>
        <v>180339402.19999999</v>
      </c>
      <c r="AC47" s="634"/>
      <c r="AD47" s="634"/>
    </row>
    <row r="48" spans="1:303" ht="15.75" customHeight="1">
      <c r="A48" s="628"/>
      <c r="B48" s="629"/>
      <c r="C48" s="1708"/>
      <c r="D48" s="652"/>
      <c r="E48" s="652"/>
      <c r="F48" s="652"/>
      <c r="G48" s="652"/>
      <c r="H48" s="652"/>
      <c r="I48" s="652"/>
      <c r="J48" s="652"/>
      <c r="K48" s="652"/>
      <c r="L48" s="653"/>
      <c r="M48" s="654"/>
      <c r="N48" s="655"/>
      <c r="O48" s="656"/>
      <c r="P48" s="1712" t="s">
        <v>1155</v>
      </c>
      <c r="Q48" s="1713"/>
      <c r="R48" s="661">
        <v>0</v>
      </c>
      <c r="S48" s="661">
        <v>0</v>
      </c>
      <c r="T48" s="662">
        <v>0</v>
      </c>
      <c r="U48" s="663">
        <v>0</v>
      </c>
      <c r="V48" s="663">
        <v>0</v>
      </c>
      <c r="W48" s="663">
        <v>0</v>
      </c>
      <c r="X48" s="663">
        <v>0</v>
      </c>
      <c r="Y48" s="663">
        <v>0</v>
      </c>
      <c r="Z48" s="663">
        <v>0</v>
      </c>
      <c r="AA48" s="664">
        <v>0</v>
      </c>
      <c r="AB48" s="661">
        <v>0</v>
      </c>
      <c r="AC48" s="634"/>
      <c r="AD48" s="634"/>
      <c r="AF48" s="543"/>
    </row>
    <row r="49" spans="1:303" ht="15.75" customHeight="1" thickBot="1">
      <c r="A49" s="628"/>
      <c r="B49" s="629"/>
      <c r="C49" s="1709"/>
      <c r="D49" s="652"/>
      <c r="E49" s="652"/>
      <c r="F49" s="652"/>
      <c r="G49" s="652"/>
      <c r="H49" s="652"/>
      <c r="I49" s="652"/>
      <c r="J49" s="652"/>
      <c r="K49" s="652"/>
      <c r="L49" s="653"/>
      <c r="M49" s="654"/>
      <c r="N49" s="655"/>
      <c r="O49" s="656"/>
      <c r="P49" s="1714" t="s">
        <v>1972</v>
      </c>
      <c r="Q49" s="1715"/>
      <c r="R49" s="665">
        <f>R47*$P$40+R48*$P$41</f>
        <v>935756992.44999993</v>
      </c>
      <c r="S49" s="665">
        <f t="shared" ref="S49:AB49" si="18">S47*$P$40+S48*$P$41</f>
        <v>130175613.13999999</v>
      </c>
      <c r="T49" s="666">
        <f t="shared" si="18"/>
        <v>0</v>
      </c>
      <c r="U49" s="667">
        <f t="shared" si="18"/>
        <v>0</v>
      </c>
      <c r="V49" s="667">
        <f t="shared" si="18"/>
        <v>165376501.5</v>
      </c>
      <c r="W49" s="667">
        <f t="shared" si="18"/>
        <v>0</v>
      </c>
      <c r="X49" s="667">
        <f t="shared" si="18"/>
        <v>0</v>
      </c>
      <c r="Y49" s="667">
        <f t="shared" si="18"/>
        <v>0</v>
      </c>
      <c r="Z49" s="667">
        <f t="shared" si="18"/>
        <v>0</v>
      </c>
      <c r="AA49" s="668">
        <f t="shared" si="18"/>
        <v>165376501.5</v>
      </c>
      <c r="AB49" s="665">
        <f t="shared" si="18"/>
        <v>640204877.80999994</v>
      </c>
      <c r="AC49" s="634"/>
      <c r="AD49" s="634"/>
    </row>
    <row r="50" spans="1:303" ht="15.75" customHeight="1">
      <c r="A50" s="628"/>
      <c r="B50" s="629"/>
      <c r="C50" s="1716" t="s">
        <v>1974</v>
      </c>
      <c r="D50" s="669"/>
      <c r="E50" s="669"/>
      <c r="F50" s="669"/>
      <c r="G50" s="669"/>
      <c r="H50" s="669"/>
      <c r="I50" s="669"/>
      <c r="J50" s="669"/>
      <c r="K50" s="669"/>
      <c r="L50" s="670"/>
      <c r="M50" s="671"/>
      <c r="N50" s="672"/>
      <c r="O50" s="673"/>
      <c r="P50" s="1719" t="s">
        <v>1969</v>
      </c>
      <c r="Q50" s="1720"/>
      <c r="R50" s="674">
        <f>SUM(R37:R39)</f>
        <v>36865750</v>
      </c>
      <c r="S50" s="674">
        <f t="shared" ref="S50:AB50" si="19">SUM(S37:S39)</f>
        <v>0</v>
      </c>
      <c r="T50" s="675">
        <f t="shared" si="19"/>
        <v>589000</v>
      </c>
      <c r="U50" s="676">
        <f t="shared" si="19"/>
        <v>7299000</v>
      </c>
      <c r="V50" s="676">
        <f t="shared" si="19"/>
        <v>7155000</v>
      </c>
      <c r="W50" s="676">
        <f t="shared" si="19"/>
        <v>7512750</v>
      </c>
      <c r="X50" s="676">
        <f t="shared" si="19"/>
        <v>14310000</v>
      </c>
      <c r="Y50" s="676">
        <f t="shared" si="19"/>
        <v>0</v>
      </c>
      <c r="Z50" s="676">
        <f t="shared" si="19"/>
        <v>0</v>
      </c>
      <c r="AA50" s="677">
        <f t="shared" si="19"/>
        <v>36865750</v>
      </c>
      <c r="AB50" s="674">
        <f t="shared" si="19"/>
        <v>0</v>
      </c>
      <c r="AC50" s="634"/>
      <c r="AD50" s="634"/>
    </row>
    <row r="51" spans="1:303" ht="15.75" customHeight="1">
      <c r="A51" s="628"/>
      <c r="B51" s="629"/>
      <c r="C51" s="1717"/>
      <c r="D51" s="669"/>
      <c r="E51" s="669"/>
      <c r="F51" s="669"/>
      <c r="G51" s="669"/>
      <c r="H51" s="669"/>
      <c r="I51" s="669"/>
      <c r="J51" s="669"/>
      <c r="K51" s="669"/>
      <c r="L51" s="670"/>
      <c r="M51" s="671"/>
      <c r="N51" s="672"/>
      <c r="O51" s="673"/>
      <c r="P51" s="1721" t="s">
        <v>1155</v>
      </c>
      <c r="Q51" s="1722"/>
      <c r="R51" s="678">
        <v>0</v>
      </c>
      <c r="S51" s="678">
        <v>0</v>
      </c>
      <c r="T51" s="679">
        <v>0</v>
      </c>
      <c r="U51" s="680">
        <v>0</v>
      </c>
      <c r="V51" s="680">
        <v>0</v>
      </c>
      <c r="W51" s="680">
        <v>0</v>
      </c>
      <c r="X51" s="680">
        <v>0</v>
      </c>
      <c r="Y51" s="680">
        <v>0</v>
      </c>
      <c r="Z51" s="680">
        <v>0</v>
      </c>
      <c r="AA51" s="681">
        <v>0</v>
      </c>
      <c r="AB51" s="678">
        <v>0</v>
      </c>
      <c r="AC51" s="634"/>
      <c r="AD51" s="634"/>
    </row>
    <row r="52" spans="1:303" ht="15.75" customHeight="1" thickBot="1">
      <c r="A52" s="628"/>
      <c r="B52" s="629"/>
      <c r="C52" s="1718"/>
      <c r="D52" s="669"/>
      <c r="E52" s="669"/>
      <c r="F52" s="669"/>
      <c r="G52" s="669"/>
      <c r="H52" s="669"/>
      <c r="I52" s="669"/>
      <c r="J52" s="669"/>
      <c r="K52" s="669"/>
      <c r="L52" s="670"/>
      <c r="M52" s="671"/>
      <c r="N52" s="672"/>
      <c r="O52" s="673"/>
      <c r="P52" s="1723" t="s">
        <v>1972</v>
      </c>
      <c r="Q52" s="1724"/>
      <c r="R52" s="682">
        <f>R50*$P$40+R51*$P$41</f>
        <v>130873412.5</v>
      </c>
      <c r="S52" s="682">
        <f t="shared" ref="S52:AB52" si="20">S50*$P$40+S51*$P$41</f>
        <v>0</v>
      </c>
      <c r="T52" s="683">
        <f t="shared" si="20"/>
        <v>2090950</v>
      </c>
      <c r="U52" s="684">
        <f t="shared" si="20"/>
        <v>25911450</v>
      </c>
      <c r="V52" s="684">
        <f t="shared" si="20"/>
        <v>25400250</v>
      </c>
      <c r="W52" s="684">
        <f t="shared" si="20"/>
        <v>26670262.5</v>
      </c>
      <c r="X52" s="684">
        <f t="shared" si="20"/>
        <v>50800500</v>
      </c>
      <c r="Y52" s="684">
        <f t="shared" si="20"/>
        <v>0</v>
      </c>
      <c r="Z52" s="684">
        <f t="shared" si="20"/>
        <v>0</v>
      </c>
      <c r="AA52" s="685">
        <f t="shared" si="20"/>
        <v>130873412.5</v>
      </c>
      <c r="AB52" s="682">
        <f t="shared" si="20"/>
        <v>0</v>
      </c>
      <c r="AC52" s="634"/>
      <c r="AD52" s="634"/>
    </row>
    <row r="53" spans="1:303" ht="15.75" customHeight="1" thickBot="1">
      <c r="A53" s="628"/>
      <c r="B53" s="629"/>
      <c r="C53" s="629"/>
      <c r="D53" s="629"/>
      <c r="E53" s="629"/>
      <c r="F53" s="629"/>
      <c r="G53" s="629"/>
      <c r="H53" s="629"/>
      <c r="I53" s="629"/>
      <c r="J53" s="629"/>
      <c r="K53" s="629"/>
      <c r="L53" s="628"/>
      <c r="M53" s="630"/>
      <c r="N53" s="631"/>
      <c r="O53" s="632"/>
      <c r="P53" s="632"/>
      <c r="Q53" s="630"/>
      <c r="R53" s="631"/>
      <c r="S53" s="633"/>
      <c r="T53" s="631"/>
      <c r="U53" s="631"/>
      <c r="V53" s="631"/>
      <c r="W53" s="631"/>
      <c r="X53" s="631"/>
      <c r="Y53" s="631"/>
      <c r="Z53" s="631"/>
      <c r="AA53" s="631"/>
      <c r="AB53" s="631"/>
      <c r="AC53" s="634"/>
      <c r="AD53" s="634"/>
    </row>
    <row r="54" spans="1:303" s="627" customFormat="1" ht="31.5" customHeight="1" thickBot="1">
      <c r="A54" s="1745" t="s">
        <v>1975</v>
      </c>
      <c r="B54" s="1746"/>
      <c r="C54" s="1746"/>
      <c r="D54" s="686"/>
      <c r="E54" s="686"/>
      <c r="F54" s="686"/>
      <c r="G54" s="686"/>
      <c r="H54" s="686"/>
      <c r="I54" s="686"/>
      <c r="J54" s="686"/>
      <c r="K54" s="686"/>
      <c r="L54" s="687"/>
      <c r="M54" s="688"/>
      <c r="N54" s="689"/>
      <c r="O54" s="690"/>
      <c r="P54" s="1747" t="s">
        <v>1976</v>
      </c>
      <c r="Q54" s="1748"/>
      <c r="R54" s="1748"/>
      <c r="S54" s="1749"/>
      <c r="T54" s="691">
        <v>13678371.050000001</v>
      </c>
      <c r="U54" s="691">
        <v>9643406.5199999996</v>
      </c>
      <c r="V54" s="691">
        <v>11718242.850000001</v>
      </c>
      <c r="W54" s="691">
        <v>57128896.890000001</v>
      </c>
      <c r="X54" s="691"/>
      <c r="Y54" s="689"/>
      <c r="Z54" s="691">
        <v>208227442</v>
      </c>
      <c r="AA54" s="692">
        <f>SUM(T54:Z54)</f>
        <v>300396359.31</v>
      </c>
      <c r="AB54" s="693">
        <v>45252126</v>
      </c>
      <c r="AC54" s="1750" t="s">
        <v>1977</v>
      </c>
      <c r="AD54" s="1751"/>
      <c r="AE54" s="626"/>
      <c r="AF54" s="626"/>
      <c r="AG54" s="626"/>
      <c r="AH54" s="626"/>
      <c r="AI54" s="626"/>
      <c r="AJ54" s="626"/>
      <c r="AK54" s="626"/>
      <c r="AL54" s="626"/>
      <c r="AM54" s="626"/>
      <c r="AN54" s="626"/>
      <c r="AO54" s="626"/>
      <c r="AP54" s="626"/>
      <c r="AQ54" s="626"/>
      <c r="AR54" s="626"/>
      <c r="AS54" s="626"/>
      <c r="AT54" s="626"/>
      <c r="AU54" s="626"/>
      <c r="AV54" s="626"/>
      <c r="AW54" s="626"/>
      <c r="AX54" s="626"/>
      <c r="AY54" s="626"/>
      <c r="AZ54" s="626"/>
      <c r="BA54" s="626"/>
      <c r="BB54" s="626"/>
      <c r="BC54" s="626"/>
      <c r="BD54" s="626"/>
      <c r="BE54" s="626"/>
      <c r="BF54" s="626"/>
      <c r="BG54" s="626"/>
      <c r="BH54" s="626"/>
      <c r="BI54" s="626"/>
      <c r="BJ54" s="626"/>
      <c r="BK54" s="626"/>
      <c r="BL54" s="626"/>
      <c r="BM54" s="626"/>
      <c r="BN54" s="626"/>
      <c r="BO54" s="626"/>
      <c r="BP54" s="626"/>
      <c r="BQ54" s="626"/>
      <c r="BR54" s="626"/>
      <c r="BS54" s="626"/>
      <c r="BT54" s="626"/>
      <c r="BU54" s="626"/>
      <c r="BV54" s="626"/>
      <c r="BW54" s="626"/>
      <c r="BX54" s="626"/>
      <c r="BY54" s="626"/>
      <c r="BZ54" s="626"/>
      <c r="CA54" s="626"/>
      <c r="CB54" s="626"/>
      <c r="CC54" s="626"/>
      <c r="CD54" s="626"/>
      <c r="CE54" s="626"/>
      <c r="CF54" s="626"/>
      <c r="CG54" s="626"/>
      <c r="CH54" s="626"/>
      <c r="CI54" s="626"/>
      <c r="CJ54" s="626"/>
      <c r="CK54" s="626"/>
      <c r="CL54" s="626"/>
      <c r="CM54" s="626"/>
      <c r="CN54" s="626"/>
      <c r="CO54" s="626"/>
      <c r="CP54" s="626"/>
      <c r="CQ54" s="626"/>
      <c r="CR54" s="626"/>
      <c r="CS54" s="626"/>
      <c r="CT54" s="626"/>
      <c r="CU54" s="626"/>
      <c r="CV54" s="626"/>
      <c r="CW54" s="626"/>
      <c r="CX54" s="626"/>
      <c r="CY54" s="626"/>
      <c r="CZ54" s="626"/>
      <c r="DA54" s="626"/>
      <c r="DB54" s="626"/>
      <c r="DC54" s="626"/>
      <c r="DD54" s="626"/>
      <c r="DE54" s="626"/>
      <c r="DF54" s="626"/>
      <c r="DG54" s="626"/>
      <c r="DH54" s="626"/>
      <c r="DI54" s="626"/>
      <c r="DJ54" s="626"/>
      <c r="DK54" s="626"/>
      <c r="DL54" s="626"/>
      <c r="DM54" s="626"/>
      <c r="DN54" s="626"/>
      <c r="DO54" s="626"/>
      <c r="DP54" s="626"/>
      <c r="DQ54" s="626"/>
      <c r="DR54" s="626"/>
      <c r="DS54" s="626"/>
      <c r="DT54" s="626"/>
      <c r="DU54" s="626"/>
      <c r="DV54" s="626"/>
      <c r="DW54" s="626"/>
      <c r="DX54" s="626"/>
      <c r="DY54" s="626"/>
      <c r="DZ54" s="626"/>
      <c r="EA54" s="626"/>
      <c r="EB54" s="626"/>
      <c r="EC54" s="626"/>
      <c r="ED54" s="626"/>
      <c r="EE54" s="626"/>
      <c r="EF54" s="626"/>
      <c r="EG54" s="626"/>
      <c r="EH54" s="626"/>
      <c r="EI54" s="626"/>
      <c r="EJ54" s="626"/>
      <c r="EK54" s="626"/>
      <c r="EL54" s="626"/>
      <c r="EM54" s="626"/>
      <c r="EN54" s="626"/>
      <c r="EO54" s="626"/>
      <c r="EP54" s="626"/>
      <c r="EQ54" s="626"/>
      <c r="ER54" s="626"/>
      <c r="ES54" s="626"/>
      <c r="ET54" s="626"/>
      <c r="EU54" s="626"/>
      <c r="EV54" s="626"/>
      <c r="EW54" s="626"/>
      <c r="EX54" s="626"/>
      <c r="EY54" s="626"/>
      <c r="EZ54" s="626"/>
      <c r="FA54" s="626"/>
      <c r="FB54" s="626"/>
      <c r="FC54" s="626"/>
      <c r="FD54" s="626"/>
      <c r="FE54" s="626"/>
      <c r="FF54" s="626"/>
      <c r="FG54" s="626"/>
      <c r="FH54" s="626"/>
      <c r="FI54" s="626"/>
      <c r="FJ54" s="626"/>
      <c r="FK54" s="626"/>
      <c r="FL54" s="626"/>
      <c r="FM54" s="626"/>
      <c r="FN54" s="626"/>
      <c r="FO54" s="626"/>
      <c r="FP54" s="626"/>
      <c r="FQ54" s="626"/>
      <c r="FR54" s="626"/>
      <c r="FS54" s="626"/>
      <c r="FT54" s="626"/>
      <c r="FU54" s="626"/>
      <c r="FV54" s="626"/>
      <c r="FW54" s="626"/>
      <c r="FX54" s="626"/>
      <c r="FY54" s="626"/>
      <c r="FZ54" s="626"/>
      <c r="GA54" s="626"/>
      <c r="GB54" s="626"/>
      <c r="GC54" s="626"/>
      <c r="GD54" s="626"/>
      <c r="GE54" s="626"/>
      <c r="GF54" s="626"/>
      <c r="GG54" s="626"/>
      <c r="GH54" s="626"/>
      <c r="GI54" s="626"/>
      <c r="GJ54" s="626"/>
      <c r="GK54" s="626"/>
      <c r="GL54" s="626"/>
      <c r="GM54" s="626"/>
      <c r="GN54" s="626"/>
      <c r="GO54" s="626"/>
      <c r="GP54" s="626"/>
      <c r="GQ54" s="626"/>
      <c r="GR54" s="626"/>
      <c r="GS54" s="626"/>
      <c r="GT54" s="626"/>
      <c r="GU54" s="626"/>
      <c r="GV54" s="626"/>
      <c r="GW54" s="626"/>
      <c r="GX54" s="626"/>
      <c r="GY54" s="626"/>
      <c r="GZ54" s="626"/>
      <c r="HA54" s="626"/>
      <c r="HB54" s="626"/>
      <c r="HC54" s="626"/>
      <c r="HD54" s="626"/>
      <c r="HE54" s="626"/>
      <c r="HF54" s="626"/>
      <c r="HG54" s="626"/>
      <c r="HH54" s="626"/>
      <c r="HI54" s="626"/>
      <c r="HJ54" s="626"/>
      <c r="HK54" s="626"/>
      <c r="HL54" s="626"/>
      <c r="HM54" s="626"/>
      <c r="HN54" s="626"/>
      <c r="HO54" s="626"/>
      <c r="HP54" s="626"/>
      <c r="HQ54" s="626"/>
      <c r="HR54" s="626"/>
      <c r="HS54" s="626"/>
      <c r="HT54" s="626"/>
      <c r="HU54" s="626"/>
      <c r="HV54" s="626"/>
      <c r="HW54" s="626"/>
      <c r="HX54" s="626"/>
      <c r="HY54" s="626"/>
      <c r="HZ54" s="626"/>
      <c r="IA54" s="626"/>
      <c r="IB54" s="626"/>
      <c r="IC54" s="626"/>
      <c r="ID54" s="626"/>
      <c r="IE54" s="626"/>
      <c r="IF54" s="626"/>
      <c r="IG54" s="626"/>
      <c r="IH54" s="626"/>
      <c r="II54" s="626"/>
      <c r="IJ54" s="626"/>
      <c r="IK54" s="626"/>
      <c r="IL54" s="626"/>
      <c r="IM54" s="626"/>
      <c r="IN54" s="626"/>
      <c r="IO54" s="626"/>
      <c r="IP54" s="626"/>
      <c r="IQ54" s="626"/>
      <c r="IR54" s="626"/>
      <c r="IS54" s="626"/>
      <c r="IT54" s="626"/>
      <c r="IU54" s="626"/>
      <c r="IV54" s="626"/>
      <c r="IW54" s="626"/>
      <c r="IX54" s="626"/>
      <c r="IY54" s="626"/>
      <c r="IZ54" s="626"/>
      <c r="JA54" s="626"/>
      <c r="JB54" s="626"/>
      <c r="JC54" s="626"/>
      <c r="JD54" s="626"/>
      <c r="JE54" s="626"/>
      <c r="JF54" s="626"/>
      <c r="JG54" s="626"/>
      <c r="JH54" s="626"/>
      <c r="JI54" s="626"/>
      <c r="JJ54" s="626"/>
      <c r="JK54" s="626"/>
      <c r="JL54" s="626"/>
      <c r="JM54" s="626"/>
      <c r="JN54" s="626"/>
      <c r="JO54" s="626"/>
      <c r="JP54" s="626"/>
      <c r="JQ54" s="626"/>
      <c r="JR54" s="626"/>
      <c r="JS54" s="626"/>
      <c r="JT54" s="626"/>
      <c r="JU54" s="626"/>
      <c r="JV54" s="626"/>
      <c r="JW54" s="626"/>
      <c r="JX54" s="626"/>
      <c r="JY54" s="626"/>
      <c r="JZ54" s="626"/>
      <c r="KA54" s="626"/>
      <c r="KB54" s="626"/>
      <c r="KC54" s="626"/>
      <c r="KD54" s="626"/>
      <c r="KE54" s="626"/>
      <c r="KF54" s="626"/>
      <c r="KG54" s="626"/>
      <c r="KH54" s="626"/>
      <c r="KI54" s="626"/>
      <c r="KJ54" s="626"/>
      <c r="KK54" s="626"/>
      <c r="KL54" s="626"/>
      <c r="KM54" s="626"/>
      <c r="KN54" s="626"/>
      <c r="KO54" s="626"/>
      <c r="KP54" s="626"/>
      <c r="KQ54" s="626"/>
    </row>
    <row r="55" spans="1:303" s="627" customFormat="1" ht="31.5" customHeight="1" thickBot="1">
      <c r="A55" s="694"/>
      <c r="B55" s="694"/>
      <c r="C55" s="694"/>
      <c r="D55" s="695"/>
      <c r="E55" s="695"/>
      <c r="F55" s="695"/>
      <c r="G55" s="695"/>
      <c r="H55" s="695"/>
      <c r="I55" s="695"/>
      <c r="J55" s="695"/>
      <c r="K55" s="695"/>
      <c r="L55" s="696"/>
      <c r="M55" s="697"/>
      <c r="N55" s="698"/>
      <c r="O55" s="699"/>
      <c r="P55" s="695"/>
      <c r="Q55" s="695"/>
      <c r="R55" s="695"/>
      <c r="S55" s="695"/>
      <c r="T55" s="700"/>
      <c r="U55" s="700"/>
      <c r="V55" s="700"/>
      <c r="W55" s="700"/>
      <c r="X55" s="700"/>
      <c r="Y55" s="698"/>
      <c r="Z55" s="700"/>
      <c r="AA55" s="700"/>
      <c r="AB55" s="700"/>
      <c r="AC55" s="634"/>
      <c r="AD55" s="634"/>
      <c r="AE55" s="626"/>
      <c r="AF55" s="626"/>
      <c r="AG55" s="626"/>
      <c r="AH55" s="626"/>
      <c r="AI55" s="626"/>
      <c r="AJ55" s="626"/>
      <c r="AK55" s="626"/>
      <c r="AL55" s="626"/>
      <c r="AM55" s="626"/>
      <c r="AN55" s="626"/>
      <c r="AO55" s="626"/>
      <c r="AP55" s="626"/>
      <c r="AQ55" s="626"/>
      <c r="AR55" s="626"/>
      <c r="AS55" s="626"/>
      <c r="AT55" s="626"/>
      <c r="AU55" s="626"/>
      <c r="AV55" s="626"/>
      <c r="AW55" s="626"/>
      <c r="AX55" s="626"/>
      <c r="AY55" s="626"/>
      <c r="AZ55" s="626"/>
      <c r="BA55" s="626"/>
      <c r="BB55" s="626"/>
      <c r="BC55" s="626"/>
      <c r="BD55" s="626"/>
      <c r="BE55" s="626"/>
      <c r="BF55" s="626"/>
      <c r="BG55" s="626"/>
      <c r="BH55" s="626"/>
      <c r="BI55" s="626"/>
      <c r="BJ55" s="626"/>
      <c r="BK55" s="626"/>
      <c r="BL55" s="626"/>
      <c r="BM55" s="626"/>
      <c r="BN55" s="626"/>
      <c r="BO55" s="626"/>
      <c r="BP55" s="626"/>
      <c r="BQ55" s="626"/>
      <c r="BR55" s="626"/>
      <c r="BS55" s="626"/>
      <c r="BT55" s="626"/>
      <c r="BU55" s="626"/>
      <c r="BV55" s="626"/>
      <c r="BW55" s="626"/>
      <c r="BX55" s="626"/>
      <c r="BY55" s="626"/>
      <c r="BZ55" s="626"/>
      <c r="CA55" s="626"/>
      <c r="CB55" s="626"/>
      <c r="CC55" s="626"/>
      <c r="CD55" s="626"/>
      <c r="CE55" s="626"/>
      <c r="CF55" s="626"/>
      <c r="CG55" s="626"/>
      <c r="CH55" s="626"/>
      <c r="CI55" s="626"/>
      <c r="CJ55" s="626"/>
      <c r="CK55" s="626"/>
      <c r="CL55" s="626"/>
      <c r="CM55" s="626"/>
      <c r="CN55" s="626"/>
      <c r="CO55" s="626"/>
      <c r="CP55" s="626"/>
      <c r="CQ55" s="626"/>
      <c r="CR55" s="626"/>
      <c r="CS55" s="626"/>
      <c r="CT55" s="626"/>
      <c r="CU55" s="626"/>
      <c r="CV55" s="626"/>
      <c r="CW55" s="626"/>
      <c r="CX55" s="626"/>
      <c r="CY55" s="626"/>
      <c r="CZ55" s="626"/>
      <c r="DA55" s="626"/>
      <c r="DB55" s="626"/>
      <c r="DC55" s="626"/>
      <c r="DD55" s="626"/>
      <c r="DE55" s="626"/>
      <c r="DF55" s="626"/>
      <c r="DG55" s="626"/>
      <c r="DH55" s="626"/>
      <c r="DI55" s="626"/>
      <c r="DJ55" s="626"/>
      <c r="DK55" s="626"/>
      <c r="DL55" s="626"/>
      <c r="DM55" s="626"/>
      <c r="DN55" s="626"/>
      <c r="DO55" s="626"/>
      <c r="DP55" s="626"/>
      <c r="DQ55" s="626"/>
      <c r="DR55" s="626"/>
      <c r="DS55" s="626"/>
      <c r="DT55" s="626"/>
      <c r="DU55" s="626"/>
      <c r="DV55" s="626"/>
      <c r="DW55" s="626"/>
      <c r="DX55" s="626"/>
      <c r="DY55" s="626"/>
      <c r="DZ55" s="626"/>
      <c r="EA55" s="626"/>
      <c r="EB55" s="626"/>
      <c r="EC55" s="626"/>
      <c r="ED55" s="626"/>
      <c r="EE55" s="626"/>
      <c r="EF55" s="626"/>
      <c r="EG55" s="626"/>
      <c r="EH55" s="626"/>
      <c r="EI55" s="626"/>
      <c r="EJ55" s="626"/>
      <c r="EK55" s="626"/>
      <c r="EL55" s="626"/>
      <c r="EM55" s="626"/>
      <c r="EN55" s="626"/>
      <c r="EO55" s="626"/>
      <c r="EP55" s="626"/>
      <c r="EQ55" s="626"/>
      <c r="ER55" s="626"/>
      <c r="ES55" s="626"/>
      <c r="ET55" s="626"/>
      <c r="EU55" s="626"/>
      <c r="EV55" s="626"/>
      <c r="EW55" s="626"/>
      <c r="EX55" s="626"/>
      <c r="EY55" s="626"/>
      <c r="EZ55" s="626"/>
      <c r="FA55" s="626"/>
      <c r="FB55" s="626"/>
      <c r="FC55" s="626"/>
      <c r="FD55" s="626"/>
      <c r="FE55" s="626"/>
      <c r="FF55" s="626"/>
      <c r="FG55" s="626"/>
      <c r="FH55" s="626"/>
      <c r="FI55" s="626"/>
      <c r="FJ55" s="626"/>
      <c r="FK55" s="626"/>
      <c r="FL55" s="626"/>
      <c r="FM55" s="626"/>
      <c r="FN55" s="626"/>
      <c r="FO55" s="626"/>
      <c r="FP55" s="626"/>
      <c r="FQ55" s="626"/>
      <c r="FR55" s="626"/>
      <c r="FS55" s="626"/>
      <c r="FT55" s="626"/>
      <c r="FU55" s="626"/>
      <c r="FV55" s="626"/>
      <c r="FW55" s="626"/>
      <c r="FX55" s="626"/>
      <c r="FY55" s="626"/>
      <c r="FZ55" s="626"/>
      <c r="GA55" s="626"/>
      <c r="GB55" s="626"/>
      <c r="GC55" s="626"/>
      <c r="GD55" s="626"/>
      <c r="GE55" s="626"/>
      <c r="GF55" s="626"/>
      <c r="GG55" s="626"/>
      <c r="GH55" s="626"/>
      <c r="GI55" s="626"/>
      <c r="GJ55" s="626"/>
      <c r="GK55" s="626"/>
      <c r="GL55" s="626"/>
      <c r="GM55" s="626"/>
      <c r="GN55" s="626"/>
      <c r="GO55" s="626"/>
      <c r="GP55" s="626"/>
      <c r="GQ55" s="626"/>
      <c r="GR55" s="626"/>
      <c r="GS55" s="626"/>
      <c r="GT55" s="626"/>
      <c r="GU55" s="626"/>
      <c r="GV55" s="626"/>
      <c r="GW55" s="626"/>
      <c r="GX55" s="626"/>
      <c r="GY55" s="626"/>
      <c r="GZ55" s="626"/>
      <c r="HA55" s="626"/>
      <c r="HB55" s="626"/>
      <c r="HC55" s="626"/>
      <c r="HD55" s="626"/>
      <c r="HE55" s="626"/>
      <c r="HF55" s="626"/>
      <c r="HG55" s="626"/>
      <c r="HH55" s="626"/>
      <c r="HI55" s="626"/>
      <c r="HJ55" s="626"/>
      <c r="HK55" s="626"/>
      <c r="HL55" s="626"/>
      <c r="HM55" s="626"/>
      <c r="HN55" s="626"/>
      <c r="HO55" s="626"/>
      <c r="HP55" s="626"/>
      <c r="HQ55" s="626"/>
      <c r="HR55" s="626"/>
      <c r="HS55" s="626"/>
      <c r="HT55" s="626"/>
      <c r="HU55" s="626"/>
      <c r="HV55" s="626"/>
      <c r="HW55" s="626"/>
      <c r="HX55" s="626"/>
      <c r="HY55" s="626"/>
      <c r="HZ55" s="626"/>
      <c r="IA55" s="626"/>
      <c r="IB55" s="626"/>
      <c r="IC55" s="626"/>
      <c r="ID55" s="626"/>
      <c r="IE55" s="626"/>
      <c r="IF55" s="626"/>
      <c r="IG55" s="626"/>
      <c r="IH55" s="626"/>
      <c r="II55" s="626"/>
      <c r="IJ55" s="626"/>
      <c r="IK55" s="626"/>
      <c r="IL55" s="626"/>
      <c r="IM55" s="626"/>
      <c r="IN55" s="626"/>
      <c r="IO55" s="626"/>
      <c r="IP55" s="626"/>
      <c r="IQ55" s="626"/>
      <c r="IR55" s="626"/>
      <c r="IS55" s="626"/>
      <c r="IT55" s="626"/>
      <c r="IU55" s="626"/>
      <c r="IV55" s="626"/>
      <c r="IW55" s="626"/>
      <c r="IX55" s="626"/>
      <c r="IY55" s="626"/>
      <c r="IZ55" s="626"/>
      <c r="JA55" s="626"/>
      <c r="JB55" s="626"/>
      <c r="JC55" s="626"/>
      <c r="JD55" s="626"/>
      <c r="JE55" s="626"/>
      <c r="JF55" s="626"/>
      <c r="JG55" s="626"/>
      <c r="JH55" s="626"/>
      <c r="JI55" s="626"/>
      <c r="JJ55" s="626"/>
      <c r="JK55" s="626"/>
      <c r="JL55" s="626"/>
      <c r="JM55" s="626"/>
      <c r="JN55" s="626"/>
      <c r="JO55" s="626"/>
      <c r="JP55" s="626"/>
      <c r="JQ55" s="626"/>
      <c r="JR55" s="626"/>
      <c r="JS55" s="626"/>
      <c r="JT55" s="626"/>
      <c r="JU55" s="626"/>
      <c r="JV55" s="626"/>
      <c r="JW55" s="626"/>
      <c r="JX55" s="626"/>
      <c r="JY55" s="626"/>
      <c r="JZ55" s="626"/>
      <c r="KA55" s="626"/>
      <c r="KB55" s="626"/>
      <c r="KC55" s="626"/>
      <c r="KD55" s="626"/>
      <c r="KE55" s="626"/>
      <c r="KF55" s="626"/>
      <c r="KG55" s="626"/>
      <c r="KH55" s="626"/>
      <c r="KI55" s="626"/>
      <c r="KJ55" s="626"/>
      <c r="KK55" s="626"/>
      <c r="KL55" s="626"/>
      <c r="KM55" s="626"/>
      <c r="KN55" s="626"/>
      <c r="KO55" s="626"/>
      <c r="KP55" s="626"/>
      <c r="KQ55" s="626"/>
    </row>
    <row r="56" spans="1:303" s="627" customFormat="1" ht="31.5" customHeight="1" thickBot="1">
      <c r="A56" s="1752" t="s">
        <v>1978</v>
      </c>
      <c r="B56" s="1753"/>
      <c r="C56" s="1753"/>
      <c r="D56" s="701"/>
      <c r="E56" s="701"/>
      <c r="F56" s="701"/>
      <c r="G56" s="701"/>
      <c r="H56" s="701"/>
      <c r="I56" s="701"/>
      <c r="J56" s="701"/>
      <c r="K56" s="701"/>
      <c r="L56" s="702"/>
      <c r="M56" s="703"/>
      <c r="N56" s="704"/>
      <c r="O56" s="705"/>
      <c r="P56" s="1754" t="s">
        <v>1976</v>
      </c>
      <c r="Q56" s="1755"/>
      <c r="R56" s="1755"/>
      <c r="S56" s="1756"/>
      <c r="T56" s="706"/>
      <c r="U56" s="706">
        <v>15000000</v>
      </c>
      <c r="V56" s="706"/>
      <c r="W56" s="706"/>
      <c r="X56" s="706"/>
      <c r="Y56" s="704"/>
      <c r="Z56" s="706"/>
      <c r="AA56" s="707">
        <f>SUM(T56:Z56)</f>
        <v>15000000</v>
      </c>
      <c r="AB56" s="708"/>
      <c r="AC56" s="1757"/>
      <c r="AD56" s="1758"/>
      <c r="AE56" s="626"/>
      <c r="AF56" s="626"/>
      <c r="AG56" s="626"/>
      <c r="AH56" s="626"/>
      <c r="AI56" s="626"/>
      <c r="AJ56" s="626"/>
      <c r="AK56" s="626"/>
      <c r="AL56" s="626"/>
      <c r="AM56" s="626"/>
      <c r="AN56" s="626"/>
      <c r="AO56" s="626"/>
      <c r="AP56" s="626"/>
      <c r="AQ56" s="626"/>
      <c r="AR56" s="626"/>
      <c r="AS56" s="626"/>
      <c r="AT56" s="626"/>
      <c r="AU56" s="626"/>
      <c r="AV56" s="626"/>
      <c r="AW56" s="626"/>
      <c r="AX56" s="626"/>
      <c r="AY56" s="626"/>
      <c r="AZ56" s="626"/>
      <c r="BA56" s="626"/>
      <c r="BB56" s="626"/>
      <c r="BC56" s="626"/>
      <c r="BD56" s="626"/>
      <c r="BE56" s="626"/>
      <c r="BF56" s="626"/>
      <c r="BG56" s="626"/>
      <c r="BH56" s="626"/>
      <c r="BI56" s="626"/>
      <c r="BJ56" s="626"/>
      <c r="BK56" s="626"/>
      <c r="BL56" s="626"/>
      <c r="BM56" s="626"/>
      <c r="BN56" s="626"/>
      <c r="BO56" s="626"/>
      <c r="BP56" s="626"/>
      <c r="BQ56" s="626"/>
      <c r="BR56" s="626"/>
      <c r="BS56" s="626"/>
      <c r="BT56" s="626"/>
      <c r="BU56" s="626"/>
      <c r="BV56" s="626"/>
      <c r="BW56" s="626"/>
      <c r="BX56" s="626"/>
      <c r="BY56" s="626"/>
      <c r="BZ56" s="626"/>
      <c r="CA56" s="626"/>
      <c r="CB56" s="626"/>
      <c r="CC56" s="626"/>
      <c r="CD56" s="626"/>
      <c r="CE56" s="626"/>
      <c r="CF56" s="626"/>
      <c r="CG56" s="626"/>
      <c r="CH56" s="626"/>
      <c r="CI56" s="626"/>
      <c r="CJ56" s="626"/>
      <c r="CK56" s="626"/>
      <c r="CL56" s="626"/>
      <c r="CM56" s="626"/>
      <c r="CN56" s="626"/>
      <c r="CO56" s="626"/>
      <c r="CP56" s="626"/>
      <c r="CQ56" s="626"/>
      <c r="CR56" s="626"/>
      <c r="CS56" s="626"/>
      <c r="CT56" s="626"/>
      <c r="CU56" s="626"/>
      <c r="CV56" s="626"/>
      <c r="CW56" s="626"/>
      <c r="CX56" s="626"/>
      <c r="CY56" s="626"/>
      <c r="CZ56" s="626"/>
      <c r="DA56" s="626"/>
      <c r="DB56" s="626"/>
      <c r="DC56" s="626"/>
      <c r="DD56" s="626"/>
      <c r="DE56" s="626"/>
      <c r="DF56" s="626"/>
      <c r="DG56" s="626"/>
      <c r="DH56" s="626"/>
      <c r="DI56" s="626"/>
      <c r="DJ56" s="626"/>
      <c r="DK56" s="626"/>
      <c r="DL56" s="626"/>
      <c r="DM56" s="626"/>
      <c r="DN56" s="626"/>
      <c r="DO56" s="626"/>
      <c r="DP56" s="626"/>
      <c r="DQ56" s="626"/>
      <c r="DR56" s="626"/>
      <c r="DS56" s="626"/>
      <c r="DT56" s="626"/>
      <c r="DU56" s="626"/>
      <c r="DV56" s="626"/>
      <c r="DW56" s="626"/>
      <c r="DX56" s="626"/>
      <c r="DY56" s="626"/>
      <c r="DZ56" s="626"/>
      <c r="EA56" s="626"/>
      <c r="EB56" s="626"/>
      <c r="EC56" s="626"/>
      <c r="ED56" s="626"/>
      <c r="EE56" s="626"/>
      <c r="EF56" s="626"/>
      <c r="EG56" s="626"/>
      <c r="EH56" s="626"/>
      <c r="EI56" s="626"/>
      <c r="EJ56" s="626"/>
      <c r="EK56" s="626"/>
      <c r="EL56" s="626"/>
      <c r="EM56" s="626"/>
      <c r="EN56" s="626"/>
      <c r="EO56" s="626"/>
      <c r="EP56" s="626"/>
      <c r="EQ56" s="626"/>
      <c r="ER56" s="626"/>
      <c r="ES56" s="626"/>
      <c r="ET56" s="626"/>
      <c r="EU56" s="626"/>
      <c r="EV56" s="626"/>
      <c r="EW56" s="626"/>
      <c r="EX56" s="626"/>
      <c r="EY56" s="626"/>
      <c r="EZ56" s="626"/>
      <c r="FA56" s="626"/>
      <c r="FB56" s="626"/>
      <c r="FC56" s="626"/>
      <c r="FD56" s="626"/>
      <c r="FE56" s="626"/>
      <c r="FF56" s="626"/>
      <c r="FG56" s="626"/>
      <c r="FH56" s="626"/>
      <c r="FI56" s="626"/>
      <c r="FJ56" s="626"/>
      <c r="FK56" s="626"/>
      <c r="FL56" s="626"/>
      <c r="FM56" s="626"/>
      <c r="FN56" s="626"/>
      <c r="FO56" s="626"/>
      <c r="FP56" s="626"/>
      <c r="FQ56" s="626"/>
      <c r="FR56" s="626"/>
      <c r="FS56" s="626"/>
      <c r="FT56" s="626"/>
      <c r="FU56" s="626"/>
      <c r="FV56" s="626"/>
      <c r="FW56" s="626"/>
      <c r="FX56" s="626"/>
      <c r="FY56" s="626"/>
      <c r="FZ56" s="626"/>
      <c r="GA56" s="626"/>
      <c r="GB56" s="626"/>
      <c r="GC56" s="626"/>
      <c r="GD56" s="626"/>
      <c r="GE56" s="626"/>
      <c r="GF56" s="626"/>
      <c r="GG56" s="626"/>
      <c r="GH56" s="626"/>
      <c r="GI56" s="626"/>
      <c r="GJ56" s="626"/>
      <c r="GK56" s="626"/>
      <c r="GL56" s="626"/>
      <c r="GM56" s="626"/>
      <c r="GN56" s="626"/>
      <c r="GO56" s="626"/>
      <c r="GP56" s="626"/>
      <c r="GQ56" s="626"/>
      <c r="GR56" s="626"/>
      <c r="GS56" s="626"/>
      <c r="GT56" s="626"/>
      <c r="GU56" s="626"/>
      <c r="GV56" s="626"/>
      <c r="GW56" s="626"/>
      <c r="GX56" s="626"/>
      <c r="GY56" s="626"/>
      <c r="GZ56" s="626"/>
      <c r="HA56" s="626"/>
      <c r="HB56" s="626"/>
      <c r="HC56" s="626"/>
      <c r="HD56" s="626"/>
      <c r="HE56" s="626"/>
      <c r="HF56" s="626"/>
      <c r="HG56" s="626"/>
      <c r="HH56" s="626"/>
      <c r="HI56" s="626"/>
      <c r="HJ56" s="626"/>
      <c r="HK56" s="626"/>
      <c r="HL56" s="626"/>
      <c r="HM56" s="626"/>
      <c r="HN56" s="626"/>
      <c r="HO56" s="626"/>
      <c r="HP56" s="626"/>
      <c r="HQ56" s="626"/>
      <c r="HR56" s="626"/>
      <c r="HS56" s="626"/>
      <c r="HT56" s="626"/>
      <c r="HU56" s="626"/>
      <c r="HV56" s="626"/>
      <c r="HW56" s="626"/>
      <c r="HX56" s="626"/>
      <c r="HY56" s="626"/>
      <c r="HZ56" s="626"/>
      <c r="IA56" s="626"/>
      <c r="IB56" s="626"/>
      <c r="IC56" s="626"/>
      <c r="ID56" s="626"/>
      <c r="IE56" s="626"/>
      <c r="IF56" s="626"/>
      <c r="IG56" s="626"/>
      <c r="IH56" s="626"/>
      <c r="II56" s="626"/>
      <c r="IJ56" s="626"/>
      <c r="IK56" s="626"/>
      <c r="IL56" s="626"/>
      <c r="IM56" s="626"/>
      <c r="IN56" s="626"/>
      <c r="IO56" s="626"/>
      <c r="IP56" s="626"/>
      <c r="IQ56" s="626"/>
      <c r="IR56" s="626"/>
      <c r="IS56" s="626"/>
      <c r="IT56" s="626"/>
      <c r="IU56" s="626"/>
      <c r="IV56" s="626"/>
      <c r="IW56" s="626"/>
      <c r="IX56" s="626"/>
      <c r="IY56" s="626"/>
      <c r="IZ56" s="626"/>
      <c r="JA56" s="626"/>
      <c r="JB56" s="626"/>
      <c r="JC56" s="626"/>
      <c r="JD56" s="626"/>
      <c r="JE56" s="626"/>
      <c r="JF56" s="626"/>
      <c r="JG56" s="626"/>
      <c r="JH56" s="626"/>
      <c r="JI56" s="626"/>
      <c r="JJ56" s="626"/>
      <c r="JK56" s="626"/>
      <c r="JL56" s="626"/>
      <c r="JM56" s="626"/>
      <c r="JN56" s="626"/>
      <c r="JO56" s="626"/>
      <c r="JP56" s="626"/>
      <c r="JQ56" s="626"/>
      <c r="JR56" s="626"/>
      <c r="JS56" s="626"/>
      <c r="JT56" s="626"/>
      <c r="JU56" s="626"/>
      <c r="JV56" s="626"/>
      <c r="JW56" s="626"/>
      <c r="JX56" s="626"/>
      <c r="JY56" s="626"/>
      <c r="JZ56" s="626"/>
      <c r="KA56" s="626"/>
      <c r="KB56" s="626"/>
      <c r="KC56" s="626"/>
      <c r="KD56" s="626"/>
      <c r="KE56" s="626"/>
      <c r="KF56" s="626"/>
      <c r="KG56" s="626"/>
      <c r="KH56" s="626"/>
      <c r="KI56" s="626"/>
      <c r="KJ56" s="626"/>
      <c r="KK56" s="626"/>
      <c r="KL56" s="626"/>
      <c r="KM56" s="626"/>
      <c r="KN56" s="626"/>
      <c r="KO56" s="626"/>
      <c r="KP56" s="626"/>
      <c r="KQ56" s="626"/>
    </row>
    <row r="57" spans="1:303" ht="15.75" customHeight="1" thickBot="1">
      <c r="A57" s="709"/>
      <c r="B57" s="709"/>
      <c r="C57" s="709"/>
      <c r="D57" s="629"/>
      <c r="E57" s="629"/>
      <c r="F57" s="629"/>
      <c r="G57" s="629"/>
      <c r="H57" s="629"/>
      <c r="I57" s="629"/>
      <c r="J57" s="629"/>
      <c r="K57" s="629"/>
      <c r="L57" s="628"/>
      <c r="M57" s="630"/>
      <c r="N57" s="631"/>
      <c r="O57" s="632"/>
      <c r="P57" s="632"/>
      <c r="Q57" s="630"/>
      <c r="R57" s="631"/>
      <c r="S57" s="633"/>
      <c r="T57" s="631"/>
      <c r="U57" s="631"/>
      <c r="V57" s="631"/>
      <c r="W57" s="631"/>
      <c r="X57" s="631"/>
      <c r="Y57" s="631"/>
      <c r="Z57" s="631"/>
      <c r="AA57" s="631"/>
      <c r="AB57" s="631"/>
      <c r="AC57" s="634"/>
      <c r="AD57" s="634"/>
    </row>
    <row r="58" spans="1:303" ht="15.75" customHeight="1" thickBot="1">
      <c r="A58" s="1740" t="s">
        <v>1828</v>
      </c>
      <c r="B58" s="1741"/>
      <c r="C58" s="1741"/>
      <c r="D58" s="710"/>
      <c r="E58" s="710"/>
      <c r="F58" s="710"/>
      <c r="G58" s="710"/>
      <c r="H58" s="710"/>
      <c r="I58" s="710"/>
      <c r="J58" s="710"/>
      <c r="K58" s="710"/>
      <c r="L58" s="711"/>
      <c r="M58" s="712"/>
      <c r="N58" s="713"/>
      <c r="O58" s="714"/>
      <c r="P58" s="1742" t="s">
        <v>1976</v>
      </c>
      <c r="Q58" s="1742"/>
      <c r="R58" s="1742"/>
      <c r="S58" s="1742"/>
      <c r="T58" s="713">
        <f t="shared" ref="T58:AA58" si="21">T42+T54+T56</f>
        <v>278868301.05000001</v>
      </c>
      <c r="U58" s="713">
        <f t="shared" si="21"/>
        <v>82514856.519999996</v>
      </c>
      <c r="V58" s="713">
        <f t="shared" si="21"/>
        <v>534940069.35000002</v>
      </c>
      <c r="W58" s="713">
        <f t="shared" si="21"/>
        <v>83799159.390000001</v>
      </c>
      <c r="X58" s="713">
        <f t="shared" si="21"/>
        <v>168775166.66666669</v>
      </c>
      <c r="Y58" s="713">
        <f t="shared" si="21"/>
        <v>0</v>
      </c>
      <c r="Z58" s="713">
        <f t="shared" si="21"/>
        <v>208227442</v>
      </c>
      <c r="AA58" s="713">
        <f t="shared" si="21"/>
        <v>1357124994.9766667</v>
      </c>
      <c r="AB58" s="715">
        <f>AB42+AB54</f>
        <v>1300832122.5433333</v>
      </c>
      <c r="AC58" s="1743" t="s">
        <v>1979</v>
      </c>
      <c r="AD58" s="1744"/>
    </row>
    <row r="59" spans="1:303" ht="15.75" customHeight="1">
      <c r="A59" s="628"/>
      <c r="B59" s="629"/>
      <c r="C59" s="629"/>
      <c r="D59" s="629"/>
      <c r="E59" s="629"/>
      <c r="F59" s="629"/>
      <c r="G59" s="629"/>
      <c r="H59" s="629"/>
      <c r="I59" s="629"/>
      <c r="J59" s="629"/>
      <c r="K59" s="629"/>
      <c r="L59" s="628"/>
      <c r="M59" s="630"/>
      <c r="N59" s="631"/>
      <c r="O59" s="632"/>
      <c r="P59" s="632"/>
      <c r="Q59" s="630"/>
      <c r="R59" s="631"/>
      <c r="S59" s="633"/>
      <c r="T59" s="631"/>
      <c r="U59" s="631"/>
      <c r="V59" s="631"/>
      <c r="W59" s="631"/>
      <c r="X59" s="631"/>
      <c r="Y59" s="631"/>
      <c r="Z59" s="631"/>
      <c r="AA59" s="631"/>
      <c r="AB59" s="631"/>
      <c r="AC59" s="634"/>
      <c r="AD59" s="634"/>
    </row>
    <row r="61" spans="1:303">
      <c r="S61" s="716"/>
    </row>
    <row r="62" spans="1:303">
      <c r="T62" s="717">
        <f>T42-Q64</f>
        <v>83368191</v>
      </c>
    </row>
    <row r="63" spans="1:303">
      <c r="P63" s="107" t="s">
        <v>1980</v>
      </c>
      <c r="Q63" s="390">
        <f>90012132+84079670+42430838+142720146+58935475</f>
        <v>418178261</v>
      </c>
      <c r="T63" s="717">
        <f>AA42-Q64</f>
        <v>859906896.66666675</v>
      </c>
    </row>
    <row r="64" spans="1:303">
      <c r="Q64" s="390">
        <f>600000000-Q63</f>
        <v>181821739</v>
      </c>
      <c r="T64" s="717">
        <f>T42-Q64</f>
        <v>83368191</v>
      </c>
      <c r="U64" s="717">
        <f>T42-Q64</f>
        <v>83368191</v>
      </c>
      <c r="V64" s="107">
        <f>45252126+1270224443</f>
        <v>1315476569</v>
      </c>
    </row>
  </sheetData>
  <mergeCells count="176">
    <mergeCell ref="A58:C58"/>
    <mergeCell ref="P58:S58"/>
    <mergeCell ref="AC58:AD58"/>
    <mergeCell ref="A54:C54"/>
    <mergeCell ref="P54:S54"/>
    <mergeCell ref="AC54:AD54"/>
    <mergeCell ref="A56:C56"/>
    <mergeCell ref="P56:S56"/>
    <mergeCell ref="AC56:AD56"/>
    <mergeCell ref="C50:C52"/>
    <mergeCell ref="P50:Q50"/>
    <mergeCell ref="P51:Q51"/>
    <mergeCell ref="P52:Q52"/>
    <mergeCell ref="B40:K42"/>
    <mergeCell ref="C44:C46"/>
    <mergeCell ref="P44:Q44"/>
    <mergeCell ref="P45:Q45"/>
    <mergeCell ref="P46:Q46"/>
    <mergeCell ref="A37:A39"/>
    <mergeCell ref="AC37:AD37"/>
    <mergeCell ref="AC38:AD38"/>
    <mergeCell ref="AC39:AD39"/>
    <mergeCell ref="N33:N34"/>
    <mergeCell ref="AC33:AD33"/>
    <mergeCell ref="AC34:AD34"/>
    <mergeCell ref="C47:C49"/>
    <mergeCell ref="P47:Q47"/>
    <mergeCell ref="P48:Q48"/>
    <mergeCell ref="P49:Q49"/>
    <mergeCell ref="M30:M31"/>
    <mergeCell ref="N30:N31"/>
    <mergeCell ref="AC30:AD30"/>
    <mergeCell ref="AC31:AD31"/>
    <mergeCell ref="AC32:AD32"/>
    <mergeCell ref="AC40:AD42"/>
    <mergeCell ref="C30:C31"/>
    <mergeCell ref="H30:H31"/>
    <mergeCell ref="I30:I31"/>
    <mergeCell ref="J30:J31"/>
    <mergeCell ref="K30:K31"/>
    <mergeCell ref="L30:L31"/>
    <mergeCell ref="K33:K34"/>
    <mergeCell ref="L33:L34"/>
    <mergeCell ref="M33:M34"/>
    <mergeCell ref="AC35:AD35"/>
    <mergeCell ref="AC36:AD36"/>
    <mergeCell ref="AC23:AD23"/>
    <mergeCell ref="E24:I26"/>
    <mergeCell ref="AC24:AD24"/>
    <mergeCell ref="AC25:AD25"/>
    <mergeCell ref="AC26:AD26"/>
    <mergeCell ref="AC27:AD27"/>
    <mergeCell ref="A28:A36"/>
    <mergeCell ref="B28:B29"/>
    <mergeCell ref="C28:C29"/>
    <mergeCell ref="H28:H29"/>
    <mergeCell ref="I28:I29"/>
    <mergeCell ref="J28:J29"/>
    <mergeCell ref="K28:K29"/>
    <mergeCell ref="L28:L29"/>
    <mergeCell ref="M28:M29"/>
    <mergeCell ref="B33:B34"/>
    <mergeCell ref="C33:C34"/>
    <mergeCell ref="H33:H34"/>
    <mergeCell ref="I33:I34"/>
    <mergeCell ref="J33:J34"/>
    <mergeCell ref="N28:N29"/>
    <mergeCell ref="AC28:AD28"/>
    <mergeCell ref="AC29:AD29"/>
    <mergeCell ref="B30:B31"/>
    <mergeCell ref="AC19:AD19"/>
    <mergeCell ref="AC20:AD20"/>
    <mergeCell ref="B21:B22"/>
    <mergeCell ref="C21:C22"/>
    <mergeCell ref="D21:D22"/>
    <mergeCell ref="E21:E22"/>
    <mergeCell ref="F21:F22"/>
    <mergeCell ref="G21:G22"/>
    <mergeCell ref="H21:H22"/>
    <mergeCell ref="I21:I22"/>
    <mergeCell ref="J21:J22"/>
    <mergeCell ref="K21:K22"/>
    <mergeCell ref="AC21:AD21"/>
    <mergeCell ref="AC22:AD22"/>
    <mergeCell ref="H17:H18"/>
    <mergeCell ref="I17:I18"/>
    <mergeCell ref="J17:J18"/>
    <mergeCell ref="K17:K18"/>
    <mergeCell ref="AC17:AD17"/>
    <mergeCell ref="AC18:AD18"/>
    <mergeCell ref="B17:B18"/>
    <mergeCell ref="C17:C18"/>
    <mergeCell ref="D17:D18"/>
    <mergeCell ref="E17:E18"/>
    <mergeCell ref="F17:F18"/>
    <mergeCell ref="G17:G18"/>
    <mergeCell ref="K15:K16"/>
    <mergeCell ref="L15:L16"/>
    <mergeCell ref="M15:M16"/>
    <mergeCell ref="N15:N16"/>
    <mergeCell ref="O15:O16"/>
    <mergeCell ref="AC15:AD15"/>
    <mergeCell ref="AC16:AD16"/>
    <mergeCell ref="AC14:AD14"/>
    <mergeCell ref="B15:B16"/>
    <mergeCell ref="C15:C16"/>
    <mergeCell ref="D15:D16"/>
    <mergeCell ref="E15:E16"/>
    <mergeCell ref="F15:F16"/>
    <mergeCell ref="G15:G16"/>
    <mergeCell ref="H15:H16"/>
    <mergeCell ref="I15:I16"/>
    <mergeCell ref="J15:J16"/>
    <mergeCell ref="K11:K13"/>
    <mergeCell ref="AC11:AD11"/>
    <mergeCell ref="AC12:AD12"/>
    <mergeCell ref="AC13:AD13"/>
    <mergeCell ref="AC8:AD8"/>
    <mergeCell ref="AC9:AD9"/>
    <mergeCell ref="AC10:AD10"/>
    <mergeCell ref="I8:I10"/>
    <mergeCell ref="J8:J10"/>
    <mergeCell ref="K8:K10"/>
    <mergeCell ref="E11:E12"/>
    <mergeCell ref="F11:F12"/>
    <mergeCell ref="G11:G12"/>
    <mergeCell ref="H11:H12"/>
    <mergeCell ref="F8:F10"/>
    <mergeCell ref="G8:G10"/>
    <mergeCell ref="H8:H10"/>
    <mergeCell ref="I11:I12"/>
    <mergeCell ref="J11:J12"/>
    <mergeCell ref="A6:A27"/>
    <mergeCell ref="AC6:AD6"/>
    <mergeCell ref="AC7:AD7"/>
    <mergeCell ref="B8:B10"/>
    <mergeCell ref="C8:C10"/>
    <mergeCell ref="D8:D10"/>
    <mergeCell ref="E8:E10"/>
    <mergeCell ref="S4:S5"/>
    <mergeCell ref="T4:T5"/>
    <mergeCell ref="U4:U5"/>
    <mergeCell ref="V4:V5"/>
    <mergeCell ref="W4:W5"/>
    <mergeCell ref="X4:X5"/>
    <mergeCell ref="J4:J5"/>
    <mergeCell ref="K4:K5"/>
    <mergeCell ref="O4:O5"/>
    <mergeCell ref="P4:P5"/>
    <mergeCell ref="Q4:Q5"/>
    <mergeCell ref="R4:R5"/>
    <mergeCell ref="A2:A5"/>
    <mergeCell ref="B2:B5"/>
    <mergeCell ref="B11:B13"/>
    <mergeCell ref="C11:C13"/>
    <mergeCell ref="D11:D12"/>
    <mergeCell ref="L2:O3"/>
    <mergeCell ref="P2:AA2"/>
    <mergeCell ref="AC2:AD5"/>
    <mergeCell ref="E3:F3"/>
    <mergeCell ref="P3:R3"/>
    <mergeCell ref="T3:AA3"/>
    <mergeCell ref="AB3:AB5"/>
    <mergeCell ref="G4:G5"/>
    <mergeCell ref="Y4:Y5"/>
    <mergeCell ref="Z4:Z5"/>
    <mergeCell ref="AA4:AA5"/>
    <mergeCell ref="C2:C5"/>
    <mergeCell ref="D2:G2"/>
    <mergeCell ref="H2:H3"/>
    <mergeCell ref="I2:I3"/>
    <mergeCell ref="D4:D5"/>
    <mergeCell ref="H4:H5"/>
    <mergeCell ref="I4:I5"/>
    <mergeCell ref="J2:J3"/>
    <mergeCell ref="K2:K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63"/>
  <sheetViews>
    <sheetView topLeftCell="A19" workbookViewId="0">
      <selection activeCell="C27" sqref="C27"/>
    </sheetView>
  </sheetViews>
  <sheetFormatPr defaultColWidth="9.140625" defaultRowHeight="14.25"/>
  <cols>
    <col min="1" max="1" width="9.140625" style="109"/>
    <col min="2" max="2" width="5" style="109" customWidth="1"/>
    <col min="3" max="3" width="18.85546875" style="718" customWidth="1"/>
    <col min="4" max="4" width="12" style="109" hidden="1" customWidth="1"/>
    <col min="5" max="5" width="13" style="109" hidden="1" customWidth="1"/>
    <col min="6" max="6" width="12.28515625" style="109" hidden="1" customWidth="1"/>
    <col min="7" max="7" width="11.7109375" style="109" hidden="1" customWidth="1"/>
    <col min="8" max="8" width="15.85546875" style="109" hidden="1" customWidth="1"/>
    <col min="9" max="9" width="12.5703125" style="109" hidden="1" customWidth="1"/>
    <col min="10" max="10" width="13.140625" style="109" hidden="1" customWidth="1"/>
    <col min="11" max="11" width="10.85546875" style="109" hidden="1" customWidth="1"/>
    <col min="12" max="12" width="12.140625" style="109" hidden="1" customWidth="1"/>
    <col min="13" max="13" width="10.5703125" style="109" hidden="1" customWidth="1"/>
    <col min="14" max="14" width="18.5703125" style="109" hidden="1" customWidth="1"/>
    <col min="15" max="15" width="14.28515625" style="109" hidden="1" customWidth="1"/>
    <col min="16" max="16" width="13" style="719" bestFit="1" customWidth="1"/>
    <col min="17" max="17" width="13.42578125" style="720" customWidth="1"/>
    <col min="18" max="18" width="17.28515625" style="721" bestFit="1" customWidth="1"/>
    <col min="19" max="19" width="15.5703125" style="722" bestFit="1" customWidth="1"/>
    <col min="20" max="20" width="15.5703125" style="109" bestFit="1" customWidth="1"/>
    <col min="21" max="21" width="15.7109375" style="109" bestFit="1" customWidth="1"/>
    <col min="22" max="22" width="15.5703125" style="109" bestFit="1" customWidth="1"/>
    <col min="23" max="23" width="7.85546875" style="109" bestFit="1" customWidth="1"/>
    <col min="24" max="24" width="15.5703125" style="109" bestFit="1" customWidth="1"/>
    <col min="25" max="25" width="17.28515625" style="109" bestFit="1" customWidth="1"/>
    <col min="26" max="26" width="18.42578125" style="109" bestFit="1" customWidth="1"/>
    <col min="27" max="27" width="9.140625" style="393"/>
    <col min="28" max="28" width="46.7109375" style="393" customWidth="1"/>
    <col min="29" max="29" width="9.140625" style="723"/>
    <col min="30" max="31" width="15" style="723" bestFit="1" customWidth="1"/>
    <col min="32" max="301" width="9.140625" style="723"/>
    <col min="302" max="16384" width="9.140625" style="109"/>
  </cols>
  <sheetData>
    <row r="1" spans="1:301" ht="15" thickBot="1"/>
    <row r="2" spans="1:301" ht="28.15" customHeight="1" thickBot="1">
      <c r="A2" s="1759" t="s">
        <v>1864</v>
      </c>
      <c r="B2" s="1761" t="s">
        <v>1580</v>
      </c>
      <c r="C2" s="1611" t="s">
        <v>1865</v>
      </c>
      <c r="D2" s="1613" t="s">
        <v>1866</v>
      </c>
      <c r="E2" s="1613"/>
      <c r="F2" s="1613"/>
      <c r="G2" s="1613"/>
      <c r="H2" s="1764" t="s">
        <v>1867</v>
      </c>
      <c r="I2" s="1764" t="s">
        <v>1868</v>
      </c>
      <c r="J2" s="1764" t="s">
        <v>1869</v>
      </c>
      <c r="K2" s="1767" t="s">
        <v>1870</v>
      </c>
      <c r="L2" s="1761" t="s">
        <v>1871</v>
      </c>
      <c r="M2" s="1764"/>
      <c r="N2" s="1764"/>
      <c r="O2" s="1769"/>
      <c r="P2" s="1771" t="s">
        <v>1872</v>
      </c>
      <c r="Q2" s="1772"/>
      <c r="R2" s="1772"/>
      <c r="S2" s="1772"/>
      <c r="T2" s="1772"/>
      <c r="U2" s="1772"/>
      <c r="V2" s="1772"/>
      <c r="W2" s="1772"/>
      <c r="X2" s="1772"/>
      <c r="Y2" s="1773"/>
      <c r="Z2" s="724" t="s">
        <v>1873</v>
      </c>
      <c r="AA2" s="1626" t="s">
        <v>1874</v>
      </c>
      <c r="AB2" s="1627"/>
    </row>
    <row r="3" spans="1:301" ht="36.6" customHeight="1">
      <c r="A3" s="1760"/>
      <c r="B3" s="1762"/>
      <c r="C3" s="1612"/>
      <c r="D3" s="725" t="s">
        <v>1875</v>
      </c>
      <c r="E3" s="1765" t="s">
        <v>1876</v>
      </c>
      <c r="F3" s="1765"/>
      <c r="G3" s="725" t="s">
        <v>1877</v>
      </c>
      <c r="H3" s="1765"/>
      <c r="I3" s="1765"/>
      <c r="J3" s="1765"/>
      <c r="K3" s="1768"/>
      <c r="L3" s="1762"/>
      <c r="M3" s="1765"/>
      <c r="N3" s="1765"/>
      <c r="O3" s="1770"/>
      <c r="P3" s="1761" t="s">
        <v>1878</v>
      </c>
      <c r="Q3" s="1764"/>
      <c r="R3" s="1769"/>
      <c r="S3" s="726"/>
      <c r="T3" s="1764"/>
      <c r="U3" s="1764"/>
      <c r="V3" s="1764"/>
      <c r="W3" s="1764"/>
      <c r="X3" s="1767"/>
      <c r="Y3" s="1769"/>
      <c r="Z3" s="1774" t="s">
        <v>1880</v>
      </c>
      <c r="AA3" s="1628"/>
      <c r="AB3" s="1629"/>
    </row>
    <row r="4" spans="1:301" ht="48" customHeight="1">
      <c r="A4" s="1760"/>
      <c r="B4" s="1762"/>
      <c r="C4" s="1612"/>
      <c r="D4" s="1765" t="s">
        <v>1881</v>
      </c>
      <c r="E4" s="727">
        <v>42339</v>
      </c>
      <c r="F4" s="727">
        <v>42803</v>
      </c>
      <c r="G4" s="1765" t="s">
        <v>1882</v>
      </c>
      <c r="H4" s="1765" t="s">
        <v>1883</v>
      </c>
      <c r="I4" s="1765" t="s">
        <v>1883</v>
      </c>
      <c r="J4" s="1765" t="s">
        <v>1883</v>
      </c>
      <c r="K4" s="1768" t="s">
        <v>1883</v>
      </c>
      <c r="L4" s="728" t="s">
        <v>1884</v>
      </c>
      <c r="M4" s="725" t="s">
        <v>1885</v>
      </c>
      <c r="N4" s="725" t="s">
        <v>1886</v>
      </c>
      <c r="O4" s="1770" t="s">
        <v>1887</v>
      </c>
      <c r="P4" s="1762" t="s">
        <v>1884</v>
      </c>
      <c r="Q4" s="1765" t="s">
        <v>1888</v>
      </c>
      <c r="R4" s="1776" t="s">
        <v>1889</v>
      </c>
      <c r="S4" s="1777" t="s">
        <v>1589</v>
      </c>
      <c r="T4" s="1765" t="s">
        <v>1892</v>
      </c>
      <c r="U4" s="1765" t="s">
        <v>1893</v>
      </c>
      <c r="V4" s="1765" t="s">
        <v>1894</v>
      </c>
      <c r="W4" s="1765" t="s">
        <v>1895</v>
      </c>
      <c r="X4" s="1770" t="s">
        <v>1529</v>
      </c>
      <c r="Y4" s="1770" t="s">
        <v>1555</v>
      </c>
      <c r="Z4" s="1774"/>
      <c r="AA4" s="1628"/>
      <c r="AB4" s="1629"/>
    </row>
    <row r="5" spans="1:301" ht="40.5" customHeight="1" thickBot="1">
      <c r="A5" s="1760"/>
      <c r="B5" s="1763"/>
      <c r="C5" s="1612"/>
      <c r="D5" s="1766"/>
      <c r="E5" s="729" t="s">
        <v>1896</v>
      </c>
      <c r="F5" s="729" t="s">
        <v>1881</v>
      </c>
      <c r="G5" s="1766"/>
      <c r="H5" s="1766"/>
      <c r="I5" s="1766"/>
      <c r="J5" s="1766"/>
      <c r="K5" s="1779"/>
      <c r="L5" s="730" t="s">
        <v>1881</v>
      </c>
      <c r="M5" s="729" t="s">
        <v>1897</v>
      </c>
      <c r="N5" s="729" t="s">
        <v>1897</v>
      </c>
      <c r="O5" s="1776"/>
      <c r="P5" s="1763"/>
      <c r="Q5" s="1766"/>
      <c r="R5" s="1780"/>
      <c r="S5" s="1778"/>
      <c r="T5" s="1766"/>
      <c r="U5" s="1766"/>
      <c r="V5" s="1766"/>
      <c r="W5" s="1766"/>
      <c r="X5" s="1776"/>
      <c r="Y5" s="1776"/>
      <c r="Z5" s="1774"/>
      <c r="AA5" s="1628"/>
      <c r="AB5" s="1629"/>
    </row>
    <row r="6" spans="1:301" ht="55.9" customHeight="1">
      <c r="A6" s="1794" t="s">
        <v>1898</v>
      </c>
      <c r="B6" s="731" t="s">
        <v>1899</v>
      </c>
      <c r="C6" s="403" t="s">
        <v>1900</v>
      </c>
      <c r="D6" s="732">
        <v>26280</v>
      </c>
      <c r="E6" s="732">
        <v>33818</v>
      </c>
      <c r="F6" s="732">
        <v>12267</v>
      </c>
      <c r="G6" s="733">
        <v>0.47</v>
      </c>
      <c r="H6" s="732">
        <v>27442</v>
      </c>
      <c r="I6" s="732">
        <v>21551</v>
      </c>
      <c r="J6" s="732">
        <v>14013</v>
      </c>
      <c r="K6" s="732">
        <v>14000</v>
      </c>
      <c r="L6" s="732">
        <v>5600</v>
      </c>
      <c r="M6" s="734">
        <v>1500</v>
      </c>
      <c r="N6" s="734">
        <v>8400000</v>
      </c>
      <c r="O6" s="735" t="s">
        <v>1187</v>
      </c>
      <c r="P6" s="408">
        <v>14000</v>
      </c>
      <c r="Q6" s="736">
        <v>1166.64285</v>
      </c>
      <c r="R6" s="410">
        <f>P6*Q6</f>
        <v>16332999.899999999</v>
      </c>
      <c r="S6" s="411"/>
      <c r="T6" s="737"/>
      <c r="U6" s="737"/>
      <c r="V6" s="414">
        <v>4900000</v>
      </c>
      <c r="W6" s="737"/>
      <c r="X6" s="737"/>
      <c r="Y6" s="738">
        <f t="shared" ref="Y6:Y40" si="0">SUM(T6:X6)</f>
        <v>4900000</v>
      </c>
      <c r="Z6" s="739">
        <f t="shared" ref="Z6:Z40" si="1">R6-S6-Y6</f>
        <v>11432999.899999999</v>
      </c>
      <c r="AA6" s="1634" t="s">
        <v>1901</v>
      </c>
      <c r="AB6" s="1635"/>
    </row>
    <row r="7" spans="1:301" s="748" customFormat="1" ht="41.25" customHeight="1">
      <c r="A7" s="1795"/>
      <c r="B7" s="740" t="s">
        <v>1902</v>
      </c>
      <c r="C7" s="418" t="s">
        <v>1903</v>
      </c>
      <c r="D7" s="741">
        <v>17520</v>
      </c>
      <c r="E7" s="741">
        <v>14964</v>
      </c>
      <c r="F7" s="741">
        <v>7434</v>
      </c>
      <c r="G7" s="493">
        <v>0.43</v>
      </c>
      <c r="H7" s="741">
        <v>13075</v>
      </c>
      <c r="I7" s="741">
        <v>7530</v>
      </c>
      <c r="J7" s="741">
        <v>10086</v>
      </c>
      <c r="K7" s="741">
        <v>19000</v>
      </c>
      <c r="L7" s="741">
        <v>7600</v>
      </c>
      <c r="M7" s="742">
        <v>1500</v>
      </c>
      <c r="N7" s="742">
        <v>11400000</v>
      </c>
      <c r="O7" s="743" t="s">
        <v>1187</v>
      </c>
      <c r="P7" s="423">
        <v>19000</v>
      </c>
      <c r="Q7" s="744">
        <v>1166.6315999999999</v>
      </c>
      <c r="R7" s="425">
        <f>P7*Q7</f>
        <v>22166000.399999999</v>
      </c>
      <c r="S7" s="426"/>
      <c r="T7" s="745"/>
      <c r="U7" s="745"/>
      <c r="V7" s="429">
        <v>6650000</v>
      </c>
      <c r="W7" s="745"/>
      <c r="X7" s="745"/>
      <c r="Y7" s="746">
        <f t="shared" si="0"/>
        <v>6650000</v>
      </c>
      <c r="Z7" s="747">
        <f t="shared" si="1"/>
        <v>15516000.399999999</v>
      </c>
      <c r="AA7" s="1636" t="s">
        <v>1901</v>
      </c>
      <c r="AB7" s="1637"/>
      <c r="AC7" s="723"/>
      <c r="AD7" s="723"/>
      <c r="AE7" s="723"/>
      <c r="AF7" s="723"/>
      <c r="AG7" s="723"/>
      <c r="AH7" s="723"/>
      <c r="AI7" s="723"/>
      <c r="AJ7" s="723"/>
      <c r="AK7" s="723"/>
      <c r="AL7" s="723"/>
      <c r="AM7" s="723"/>
      <c r="AN7" s="723"/>
      <c r="AO7" s="723"/>
      <c r="AP7" s="723"/>
      <c r="AQ7" s="723"/>
      <c r="AR7" s="723"/>
      <c r="AS7" s="723"/>
      <c r="AT7" s="723"/>
      <c r="AU7" s="723"/>
      <c r="AV7" s="723"/>
      <c r="AW7" s="723"/>
      <c r="AX7" s="723"/>
      <c r="AY7" s="723"/>
      <c r="AZ7" s="723"/>
      <c r="BA7" s="723"/>
      <c r="BB7" s="723"/>
      <c r="BC7" s="723"/>
      <c r="BD7" s="723"/>
      <c r="BE7" s="723"/>
      <c r="BF7" s="723"/>
      <c r="BG7" s="723"/>
      <c r="BH7" s="723"/>
      <c r="BI7" s="723"/>
      <c r="BJ7" s="723"/>
      <c r="BK7" s="723"/>
      <c r="BL7" s="723"/>
      <c r="BM7" s="723"/>
      <c r="BN7" s="723"/>
      <c r="BO7" s="723"/>
      <c r="BP7" s="723"/>
      <c r="BQ7" s="723"/>
      <c r="BR7" s="723"/>
      <c r="BS7" s="723"/>
      <c r="BT7" s="723"/>
      <c r="BU7" s="723"/>
      <c r="BV7" s="723"/>
      <c r="BW7" s="723"/>
      <c r="BX7" s="723"/>
      <c r="BY7" s="723"/>
      <c r="BZ7" s="723"/>
      <c r="CA7" s="723"/>
      <c r="CB7" s="723"/>
      <c r="CC7" s="723"/>
      <c r="CD7" s="723"/>
      <c r="CE7" s="723"/>
      <c r="CF7" s="723"/>
      <c r="CG7" s="723"/>
      <c r="CH7" s="723"/>
      <c r="CI7" s="723"/>
      <c r="CJ7" s="723"/>
      <c r="CK7" s="723"/>
      <c r="CL7" s="723"/>
      <c r="CM7" s="723"/>
      <c r="CN7" s="723"/>
      <c r="CO7" s="723"/>
      <c r="CP7" s="723"/>
      <c r="CQ7" s="723"/>
      <c r="CR7" s="723"/>
      <c r="CS7" s="723"/>
      <c r="CT7" s="723"/>
      <c r="CU7" s="723"/>
      <c r="CV7" s="723"/>
      <c r="CW7" s="723"/>
      <c r="CX7" s="723"/>
      <c r="CY7" s="723"/>
      <c r="CZ7" s="723"/>
      <c r="DA7" s="723"/>
      <c r="DB7" s="723"/>
      <c r="DC7" s="723"/>
      <c r="DD7" s="723"/>
      <c r="DE7" s="723"/>
      <c r="DF7" s="723"/>
      <c r="DG7" s="723"/>
      <c r="DH7" s="723"/>
      <c r="DI7" s="723"/>
      <c r="DJ7" s="723"/>
      <c r="DK7" s="723"/>
      <c r="DL7" s="723"/>
      <c r="DM7" s="723"/>
      <c r="DN7" s="723"/>
      <c r="DO7" s="723"/>
      <c r="DP7" s="723"/>
      <c r="DQ7" s="723"/>
      <c r="DR7" s="723"/>
      <c r="DS7" s="723"/>
      <c r="DT7" s="723"/>
      <c r="DU7" s="723"/>
      <c r="DV7" s="723"/>
      <c r="DW7" s="723"/>
      <c r="DX7" s="723"/>
      <c r="DY7" s="723"/>
      <c r="DZ7" s="723"/>
      <c r="EA7" s="723"/>
      <c r="EB7" s="723"/>
      <c r="EC7" s="723"/>
      <c r="ED7" s="723"/>
      <c r="EE7" s="723"/>
      <c r="EF7" s="723"/>
      <c r="EG7" s="723"/>
      <c r="EH7" s="723"/>
      <c r="EI7" s="723"/>
      <c r="EJ7" s="723"/>
      <c r="EK7" s="723"/>
      <c r="EL7" s="723"/>
      <c r="EM7" s="723"/>
      <c r="EN7" s="723"/>
      <c r="EO7" s="723"/>
      <c r="EP7" s="723"/>
      <c r="EQ7" s="723"/>
      <c r="ER7" s="723"/>
      <c r="ES7" s="723"/>
      <c r="ET7" s="723"/>
      <c r="EU7" s="723"/>
      <c r="EV7" s="723"/>
      <c r="EW7" s="723"/>
      <c r="EX7" s="723"/>
      <c r="EY7" s="723"/>
      <c r="EZ7" s="723"/>
      <c r="FA7" s="723"/>
      <c r="FB7" s="723"/>
      <c r="FC7" s="723"/>
      <c r="FD7" s="723"/>
      <c r="FE7" s="723"/>
      <c r="FF7" s="723"/>
      <c r="FG7" s="723"/>
      <c r="FH7" s="723"/>
      <c r="FI7" s="723"/>
      <c r="FJ7" s="723"/>
      <c r="FK7" s="723"/>
      <c r="FL7" s="723"/>
      <c r="FM7" s="723"/>
      <c r="FN7" s="723"/>
      <c r="FO7" s="723"/>
      <c r="FP7" s="723"/>
      <c r="FQ7" s="723"/>
      <c r="FR7" s="723"/>
      <c r="FS7" s="723"/>
      <c r="FT7" s="723"/>
      <c r="FU7" s="723"/>
      <c r="FV7" s="723"/>
      <c r="FW7" s="723"/>
      <c r="FX7" s="723"/>
      <c r="FY7" s="723"/>
      <c r="FZ7" s="723"/>
      <c r="GA7" s="723"/>
      <c r="GB7" s="723"/>
      <c r="GC7" s="723"/>
      <c r="GD7" s="723"/>
      <c r="GE7" s="723"/>
      <c r="GF7" s="723"/>
      <c r="GG7" s="723"/>
      <c r="GH7" s="723"/>
      <c r="GI7" s="723"/>
      <c r="GJ7" s="723"/>
      <c r="GK7" s="723"/>
      <c r="GL7" s="723"/>
      <c r="GM7" s="723"/>
      <c r="GN7" s="723"/>
      <c r="GO7" s="723"/>
      <c r="GP7" s="723"/>
      <c r="GQ7" s="723"/>
      <c r="GR7" s="723"/>
      <c r="GS7" s="723"/>
      <c r="GT7" s="723"/>
      <c r="GU7" s="723"/>
      <c r="GV7" s="723"/>
      <c r="GW7" s="723"/>
      <c r="GX7" s="723"/>
      <c r="GY7" s="723"/>
      <c r="GZ7" s="723"/>
      <c r="HA7" s="723"/>
      <c r="HB7" s="723"/>
      <c r="HC7" s="723"/>
      <c r="HD7" s="723"/>
      <c r="HE7" s="723"/>
      <c r="HF7" s="723"/>
      <c r="HG7" s="723"/>
      <c r="HH7" s="723"/>
      <c r="HI7" s="723"/>
      <c r="HJ7" s="723"/>
      <c r="HK7" s="723"/>
      <c r="HL7" s="723"/>
      <c r="HM7" s="723"/>
      <c r="HN7" s="723"/>
      <c r="HO7" s="723"/>
      <c r="HP7" s="723"/>
      <c r="HQ7" s="723"/>
      <c r="HR7" s="723"/>
      <c r="HS7" s="723"/>
      <c r="HT7" s="723"/>
      <c r="HU7" s="723"/>
      <c r="HV7" s="723"/>
      <c r="HW7" s="723"/>
      <c r="HX7" s="723"/>
      <c r="HY7" s="723"/>
      <c r="HZ7" s="723"/>
      <c r="IA7" s="723"/>
      <c r="IB7" s="723"/>
      <c r="IC7" s="723"/>
      <c r="ID7" s="723"/>
      <c r="IE7" s="723"/>
      <c r="IF7" s="723"/>
      <c r="IG7" s="723"/>
      <c r="IH7" s="723"/>
      <c r="II7" s="723"/>
      <c r="IJ7" s="723"/>
      <c r="IK7" s="723"/>
      <c r="IL7" s="723"/>
      <c r="IM7" s="723"/>
      <c r="IN7" s="723"/>
      <c r="IO7" s="723"/>
      <c r="IP7" s="723"/>
      <c r="IQ7" s="723"/>
      <c r="IR7" s="723"/>
      <c r="IS7" s="723"/>
      <c r="IT7" s="723"/>
      <c r="IU7" s="723"/>
      <c r="IV7" s="723"/>
      <c r="IW7" s="723"/>
      <c r="IX7" s="723"/>
      <c r="IY7" s="723"/>
      <c r="IZ7" s="723"/>
      <c r="JA7" s="723"/>
      <c r="JB7" s="723"/>
      <c r="JC7" s="723"/>
      <c r="JD7" s="723"/>
      <c r="JE7" s="723"/>
      <c r="JF7" s="723"/>
      <c r="JG7" s="723"/>
      <c r="JH7" s="723"/>
      <c r="JI7" s="723"/>
      <c r="JJ7" s="723"/>
      <c r="JK7" s="723"/>
      <c r="JL7" s="723"/>
      <c r="JM7" s="723"/>
      <c r="JN7" s="723"/>
      <c r="JO7" s="723"/>
      <c r="JP7" s="723"/>
      <c r="JQ7" s="723"/>
      <c r="JR7" s="723"/>
      <c r="JS7" s="723"/>
      <c r="JT7" s="723"/>
      <c r="JU7" s="723"/>
      <c r="JV7" s="723"/>
      <c r="JW7" s="723"/>
      <c r="JX7" s="723"/>
      <c r="JY7" s="723"/>
      <c r="JZ7" s="723"/>
      <c r="KA7" s="723"/>
      <c r="KB7" s="723"/>
      <c r="KC7" s="723"/>
      <c r="KD7" s="723"/>
      <c r="KE7" s="723"/>
      <c r="KF7" s="723"/>
      <c r="KG7" s="723"/>
      <c r="KH7" s="723"/>
      <c r="KI7" s="723"/>
      <c r="KJ7" s="723"/>
      <c r="KK7" s="723"/>
      <c r="KL7" s="723"/>
      <c r="KM7" s="723"/>
      <c r="KN7" s="723"/>
      <c r="KO7" s="723"/>
    </row>
    <row r="8" spans="1:301" ht="30" customHeight="1">
      <c r="A8" s="1795"/>
      <c r="B8" s="1797" t="s">
        <v>1904</v>
      </c>
      <c r="C8" s="1639" t="s">
        <v>1905</v>
      </c>
      <c r="D8" s="1775">
        <v>26280</v>
      </c>
      <c r="E8" s="1775">
        <v>3295</v>
      </c>
      <c r="F8" s="1802">
        <v>469</v>
      </c>
      <c r="G8" s="1802">
        <v>0.02</v>
      </c>
      <c r="H8" s="1775">
        <v>9248</v>
      </c>
      <c r="I8" s="1775">
        <v>2826</v>
      </c>
      <c r="J8" s="1775">
        <v>25811</v>
      </c>
      <c r="K8" s="1775">
        <v>24000</v>
      </c>
      <c r="L8" s="749">
        <v>5600</v>
      </c>
      <c r="M8" s="750">
        <v>2000</v>
      </c>
      <c r="N8" s="750">
        <v>11200000</v>
      </c>
      <c r="O8" s="751" t="s">
        <v>1187</v>
      </c>
      <c r="P8" s="436">
        <v>14000</v>
      </c>
      <c r="Q8" s="744">
        <v>733.28570000000002</v>
      </c>
      <c r="R8" s="438">
        <f>P8*Q8</f>
        <v>10265999.800000001</v>
      </c>
      <c r="S8" s="439"/>
      <c r="T8" s="752"/>
      <c r="U8" s="752"/>
      <c r="V8" s="442">
        <v>3080000</v>
      </c>
      <c r="W8" s="752"/>
      <c r="X8" s="752"/>
      <c r="Y8" s="753">
        <f t="shared" si="0"/>
        <v>3080000</v>
      </c>
      <c r="Z8" s="747">
        <f t="shared" si="1"/>
        <v>7185999.8000000007</v>
      </c>
      <c r="AA8" s="1656" t="s">
        <v>1901</v>
      </c>
      <c r="AB8" s="1657"/>
    </row>
    <row r="9" spans="1:301" s="723" customFormat="1" ht="27" customHeight="1">
      <c r="A9" s="1795"/>
      <c r="B9" s="1797"/>
      <c r="C9" s="1639"/>
      <c r="D9" s="1775"/>
      <c r="E9" s="1775"/>
      <c r="F9" s="1802"/>
      <c r="G9" s="1802"/>
      <c r="H9" s="1775"/>
      <c r="I9" s="1775"/>
      <c r="J9" s="1775"/>
      <c r="K9" s="1775"/>
      <c r="L9" s="754">
        <v>5000</v>
      </c>
      <c r="M9" s="755">
        <v>1968</v>
      </c>
      <c r="N9" s="755">
        <v>9839500</v>
      </c>
      <c r="O9" s="756" t="s">
        <v>1906</v>
      </c>
      <c r="P9" s="436">
        <v>2500</v>
      </c>
      <c r="Q9" s="448">
        <v>1967.9</v>
      </c>
      <c r="R9" s="449">
        <f>P9*Q9</f>
        <v>4919750</v>
      </c>
      <c r="S9" s="450">
        <v>4919750</v>
      </c>
      <c r="T9" s="757"/>
      <c r="U9" s="757"/>
      <c r="V9" s="757"/>
      <c r="W9" s="757"/>
      <c r="X9" s="757"/>
      <c r="Y9" s="449">
        <f t="shared" si="0"/>
        <v>0</v>
      </c>
      <c r="Z9" s="758">
        <f t="shared" si="1"/>
        <v>0</v>
      </c>
      <c r="AA9" s="1658" t="s">
        <v>1907</v>
      </c>
      <c r="AB9" s="1659"/>
      <c r="AD9" s="759">
        <f>S9*3.75</f>
        <v>18449062.5</v>
      </c>
    </row>
    <row r="10" spans="1:301" s="723" customFormat="1" ht="27" customHeight="1">
      <c r="A10" s="1795"/>
      <c r="B10" s="1797"/>
      <c r="C10" s="1639"/>
      <c r="D10" s="1775"/>
      <c r="E10" s="1775"/>
      <c r="F10" s="1802"/>
      <c r="G10" s="1802"/>
      <c r="H10" s="1775"/>
      <c r="I10" s="1775"/>
      <c r="J10" s="1775"/>
      <c r="K10" s="1775"/>
      <c r="L10" s="754"/>
      <c r="M10" s="755"/>
      <c r="N10" s="755"/>
      <c r="O10" s="756"/>
      <c r="P10" s="436">
        <v>5000</v>
      </c>
      <c r="Q10" s="448">
        <v>1967.9</v>
      </c>
      <c r="R10" s="449">
        <v>9839500</v>
      </c>
      <c r="S10" s="450">
        <v>9839500</v>
      </c>
      <c r="T10" s="757"/>
      <c r="U10" s="757"/>
      <c r="V10" s="757"/>
      <c r="W10" s="757"/>
      <c r="X10" s="757"/>
      <c r="Y10" s="449">
        <f t="shared" si="0"/>
        <v>0</v>
      </c>
      <c r="Z10" s="758">
        <f t="shared" si="1"/>
        <v>0</v>
      </c>
      <c r="AA10" s="1658" t="s">
        <v>1907</v>
      </c>
      <c r="AB10" s="1659"/>
      <c r="AD10" s="759"/>
    </row>
    <row r="11" spans="1:301" s="723" customFormat="1" ht="23.25" customHeight="1">
      <c r="A11" s="1795"/>
      <c r="B11" s="1797"/>
      <c r="C11" s="1639"/>
      <c r="D11" s="1775"/>
      <c r="E11" s="1775"/>
      <c r="F11" s="1802"/>
      <c r="G11" s="1802"/>
      <c r="H11" s="1775"/>
      <c r="I11" s="1775"/>
      <c r="J11" s="1775"/>
      <c r="K11" s="1775"/>
      <c r="L11" s="754">
        <v>5000</v>
      </c>
      <c r="M11" s="755">
        <v>1968</v>
      </c>
      <c r="N11" s="755">
        <v>9839500</v>
      </c>
      <c r="O11" s="756" t="s">
        <v>1906</v>
      </c>
      <c r="P11" s="436">
        <v>5000</v>
      </c>
      <c r="Q11" s="448">
        <v>1967.9</v>
      </c>
      <c r="R11" s="449">
        <v>9839500</v>
      </c>
      <c r="S11" s="450">
        <v>9839500</v>
      </c>
      <c r="T11" s="757"/>
      <c r="U11" s="757"/>
      <c r="V11" s="757"/>
      <c r="W11" s="757"/>
      <c r="X11" s="757"/>
      <c r="Y11" s="449">
        <f t="shared" si="0"/>
        <v>0</v>
      </c>
      <c r="Z11" s="758">
        <f t="shared" si="1"/>
        <v>0</v>
      </c>
      <c r="AA11" s="1658" t="s">
        <v>1907</v>
      </c>
      <c r="AB11" s="1659"/>
    </row>
    <row r="12" spans="1:301" s="763" customFormat="1" ht="57.75" customHeight="1">
      <c r="A12" s="1795"/>
      <c r="B12" s="1783" t="s">
        <v>1908</v>
      </c>
      <c r="C12" s="1649" t="s">
        <v>1909</v>
      </c>
      <c r="D12" s="1781">
        <v>36648</v>
      </c>
      <c r="E12" s="1781">
        <v>17114</v>
      </c>
      <c r="F12" s="1781">
        <v>6237</v>
      </c>
      <c r="G12" s="1784">
        <v>0.51</v>
      </c>
      <c r="H12" s="1781">
        <v>11034</v>
      </c>
      <c r="I12" s="1781">
        <v>10877</v>
      </c>
      <c r="J12" s="1781">
        <v>30411</v>
      </c>
      <c r="K12" s="1782">
        <v>27500</v>
      </c>
      <c r="L12" s="741">
        <v>3000</v>
      </c>
      <c r="M12" s="741">
        <v>3899</v>
      </c>
      <c r="N12" s="454">
        <v>50605000</v>
      </c>
      <c r="O12" s="743" t="s">
        <v>1187</v>
      </c>
      <c r="P12" s="455">
        <v>14500</v>
      </c>
      <c r="Q12" s="760">
        <v>3741</v>
      </c>
      <c r="R12" s="761">
        <f>P12*Q12</f>
        <v>54244500</v>
      </c>
      <c r="S12" s="456">
        <v>15181500</v>
      </c>
      <c r="T12" s="745"/>
      <c r="U12" s="745"/>
      <c r="V12" s="745"/>
      <c r="W12" s="745"/>
      <c r="X12" s="745"/>
      <c r="Y12" s="746">
        <f t="shared" si="0"/>
        <v>0</v>
      </c>
      <c r="Z12" s="747">
        <f t="shared" si="1"/>
        <v>39063000</v>
      </c>
      <c r="AA12" s="1654" t="s">
        <v>1981</v>
      </c>
      <c r="AB12" s="1637"/>
      <c r="AC12" s="723"/>
      <c r="AD12" s="762">
        <f>S12*4</f>
        <v>60726000</v>
      </c>
      <c r="AE12" s="723"/>
      <c r="AF12" s="723"/>
      <c r="AG12" s="723"/>
      <c r="AH12" s="723"/>
      <c r="AI12" s="723"/>
      <c r="AJ12" s="723"/>
      <c r="AK12" s="723"/>
      <c r="AL12" s="723"/>
      <c r="AM12" s="723"/>
      <c r="AN12" s="723"/>
      <c r="AO12" s="723"/>
      <c r="AP12" s="723"/>
      <c r="AQ12" s="723"/>
      <c r="AR12" s="723"/>
      <c r="AS12" s="723"/>
      <c r="AT12" s="723"/>
      <c r="AU12" s="723"/>
      <c r="AV12" s="723"/>
      <c r="AW12" s="723"/>
      <c r="AX12" s="723"/>
      <c r="AY12" s="723"/>
      <c r="AZ12" s="723"/>
      <c r="BA12" s="723"/>
      <c r="BB12" s="723"/>
      <c r="BC12" s="723"/>
      <c r="BD12" s="723"/>
      <c r="BE12" s="723"/>
      <c r="BF12" s="723"/>
      <c r="BG12" s="723"/>
      <c r="BH12" s="723"/>
      <c r="BI12" s="723"/>
      <c r="BJ12" s="723"/>
      <c r="BK12" s="723"/>
      <c r="BL12" s="723"/>
      <c r="BM12" s="723"/>
      <c r="BN12" s="723"/>
      <c r="BO12" s="723"/>
      <c r="BP12" s="723"/>
      <c r="BQ12" s="723"/>
      <c r="BR12" s="723"/>
      <c r="BS12" s="723"/>
      <c r="BT12" s="723"/>
      <c r="BU12" s="723"/>
      <c r="BV12" s="723"/>
      <c r="BW12" s="723"/>
      <c r="BX12" s="723"/>
      <c r="BY12" s="723"/>
      <c r="BZ12" s="723"/>
      <c r="CA12" s="723"/>
      <c r="CB12" s="723"/>
      <c r="CC12" s="723"/>
      <c r="CD12" s="723"/>
      <c r="CE12" s="723"/>
      <c r="CF12" s="723"/>
      <c r="CG12" s="723"/>
      <c r="CH12" s="723"/>
      <c r="CI12" s="723"/>
      <c r="CJ12" s="723"/>
      <c r="CK12" s="723"/>
      <c r="CL12" s="723"/>
      <c r="CM12" s="723"/>
      <c r="CN12" s="723"/>
      <c r="CO12" s="723"/>
      <c r="CP12" s="723"/>
      <c r="CQ12" s="723"/>
      <c r="CR12" s="723"/>
      <c r="CS12" s="723"/>
      <c r="CT12" s="723"/>
      <c r="CU12" s="723"/>
      <c r="CV12" s="723"/>
      <c r="CW12" s="723"/>
      <c r="CX12" s="723"/>
      <c r="CY12" s="723"/>
      <c r="CZ12" s="723"/>
      <c r="DA12" s="723"/>
      <c r="DB12" s="723"/>
      <c r="DC12" s="723"/>
      <c r="DD12" s="723"/>
      <c r="DE12" s="723"/>
      <c r="DF12" s="723"/>
      <c r="DG12" s="723"/>
      <c r="DH12" s="723"/>
      <c r="DI12" s="723"/>
      <c r="DJ12" s="723"/>
      <c r="DK12" s="723"/>
      <c r="DL12" s="723"/>
      <c r="DM12" s="723"/>
      <c r="DN12" s="723"/>
      <c r="DO12" s="723"/>
      <c r="DP12" s="723"/>
      <c r="DQ12" s="723"/>
      <c r="DR12" s="723"/>
      <c r="DS12" s="723"/>
      <c r="DT12" s="723"/>
      <c r="DU12" s="723"/>
      <c r="DV12" s="723"/>
      <c r="DW12" s="723"/>
      <c r="DX12" s="723"/>
      <c r="DY12" s="723"/>
      <c r="DZ12" s="723"/>
      <c r="EA12" s="723"/>
      <c r="EB12" s="723"/>
      <c r="EC12" s="723"/>
      <c r="ED12" s="723"/>
      <c r="EE12" s="723"/>
      <c r="EF12" s="723"/>
      <c r="EG12" s="723"/>
      <c r="EH12" s="723"/>
      <c r="EI12" s="723"/>
      <c r="EJ12" s="723"/>
      <c r="EK12" s="723"/>
      <c r="EL12" s="723"/>
      <c r="EM12" s="723"/>
      <c r="EN12" s="723"/>
      <c r="EO12" s="723"/>
      <c r="EP12" s="723"/>
      <c r="EQ12" s="723"/>
      <c r="ER12" s="723"/>
      <c r="ES12" s="723"/>
      <c r="ET12" s="723"/>
      <c r="EU12" s="723"/>
      <c r="EV12" s="723"/>
      <c r="EW12" s="723"/>
      <c r="EX12" s="723"/>
      <c r="EY12" s="723"/>
      <c r="EZ12" s="723"/>
      <c r="FA12" s="723"/>
      <c r="FB12" s="723"/>
      <c r="FC12" s="723"/>
      <c r="FD12" s="723"/>
      <c r="FE12" s="723"/>
      <c r="FF12" s="723"/>
      <c r="FG12" s="723"/>
      <c r="FH12" s="723"/>
      <c r="FI12" s="723"/>
      <c r="FJ12" s="723"/>
      <c r="FK12" s="723"/>
      <c r="FL12" s="723"/>
      <c r="FM12" s="723"/>
      <c r="FN12" s="723"/>
      <c r="FO12" s="723"/>
      <c r="FP12" s="723"/>
      <c r="FQ12" s="723"/>
      <c r="FR12" s="723"/>
      <c r="FS12" s="723"/>
      <c r="FT12" s="723"/>
      <c r="FU12" s="723"/>
      <c r="FV12" s="723"/>
      <c r="FW12" s="723"/>
      <c r="FX12" s="723"/>
      <c r="FY12" s="723"/>
      <c r="FZ12" s="723"/>
      <c r="GA12" s="723"/>
      <c r="GB12" s="723"/>
      <c r="GC12" s="723"/>
      <c r="GD12" s="723"/>
      <c r="GE12" s="723"/>
      <c r="GF12" s="723"/>
      <c r="GG12" s="723"/>
      <c r="GH12" s="723"/>
      <c r="GI12" s="723"/>
      <c r="GJ12" s="723"/>
      <c r="GK12" s="723"/>
      <c r="GL12" s="723"/>
      <c r="GM12" s="723"/>
    </row>
    <row r="13" spans="1:301" s="748" customFormat="1" ht="35.450000000000003" customHeight="1">
      <c r="A13" s="1795"/>
      <c r="B13" s="1783"/>
      <c r="C13" s="1649"/>
      <c r="D13" s="1781"/>
      <c r="E13" s="1781"/>
      <c r="F13" s="1781"/>
      <c r="G13" s="1784"/>
      <c r="H13" s="1781"/>
      <c r="I13" s="1781"/>
      <c r="J13" s="1781"/>
      <c r="K13" s="1782"/>
      <c r="L13" s="741">
        <v>9800</v>
      </c>
      <c r="M13" s="741">
        <v>3500</v>
      </c>
      <c r="N13" s="454">
        <v>34300000</v>
      </c>
      <c r="O13" s="743" t="s">
        <v>1187</v>
      </c>
      <c r="P13" s="423">
        <v>8000</v>
      </c>
      <c r="Q13" s="744">
        <v>2111.20838</v>
      </c>
      <c r="R13" s="425">
        <f t="shared" ref="R13" si="2">P13*Q13</f>
        <v>16889667.039999999</v>
      </c>
      <c r="S13" s="426"/>
      <c r="T13" s="745"/>
      <c r="U13" s="745"/>
      <c r="V13" s="429">
        <v>5066666.666666667</v>
      </c>
      <c r="W13" s="745"/>
      <c r="X13" s="745"/>
      <c r="Y13" s="746">
        <f t="shared" si="0"/>
        <v>5066666.666666667</v>
      </c>
      <c r="Z13" s="747">
        <f t="shared" si="1"/>
        <v>11823000.373333331</v>
      </c>
      <c r="AA13" s="1636" t="s">
        <v>1911</v>
      </c>
      <c r="AB13" s="1637"/>
      <c r="AC13" s="723"/>
      <c r="AD13" s="723"/>
      <c r="AE13" s="723"/>
      <c r="AF13" s="723"/>
      <c r="AG13" s="723"/>
      <c r="AH13" s="723"/>
      <c r="AI13" s="723"/>
      <c r="AJ13" s="723"/>
      <c r="AK13" s="723"/>
      <c r="AL13" s="723"/>
      <c r="AM13" s="723"/>
      <c r="AN13" s="723"/>
      <c r="AO13" s="723"/>
      <c r="AP13" s="723"/>
      <c r="AQ13" s="723"/>
      <c r="AR13" s="723"/>
      <c r="AS13" s="723"/>
      <c r="AT13" s="723"/>
      <c r="AU13" s="723"/>
      <c r="AV13" s="723"/>
      <c r="AW13" s="723"/>
      <c r="AX13" s="723"/>
      <c r="AY13" s="723"/>
      <c r="AZ13" s="723"/>
      <c r="BA13" s="723"/>
      <c r="BB13" s="723"/>
      <c r="BC13" s="723"/>
      <c r="BD13" s="723"/>
      <c r="BE13" s="723"/>
      <c r="BF13" s="723"/>
      <c r="BG13" s="723"/>
      <c r="BH13" s="723"/>
      <c r="BI13" s="723"/>
      <c r="BJ13" s="723"/>
      <c r="BK13" s="723"/>
      <c r="BL13" s="723"/>
      <c r="BM13" s="723"/>
      <c r="BN13" s="723"/>
      <c r="BO13" s="723"/>
      <c r="BP13" s="723"/>
      <c r="BQ13" s="723"/>
      <c r="BR13" s="723"/>
      <c r="BS13" s="723"/>
      <c r="BT13" s="723"/>
      <c r="BU13" s="723"/>
      <c r="BV13" s="723"/>
      <c r="BW13" s="723"/>
      <c r="BX13" s="723"/>
      <c r="BY13" s="723"/>
      <c r="BZ13" s="723"/>
      <c r="CA13" s="723"/>
      <c r="CB13" s="723"/>
      <c r="CC13" s="723"/>
      <c r="CD13" s="723"/>
      <c r="CE13" s="723"/>
      <c r="CF13" s="723"/>
      <c r="CG13" s="723"/>
      <c r="CH13" s="723"/>
      <c r="CI13" s="723"/>
      <c r="CJ13" s="723"/>
      <c r="CK13" s="723"/>
      <c r="CL13" s="723"/>
      <c r="CM13" s="723"/>
      <c r="CN13" s="723"/>
      <c r="CO13" s="723"/>
      <c r="CP13" s="723"/>
      <c r="CQ13" s="723"/>
      <c r="CR13" s="723"/>
      <c r="CS13" s="723"/>
      <c r="CT13" s="723"/>
      <c r="CU13" s="723"/>
      <c r="CV13" s="723"/>
      <c r="CW13" s="723"/>
      <c r="CX13" s="723"/>
      <c r="CY13" s="723"/>
      <c r="CZ13" s="723"/>
      <c r="DA13" s="723"/>
      <c r="DB13" s="723"/>
      <c r="DC13" s="723"/>
      <c r="DD13" s="723"/>
      <c r="DE13" s="723"/>
      <c r="DF13" s="723"/>
      <c r="DG13" s="723"/>
      <c r="DH13" s="723"/>
      <c r="DI13" s="723"/>
      <c r="DJ13" s="723"/>
      <c r="DK13" s="723"/>
      <c r="DL13" s="723"/>
      <c r="DM13" s="723"/>
      <c r="DN13" s="723"/>
      <c r="DO13" s="723"/>
      <c r="DP13" s="723"/>
      <c r="DQ13" s="723"/>
      <c r="DR13" s="723"/>
      <c r="DS13" s="723"/>
      <c r="DT13" s="723"/>
      <c r="DU13" s="723"/>
      <c r="DV13" s="723"/>
      <c r="DW13" s="723"/>
      <c r="DX13" s="723"/>
      <c r="DY13" s="723"/>
      <c r="DZ13" s="723"/>
      <c r="EA13" s="723"/>
      <c r="EB13" s="723"/>
      <c r="EC13" s="723"/>
      <c r="ED13" s="723"/>
      <c r="EE13" s="723"/>
      <c r="EF13" s="723"/>
      <c r="EG13" s="723"/>
      <c r="EH13" s="723"/>
      <c r="EI13" s="723"/>
      <c r="EJ13" s="723"/>
      <c r="EK13" s="723"/>
      <c r="EL13" s="723"/>
      <c r="EM13" s="723"/>
      <c r="EN13" s="723"/>
      <c r="EO13" s="723"/>
      <c r="EP13" s="723"/>
      <c r="EQ13" s="723"/>
      <c r="ER13" s="723"/>
      <c r="ES13" s="723"/>
      <c r="ET13" s="723"/>
      <c r="EU13" s="723"/>
      <c r="EV13" s="723"/>
      <c r="EW13" s="723"/>
      <c r="EX13" s="723"/>
      <c r="EY13" s="723"/>
      <c r="EZ13" s="723"/>
      <c r="FA13" s="723"/>
      <c r="FB13" s="723"/>
      <c r="FC13" s="723"/>
      <c r="FD13" s="723"/>
      <c r="FE13" s="723"/>
      <c r="FF13" s="723"/>
      <c r="FG13" s="723"/>
      <c r="FH13" s="723"/>
      <c r="FI13" s="723"/>
      <c r="FJ13" s="723"/>
      <c r="FK13" s="723"/>
      <c r="FL13" s="723"/>
      <c r="FM13" s="723"/>
      <c r="FN13" s="723"/>
      <c r="FO13" s="723"/>
      <c r="FP13" s="723"/>
      <c r="FQ13" s="723"/>
      <c r="FR13" s="723"/>
      <c r="FS13" s="723"/>
      <c r="FT13" s="723"/>
      <c r="FU13" s="723"/>
      <c r="FV13" s="723"/>
      <c r="FW13" s="723"/>
      <c r="FX13" s="723"/>
      <c r="FY13" s="723"/>
      <c r="FZ13" s="723"/>
      <c r="GA13" s="723"/>
      <c r="GB13" s="723"/>
      <c r="GC13" s="723"/>
      <c r="GD13" s="723"/>
      <c r="GE13" s="723"/>
      <c r="GF13" s="723"/>
      <c r="GG13" s="723"/>
      <c r="GH13" s="723"/>
      <c r="GI13" s="723"/>
      <c r="GJ13" s="723"/>
      <c r="GK13" s="723"/>
      <c r="GL13" s="723"/>
      <c r="GM13" s="723"/>
      <c r="GN13" s="723"/>
      <c r="GO13" s="723"/>
      <c r="GP13" s="723"/>
      <c r="GQ13" s="723"/>
      <c r="GR13" s="723"/>
      <c r="GS13" s="723"/>
      <c r="GT13" s="723"/>
      <c r="GU13" s="723"/>
      <c r="GV13" s="723"/>
      <c r="GW13" s="723"/>
      <c r="GX13" s="723"/>
      <c r="GY13" s="723"/>
      <c r="GZ13" s="723"/>
      <c r="HA13" s="723"/>
      <c r="HB13" s="723"/>
      <c r="HC13" s="723"/>
      <c r="HD13" s="723"/>
      <c r="HE13" s="723"/>
      <c r="HF13" s="723"/>
      <c r="HG13" s="723"/>
      <c r="HH13" s="723"/>
      <c r="HI13" s="723"/>
      <c r="HJ13" s="723"/>
      <c r="HK13" s="723"/>
      <c r="HL13" s="723"/>
      <c r="HM13" s="723"/>
      <c r="HN13" s="723"/>
      <c r="HO13" s="723"/>
      <c r="HP13" s="723"/>
      <c r="HQ13" s="723"/>
      <c r="HR13" s="723"/>
      <c r="HS13" s="723"/>
      <c r="HT13" s="723"/>
      <c r="HU13" s="723"/>
      <c r="HV13" s="723"/>
      <c r="HW13" s="723"/>
      <c r="HX13" s="723"/>
      <c r="HY13" s="723"/>
      <c r="HZ13" s="723"/>
      <c r="IA13" s="723"/>
      <c r="IB13" s="723"/>
      <c r="IC13" s="723"/>
      <c r="ID13" s="723"/>
      <c r="IE13" s="723"/>
      <c r="IF13" s="723"/>
      <c r="IG13" s="723"/>
      <c r="IH13" s="723"/>
      <c r="II13" s="723"/>
      <c r="IJ13" s="723"/>
      <c r="IK13" s="723"/>
      <c r="IL13" s="723"/>
      <c r="IM13" s="723"/>
      <c r="IN13" s="723"/>
      <c r="IO13" s="723"/>
      <c r="IP13" s="723"/>
      <c r="IQ13" s="723"/>
      <c r="IR13" s="723"/>
      <c r="IS13" s="723"/>
      <c r="IT13" s="723"/>
      <c r="IU13" s="723"/>
      <c r="IV13" s="723"/>
      <c r="IW13" s="723"/>
      <c r="IX13" s="723"/>
      <c r="IY13" s="723"/>
      <c r="IZ13" s="723"/>
      <c r="JA13" s="723"/>
      <c r="JB13" s="723"/>
      <c r="JC13" s="723"/>
      <c r="JD13" s="723"/>
      <c r="JE13" s="723"/>
      <c r="JF13" s="723"/>
      <c r="JG13" s="723"/>
      <c r="JH13" s="723"/>
      <c r="JI13" s="723"/>
      <c r="JJ13" s="723"/>
      <c r="JK13" s="723"/>
      <c r="JL13" s="723"/>
      <c r="JM13" s="723"/>
      <c r="JN13" s="723"/>
      <c r="JO13" s="723"/>
      <c r="JP13" s="723"/>
      <c r="JQ13" s="723"/>
      <c r="JR13" s="723"/>
      <c r="JS13" s="723"/>
      <c r="JT13" s="723"/>
      <c r="JU13" s="723"/>
      <c r="JV13" s="723"/>
      <c r="JW13" s="723"/>
      <c r="JX13" s="723"/>
      <c r="JY13" s="723"/>
      <c r="JZ13" s="723"/>
      <c r="KA13" s="723"/>
      <c r="KB13" s="723"/>
      <c r="KC13" s="723"/>
      <c r="KD13" s="723"/>
      <c r="KE13" s="723"/>
      <c r="KF13" s="723"/>
      <c r="KG13" s="723"/>
      <c r="KH13" s="723"/>
      <c r="KI13" s="723"/>
      <c r="KJ13" s="723"/>
      <c r="KK13" s="723"/>
      <c r="KL13" s="723"/>
      <c r="KM13" s="723"/>
      <c r="KN13" s="723"/>
      <c r="KO13" s="723"/>
    </row>
    <row r="14" spans="1:301" s="748" customFormat="1" ht="31.9" customHeight="1">
      <c r="A14" s="1795"/>
      <c r="B14" s="1783"/>
      <c r="C14" s="1649"/>
      <c r="D14" s="741"/>
      <c r="E14" s="741"/>
      <c r="F14" s="741"/>
      <c r="G14" s="493"/>
      <c r="H14" s="741"/>
      <c r="I14" s="741"/>
      <c r="J14" s="741"/>
      <c r="K14" s="1782"/>
      <c r="L14" s="741">
        <v>3000</v>
      </c>
      <c r="M14" s="741">
        <v>3899</v>
      </c>
      <c r="N14" s="459">
        <v>11696640</v>
      </c>
      <c r="O14" s="743" t="s">
        <v>1906</v>
      </c>
      <c r="P14" s="764">
        <v>1500</v>
      </c>
      <c r="Q14" s="765">
        <v>3899</v>
      </c>
      <c r="R14" s="766">
        <v>5848320</v>
      </c>
      <c r="S14" s="462">
        <v>5848320</v>
      </c>
      <c r="T14" s="745"/>
      <c r="U14" s="745"/>
      <c r="V14" s="745"/>
      <c r="W14" s="745"/>
      <c r="X14" s="745"/>
      <c r="Y14" s="463">
        <f t="shared" si="0"/>
        <v>0</v>
      </c>
      <c r="Z14" s="767">
        <f t="shared" si="1"/>
        <v>0</v>
      </c>
      <c r="AA14" s="1655" t="s">
        <v>1912</v>
      </c>
      <c r="AB14" s="1637"/>
      <c r="AC14" s="723"/>
      <c r="AD14" s="723"/>
      <c r="AE14" s="723"/>
      <c r="AF14" s="723"/>
      <c r="AG14" s="723"/>
      <c r="AH14" s="723"/>
      <c r="AI14" s="723"/>
      <c r="AJ14" s="723"/>
      <c r="AK14" s="723"/>
      <c r="AL14" s="723"/>
      <c r="AM14" s="723"/>
      <c r="AN14" s="723"/>
      <c r="AO14" s="723"/>
      <c r="AP14" s="723"/>
      <c r="AQ14" s="723"/>
      <c r="AR14" s="723"/>
      <c r="AS14" s="723"/>
      <c r="AT14" s="723"/>
      <c r="AU14" s="723"/>
      <c r="AV14" s="723"/>
      <c r="AW14" s="723"/>
      <c r="AX14" s="723"/>
      <c r="AY14" s="723"/>
      <c r="AZ14" s="723"/>
      <c r="BA14" s="723"/>
      <c r="BB14" s="723"/>
      <c r="BC14" s="723"/>
      <c r="BD14" s="723"/>
      <c r="BE14" s="723"/>
      <c r="BF14" s="723"/>
      <c r="BG14" s="723"/>
      <c r="BH14" s="723"/>
      <c r="BI14" s="723"/>
      <c r="BJ14" s="723"/>
      <c r="BK14" s="723"/>
      <c r="BL14" s="723"/>
      <c r="BM14" s="723"/>
      <c r="BN14" s="723"/>
      <c r="BO14" s="723"/>
      <c r="BP14" s="723"/>
      <c r="BQ14" s="723"/>
      <c r="BR14" s="723"/>
      <c r="BS14" s="723"/>
      <c r="BT14" s="723"/>
      <c r="BU14" s="723"/>
      <c r="BV14" s="723"/>
      <c r="BW14" s="723"/>
      <c r="BX14" s="723"/>
      <c r="BY14" s="723"/>
      <c r="BZ14" s="723"/>
      <c r="CA14" s="723"/>
      <c r="CB14" s="723"/>
      <c r="CC14" s="723"/>
      <c r="CD14" s="723"/>
      <c r="CE14" s="723"/>
      <c r="CF14" s="723"/>
      <c r="CG14" s="723"/>
      <c r="CH14" s="723"/>
      <c r="CI14" s="723"/>
      <c r="CJ14" s="723"/>
      <c r="CK14" s="723"/>
      <c r="CL14" s="723"/>
      <c r="CM14" s="723"/>
      <c r="CN14" s="723"/>
      <c r="CO14" s="723"/>
      <c r="CP14" s="723"/>
      <c r="CQ14" s="723"/>
      <c r="CR14" s="723"/>
      <c r="CS14" s="723"/>
      <c r="CT14" s="723"/>
      <c r="CU14" s="723"/>
      <c r="CV14" s="723"/>
      <c r="CW14" s="723"/>
      <c r="CX14" s="723"/>
      <c r="CY14" s="723"/>
      <c r="CZ14" s="723"/>
      <c r="DA14" s="723"/>
      <c r="DB14" s="723"/>
      <c r="DC14" s="723"/>
      <c r="DD14" s="723"/>
      <c r="DE14" s="723"/>
      <c r="DF14" s="723"/>
      <c r="DG14" s="723"/>
      <c r="DH14" s="723"/>
      <c r="DI14" s="723"/>
      <c r="DJ14" s="723"/>
      <c r="DK14" s="723"/>
      <c r="DL14" s="723"/>
      <c r="DM14" s="723"/>
      <c r="DN14" s="723"/>
      <c r="DO14" s="723"/>
      <c r="DP14" s="723"/>
      <c r="DQ14" s="723"/>
      <c r="DR14" s="723"/>
      <c r="DS14" s="723"/>
      <c r="DT14" s="723"/>
      <c r="DU14" s="723"/>
      <c r="DV14" s="723"/>
      <c r="DW14" s="723"/>
      <c r="DX14" s="723"/>
      <c r="DY14" s="723"/>
      <c r="DZ14" s="723"/>
      <c r="EA14" s="723"/>
      <c r="EB14" s="723"/>
      <c r="EC14" s="723"/>
      <c r="ED14" s="723"/>
      <c r="EE14" s="723"/>
      <c r="EF14" s="723"/>
      <c r="EG14" s="723"/>
      <c r="EH14" s="723"/>
      <c r="EI14" s="723"/>
      <c r="EJ14" s="723"/>
      <c r="EK14" s="723"/>
      <c r="EL14" s="723"/>
      <c r="EM14" s="723"/>
      <c r="EN14" s="723"/>
      <c r="EO14" s="723"/>
      <c r="EP14" s="723"/>
      <c r="EQ14" s="723"/>
      <c r="ER14" s="723"/>
      <c r="ES14" s="723"/>
      <c r="ET14" s="723"/>
      <c r="EU14" s="723"/>
      <c r="EV14" s="723"/>
      <c r="EW14" s="723"/>
      <c r="EX14" s="723"/>
      <c r="EY14" s="723"/>
      <c r="EZ14" s="723"/>
      <c r="FA14" s="723"/>
      <c r="FB14" s="723"/>
      <c r="FC14" s="723"/>
      <c r="FD14" s="723"/>
      <c r="FE14" s="723"/>
      <c r="FF14" s="723"/>
      <c r="FG14" s="723"/>
      <c r="FH14" s="723"/>
      <c r="FI14" s="723"/>
      <c r="FJ14" s="723"/>
      <c r="FK14" s="723"/>
      <c r="FL14" s="723"/>
      <c r="FM14" s="723"/>
      <c r="FN14" s="723"/>
      <c r="FO14" s="723"/>
      <c r="FP14" s="723"/>
      <c r="FQ14" s="723"/>
      <c r="FR14" s="723"/>
      <c r="FS14" s="723"/>
      <c r="FT14" s="723"/>
      <c r="FU14" s="723"/>
      <c r="FV14" s="723"/>
      <c r="FW14" s="723"/>
      <c r="FX14" s="723"/>
      <c r="FY14" s="723"/>
      <c r="FZ14" s="723"/>
      <c r="GA14" s="723"/>
      <c r="GB14" s="723"/>
      <c r="GC14" s="723"/>
      <c r="GD14" s="723"/>
      <c r="GE14" s="723"/>
      <c r="GF14" s="723"/>
      <c r="GG14" s="723"/>
      <c r="GH14" s="723"/>
      <c r="GI14" s="723"/>
      <c r="GJ14" s="723"/>
      <c r="GK14" s="723"/>
      <c r="GL14" s="723"/>
      <c r="GM14" s="723"/>
      <c r="GN14" s="723"/>
      <c r="GO14" s="723"/>
      <c r="GP14" s="723"/>
      <c r="GQ14" s="723"/>
      <c r="GR14" s="723"/>
      <c r="GS14" s="723"/>
      <c r="GT14" s="723"/>
      <c r="GU14" s="723"/>
      <c r="GV14" s="723"/>
      <c r="GW14" s="723"/>
      <c r="GX14" s="723"/>
      <c r="GY14" s="723"/>
      <c r="GZ14" s="723"/>
      <c r="HA14" s="723"/>
      <c r="HB14" s="723"/>
      <c r="HC14" s="723"/>
      <c r="HD14" s="723"/>
      <c r="HE14" s="723"/>
      <c r="HF14" s="723"/>
      <c r="HG14" s="723"/>
      <c r="HH14" s="723"/>
      <c r="HI14" s="723"/>
      <c r="HJ14" s="723"/>
      <c r="HK14" s="723"/>
      <c r="HL14" s="723"/>
      <c r="HM14" s="723"/>
      <c r="HN14" s="723"/>
      <c r="HO14" s="723"/>
      <c r="HP14" s="723"/>
      <c r="HQ14" s="723"/>
      <c r="HR14" s="723"/>
      <c r="HS14" s="723"/>
      <c r="HT14" s="723"/>
      <c r="HU14" s="723"/>
      <c r="HV14" s="723"/>
      <c r="HW14" s="723"/>
      <c r="HX14" s="723"/>
      <c r="HY14" s="723"/>
      <c r="HZ14" s="723"/>
      <c r="IA14" s="723"/>
      <c r="IB14" s="723"/>
      <c r="IC14" s="723"/>
      <c r="ID14" s="723"/>
      <c r="IE14" s="723"/>
      <c r="IF14" s="723"/>
      <c r="IG14" s="723"/>
      <c r="IH14" s="723"/>
      <c r="II14" s="723"/>
      <c r="IJ14" s="723"/>
      <c r="IK14" s="723"/>
      <c r="IL14" s="723"/>
      <c r="IM14" s="723"/>
      <c r="IN14" s="723"/>
      <c r="IO14" s="723"/>
      <c r="IP14" s="723"/>
      <c r="IQ14" s="723"/>
      <c r="IR14" s="723"/>
      <c r="IS14" s="723"/>
      <c r="IT14" s="723"/>
      <c r="IU14" s="723"/>
      <c r="IV14" s="723"/>
      <c r="IW14" s="723"/>
      <c r="IX14" s="723"/>
      <c r="IY14" s="723"/>
      <c r="IZ14" s="723"/>
      <c r="JA14" s="723"/>
      <c r="JB14" s="723"/>
      <c r="JC14" s="723"/>
      <c r="JD14" s="723"/>
      <c r="JE14" s="723"/>
      <c r="JF14" s="723"/>
      <c r="JG14" s="723"/>
      <c r="JH14" s="723"/>
      <c r="JI14" s="723"/>
      <c r="JJ14" s="723"/>
      <c r="JK14" s="723"/>
      <c r="JL14" s="723"/>
      <c r="JM14" s="723"/>
      <c r="JN14" s="723"/>
      <c r="JO14" s="723"/>
      <c r="JP14" s="723"/>
      <c r="JQ14" s="723"/>
      <c r="JR14" s="723"/>
      <c r="JS14" s="723"/>
      <c r="JT14" s="723"/>
      <c r="JU14" s="723"/>
      <c r="JV14" s="723"/>
      <c r="JW14" s="723"/>
      <c r="JX14" s="723"/>
      <c r="JY14" s="723"/>
      <c r="JZ14" s="723"/>
      <c r="KA14" s="723"/>
      <c r="KB14" s="723"/>
      <c r="KC14" s="723"/>
      <c r="KD14" s="723"/>
      <c r="KE14" s="723"/>
      <c r="KF14" s="723"/>
      <c r="KG14" s="723"/>
      <c r="KH14" s="723"/>
      <c r="KI14" s="723"/>
      <c r="KJ14" s="723"/>
      <c r="KK14" s="723"/>
      <c r="KL14" s="723"/>
      <c r="KM14" s="723"/>
      <c r="KN14" s="723"/>
      <c r="KO14" s="723"/>
    </row>
    <row r="15" spans="1:301" ht="64.150000000000006" customHeight="1">
      <c r="A15" s="1795"/>
      <c r="B15" s="768" t="s">
        <v>1913</v>
      </c>
      <c r="C15" s="465" t="s">
        <v>1914</v>
      </c>
      <c r="D15" s="749">
        <v>14520</v>
      </c>
      <c r="E15" s="749">
        <v>7971</v>
      </c>
      <c r="F15" s="749">
        <v>5276</v>
      </c>
      <c r="G15" s="769">
        <v>0.36</v>
      </c>
      <c r="H15" s="749">
        <v>6128</v>
      </c>
      <c r="I15" s="749">
        <v>2695</v>
      </c>
      <c r="J15" s="749">
        <v>9244</v>
      </c>
      <c r="K15" s="749">
        <v>10000</v>
      </c>
      <c r="L15" s="749">
        <v>10000</v>
      </c>
      <c r="M15" s="770">
        <v>3125</v>
      </c>
      <c r="N15" s="770">
        <v>31250000</v>
      </c>
      <c r="O15" s="751" t="s">
        <v>1915</v>
      </c>
      <c r="P15" s="468">
        <v>10000</v>
      </c>
      <c r="Q15" s="771">
        <v>2800</v>
      </c>
      <c r="R15" s="470">
        <f>P15*Q15</f>
        <v>28000000</v>
      </c>
      <c r="S15" s="439"/>
      <c r="T15" s="752"/>
      <c r="U15" s="471">
        <v>28000000</v>
      </c>
      <c r="V15" s="752"/>
      <c r="W15" s="752"/>
      <c r="X15" s="752"/>
      <c r="Y15" s="472">
        <f t="shared" si="0"/>
        <v>28000000</v>
      </c>
      <c r="Z15" s="758">
        <f t="shared" si="1"/>
        <v>0</v>
      </c>
      <c r="AA15" s="1656" t="s">
        <v>1916</v>
      </c>
      <c r="AB15" s="1657"/>
    </row>
    <row r="16" spans="1:301" s="748" customFormat="1" ht="54.75" customHeight="1">
      <c r="A16" s="1795"/>
      <c r="B16" s="1783" t="s">
        <v>1917</v>
      </c>
      <c r="C16" s="1662" t="s">
        <v>1918</v>
      </c>
      <c r="D16" s="1782">
        <v>29040</v>
      </c>
      <c r="E16" s="1782">
        <v>21910</v>
      </c>
      <c r="F16" s="1782">
        <v>15536</v>
      </c>
      <c r="G16" s="1649">
        <v>0.53</v>
      </c>
      <c r="H16" s="1782">
        <v>7921</v>
      </c>
      <c r="I16" s="1782">
        <v>6225</v>
      </c>
      <c r="J16" s="1782">
        <v>13504</v>
      </c>
      <c r="K16" s="1782">
        <v>14050</v>
      </c>
      <c r="L16" s="1782">
        <v>7025</v>
      </c>
      <c r="M16" s="1785">
        <v>7100</v>
      </c>
      <c r="N16" s="1785">
        <v>49877500</v>
      </c>
      <c r="O16" s="1649" t="s">
        <v>1919</v>
      </c>
      <c r="P16" s="455">
        <v>10500</v>
      </c>
      <c r="Q16" s="764">
        <v>6490</v>
      </c>
      <c r="R16" s="474">
        <f t="shared" ref="R16:R17" si="3">P16*Q16</f>
        <v>68145000</v>
      </c>
      <c r="S16" s="426"/>
      <c r="T16" s="459"/>
      <c r="U16" s="459">
        <v>20443500</v>
      </c>
      <c r="V16" s="745"/>
      <c r="W16" s="745"/>
      <c r="X16" s="745"/>
      <c r="Y16" s="772">
        <f t="shared" si="0"/>
        <v>20443500</v>
      </c>
      <c r="Z16" s="767">
        <f t="shared" si="1"/>
        <v>47701500</v>
      </c>
      <c r="AA16" s="1636" t="s">
        <v>1920</v>
      </c>
      <c r="AB16" s="1637"/>
      <c r="AC16" s="723"/>
      <c r="AD16" s="759">
        <f>S18+S9+'[2]13062017 Mühimmat MALİYE (2)'!S14+'[2]13062017 Mühimmat MALİYE (2)'!S28</f>
        <v>24288070</v>
      </c>
      <c r="AE16" s="759">
        <f>AD16*3.75</f>
        <v>91080262.5</v>
      </c>
      <c r="AF16" s="723"/>
      <c r="AG16" s="723"/>
      <c r="AH16" s="723"/>
      <c r="AI16" s="723"/>
      <c r="AJ16" s="723"/>
      <c r="AK16" s="723"/>
      <c r="AL16" s="723"/>
      <c r="AM16" s="723"/>
      <c r="AN16" s="723"/>
      <c r="AO16" s="723"/>
      <c r="AP16" s="723"/>
      <c r="AQ16" s="723"/>
      <c r="AR16" s="723"/>
      <c r="AS16" s="723"/>
      <c r="AT16" s="723"/>
      <c r="AU16" s="723"/>
      <c r="AV16" s="723"/>
      <c r="AW16" s="723"/>
      <c r="AX16" s="723"/>
      <c r="AY16" s="723"/>
      <c r="AZ16" s="723"/>
      <c r="BA16" s="723"/>
      <c r="BB16" s="723"/>
      <c r="BC16" s="723"/>
      <c r="BD16" s="723"/>
      <c r="BE16" s="723"/>
      <c r="BF16" s="723"/>
      <c r="BG16" s="723"/>
      <c r="BH16" s="723"/>
      <c r="BI16" s="723"/>
      <c r="BJ16" s="723"/>
      <c r="BK16" s="723"/>
      <c r="BL16" s="723"/>
      <c r="BM16" s="723"/>
      <c r="BN16" s="723"/>
      <c r="BO16" s="723"/>
      <c r="BP16" s="723"/>
      <c r="BQ16" s="723"/>
      <c r="BR16" s="723"/>
      <c r="BS16" s="723"/>
      <c r="BT16" s="723"/>
      <c r="BU16" s="723"/>
      <c r="BV16" s="723"/>
      <c r="BW16" s="723"/>
      <c r="BX16" s="723"/>
      <c r="BY16" s="723"/>
      <c r="BZ16" s="723"/>
      <c r="CA16" s="723"/>
      <c r="CB16" s="723"/>
      <c r="CC16" s="723"/>
      <c r="CD16" s="723"/>
      <c r="CE16" s="723"/>
      <c r="CF16" s="723"/>
      <c r="CG16" s="723"/>
      <c r="CH16" s="723"/>
      <c r="CI16" s="723"/>
      <c r="CJ16" s="723"/>
      <c r="CK16" s="723"/>
      <c r="CL16" s="723"/>
      <c r="CM16" s="723"/>
      <c r="CN16" s="723"/>
      <c r="CO16" s="723"/>
      <c r="CP16" s="723"/>
      <c r="CQ16" s="723"/>
      <c r="CR16" s="723"/>
      <c r="CS16" s="723"/>
      <c r="CT16" s="723"/>
      <c r="CU16" s="723"/>
      <c r="CV16" s="723"/>
      <c r="CW16" s="723"/>
      <c r="CX16" s="723"/>
      <c r="CY16" s="723"/>
      <c r="CZ16" s="723"/>
      <c r="DA16" s="723"/>
      <c r="DB16" s="723"/>
      <c r="DC16" s="723"/>
      <c r="DD16" s="723"/>
      <c r="DE16" s="723"/>
      <c r="DF16" s="723"/>
      <c r="DG16" s="723"/>
      <c r="DH16" s="723"/>
      <c r="DI16" s="723"/>
      <c r="DJ16" s="723"/>
      <c r="DK16" s="723"/>
      <c r="DL16" s="723"/>
      <c r="DM16" s="723"/>
      <c r="DN16" s="723"/>
      <c r="DO16" s="723"/>
      <c r="DP16" s="723"/>
      <c r="DQ16" s="723"/>
      <c r="DR16" s="723"/>
      <c r="DS16" s="723"/>
      <c r="DT16" s="723"/>
      <c r="DU16" s="723"/>
      <c r="DV16" s="723"/>
      <c r="DW16" s="723"/>
      <c r="DX16" s="723"/>
      <c r="DY16" s="723"/>
      <c r="DZ16" s="723"/>
      <c r="EA16" s="723"/>
      <c r="EB16" s="723"/>
      <c r="EC16" s="723"/>
      <c r="ED16" s="723"/>
      <c r="EE16" s="723"/>
      <c r="EF16" s="723"/>
      <c r="EG16" s="723"/>
      <c r="EH16" s="723"/>
      <c r="EI16" s="723"/>
      <c r="EJ16" s="723"/>
      <c r="EK16" s="723"/>
      <c r="EL16" s="723"/>
      <c r="EM16" s="723"/>
      <c r="EN16" s="723"/>
      <c r="EO16" s="723"/>
      <c r="EP16" s="723"/>
      <c r="EQ16" s="723"/>
      <c r="ER16" s="723"/>
      <c r="ES16" s="723"/>
      <c r="ET16" s="723"/>
      <c r="EU16" s="723"/>
      <c r="EV16" s="723"/>
      <c r="EW16" s="723"/>
      <c r="EX16" s="723"/>
      <c r="EY16" s="723"/>
      <c r="EZ16" s="723"/>
      <c r="FA16" s="723"/>
      <c r="FB16" s="723"/>
      <c r="FC16" s="723"/>
      <c r="FD16" s="723"/>
      <c r="FE16" s="723"/>
      <c r="FF16" s="723"/>
      <c r="FG16" s="723"/>
      <c r="FH16" s="723"/>
      <c r="FI16" s="723"/>
      <c r="FJ16" s="723"/>
      <c r="FK16" s="723"/>
      <c r="FL16" s="723"/>
      <c r="FM16" s="723"/>
      <c r="FN16" s="723"/>
      <c r="FO16" s="723"/>
      <c r="FP16" s="723"/>
      <c r="FQ16" s="723"/>
      <c r="FR16" s="723"/>
      <c r="FS16" s="723"/>
      <c r="FT16" s="723"/>
      <c r="FU16" s="723"/>
      <c r="FV16" s="723"/>
      <c r="FW16" s="723"/>
      <c r="FX16" s="723"/>
      <c r="FY16" s="723"/>
      <c r="FZ16" s="723"/>
      <c r="GA16" s="723"/>
      <c r="GB16" s="723"/>
      <c r="GC16" s="723"/>
      <c r="GD16" s="723"/>
      <c r="GE16" s="723"/>
      <c r="GF16" s="723"/>
      <c r="GG16" s="723"/>
      <c r="GH16" s="723"/>
      <c r="GI16" s="723"/>
      <c r="GJ16" s="723"/>
      <c r="GK16" s="723"/>
      <c r="GL16" s="723"/>
      <c r="GM16" s="723"/>
      <c r="GN16" s="723"/>
      <c r="GO16" s="723"/>
      <c r="GP16" s="723"/>
      <c r="GQ16" s="723"/>
      <c r="GR16" s="723"/>
      <c r="GS16" s="723"/>
      <c r="GT16" s="723"/>
      <c r="GU16" s="723"/>
      <c r="GV16" s="723"/>
      <c r="GW16" s="723"/>
      <c r="GX16" s="723"/>
      <c r="GY16" s="723"/>
      <c r="GZ16" s="723"/>
      <c r="HA16" s="723"/>
      <c r="HB16" s="723"/>
      <c r="HC16" s="723"/>
      <c r="HD16" s="723"/>
      <c r="HE16" s="723"/>
      <c r="HF16" s="723"/>
      <c r="HG16" s="723"/>
      <c r="HH16" s="723"/>
      <c r="HI16" s="723"/>
      <c r="HJ16" s="723"/>
      <c r="HK16" s="723"/>
      <c r="HL16" s="723"/>
      <c r="HM16" s="723"/>
      <c r="HN16" s="723"/>
      <c r="HO16" s="723"/>
      <c r="HP16" s="723"/>
      <c r="HQ16" s="723"/>
      <c r="HR16" s="723"/>
      <c r="HS16" s="723"/>
      <c r="HT16" s="723"/>
      <c r="HU16" s="723"/>
      <c r="HV16" s="723"/>
      <c r="HW16" s="723"/>
      <c r="HX16" s="723"/>
      <c r="HY16" s="723"/>
      <c r="HZ16" s="723"/>
      <c r="IA16" s="723"/>
      <c r="IB16" s="723"/>
      <c r="IC16" s="723"/>
      <c r="ID16" s="723"/>
      <c r="IE16" s="723"/>
      <c r="IF16" s="723"/>
      <c r="IG16" s="723"/>
      <c r="IH16" s="723"/>
      <c r="II16" s="723"/>
      <c r="IJ16" s="723"/>
      <c r="IK16" s="723"/>
      <c r="IL16" s="723"/>
      <c r="IM16" s="723"/>
      <c r="IN16" s="723"/>
      <c r="IO16" s="723"/>
      <c r="IP16" s="723"/>
      <c r="IQ16" s="723"/>
      <c r="IR16" s="723"/>
      <c r="IS16" s="723"/>
      <c r="IT16" s="723"/>
      <c r="IU16" s="723"/>
      <c r="IV16" s="723"/>
      <c r="IW16" s="723"/>
      <c r="IX16" s="723"/>
      <c r="IY16" s="723"/>
      <c r="IZ16" s="723"/>
      <c r="JA16" s="723"/>
      <c r="JB16" s="723"/>
      <c r="JC16" s="723"/>
      <c r="JD16" s="723"/>
      <c r="JE16" s="723"/>
      <c r="JF16" s="723"/>
      <c r="JG16" s="723"/>
      <c r="JH16" s="723"/>
      <c r="JI16" s="723"/>
      <c r="JJ16" s="723"/>
      <c r="JK16" s="723"/>
      <c r="JL16" s="723"/>
      <c r="JM16" s="723"/>
      <c r="JN16" s="723"/>
      <c r="JO16" s="723"/>
      <c r="JP16" s="723"/>
      <c r="JQ16" s="723"/>
      <c r="JR16" s="723"/>
      <c r="JS16" s="723"/>
      <c r="JT16" s="723"/>
      <c r="JU16" s="723"/>
      <c r="JV16" s="723"/>
      <c r="JW16" s="723"/>
      <c r="JX16" s="723"/>
      <c r="JY16" s="723"/>
      <c r="JZ16" s="723"/>
      <c r="KA16" s="723"/>
      <c r="KB16" s="723"/>
      <c r="KC16" s="723"/>
      <c r="KD16" s="723"/>
      <c r="KE16" s="723"/>
      <c r="KF16" s="723"/>
      <c r="KG16" s="723"/>
      <c r="KH16" s="723"/>
      <c r="KI16" s="723"/>
      <c r="KJ16" s="723"/>
      <c r="KK16" s="723"/>
      <c r="KL16" s="723"/>
      <c r="KM16" s="723"/>
      <c r="KN16" s="723"/>
      <c r="KO16" s="723"/>
    </row>
    <row r="17" spans="1:301" s="748" customFormat="1" ht="38.25" customHeight="1">
      <c r="A17" s="1795"/>
      <c r="B17" s="1783"/>
      <c r="C17" s="1662"/>
      <c r="D17" s="1782"/>
      <c r="E17" s="1782"/>
      <c r="F17" s="1782"/>
      <c r="G17" s="1649"/>
      <c r="H17" s="1782"/>
      <c r="I17" s="1782"/>
      <c r="J17" s="1782"/>
      <c r="K17" s="1782"/>
      <c r="L17" s="1782"/>
      <c r="M17" s="1785"/>
      <c r="N17" s="1785"/>
      <c r="O17" s="1649"/>
      <c r="P17" s="455">
        <v>4000</v>
      </c>
      <c r="Q17" s="764">
        <v>5190</v>
      </c>
      <c r="R17" s="474">
        <f t="shared" si="3"/>
        <v>20760000</v>
      </c>
      <c r="S17" s="426"/>
      <c r="T17" s="459"/>
      <c r="U17" s="459">
        <v>6228000</v>
      </c>
      <c r="V17" s="745"/>
      <c r="W17" s="745"/>
      <c r="X17" s="745"/>
      <c r="Y17" s="772">
        <f t="shared" si="0"/>
        <v>6228000</v>
      </c>
      <c r="Z17" s="767">
        <f t="shared" si="1"/>
        <v>14532000</v>
      </c>
      <c r="AA17" s="1636" t="s">
        <v>1921</v>
      </c>
      <c r="AB17" s="1637"/>
      <c r="AC17" s="723"/>
      <c r="AD17" s="723"/>
      <c r="AE17" s="723"/>
      <c r="AF17" s="723"/>
      <c r="AG17" s="723"/>
      <c r="AH17" s="723"/>
      <c r="AI17" s="723"/>
      <c r="AJ17" s="723"/>
      <c r="AK17" s="723"/>
      <c r="AL17" s="723"/>
      <c r="AM17" s="723"/>
      <c r="AN17" s="723"/>
      <c r="AO17" s="723"/>
      <c r="AP17" s="723"/>
      <c r="AQ17" s="723"/>
      <c r="AR17" s="723"/>
      <c r="AS17" s="723"/>
      <c r="AT17" s="723"/>
      <c r="AU17" s="723"/>
      <c r="AV17" s="723"/>
      <c r="AW17" s="723"/>
      <c r="AX17" s="723"/>
      <c r="AY17" s="723"/>
      <c r="AZ17" s="723"/>
      <c r="BA17" s="723"/>
      <c r="BB17" s="723"/>
      <c r="BC17" s="723"/>
      <c r="BD17" s="723"/>
      <c r="BE17" s="723"/>
      <c r="BF17" s="723"/>
      <c r="BG17" s="723"/>
      <c r="BH17" s="723"/>
      <c r="BI17" s="723"/>
      <c r="BJ17" s="723"/>
      <c r="BK17" s="723"/>
      <c r="BL17" s="723"/>
      <c r="BM17" s="723"/>
      <c r="BN17" s="723"/>
      <c r="BO17" s="723"/>
      <c r="BP17" s="723"/>
      <c r="BQ17" s="723"/>
      <c r="BR17" s="723"/>
      <c r="BS17" s="723"/>
      <c r="BT17" s="723"/>
      <c r="BU17" s="723"/>
      <c r="BV17" s="723"/>
      <c r="BW17" s="723"/>
      <c r="BX17" s="723"/>
      <c r="BY17" s="723"/>
      <c r="BZ17" s="723"/>
      <c r="CA17" s="723"/>
      <c r="CB17" s="723"/>
      <c r="CC17" s="723"/>
      <c r="CD17" s="723"/>
      <c r="CE17" s="723"/>
      <c r="CF17" s="723"/>
      <c r="CG17" s="723"/>
      <c r="CH17" s="723"/>
      <c r="CI17" s="723"/>
      <c r="CJ17" s="723"/>
      <c r="CK17" s="723"/>
      <c r="CL17" s="723"/>
      <c r="CM17" s="723"/>
      <c r="CN17" s="723"/>
      <c r="CO17" s="723"/>
      <c r="CP17" s="723"/>
      <c r="CQ17" s="723"/>
      <c r="CR17" s="723"/>
      <c r="CS17" s="723"/>
      <c r="CT17" s="723"/>
      <c r="CU17" s="723"/>
      <c r="CV17" s="723"/>
      <c r="CW17" s="723"/>
      <c r="CX17" s="723"/>
      <c r="CY17" s="723"/>
      <c r="CZ17" s="723"/>
      <c r="DA17" s="723"/>
      <c r="DB17" s="723"/>
      <c r="DC17" s="723"/>
      <c r="DD17" s="723"/>
      <c r="DE17" s="723"/>
      <c r="DF17" s="723"/>
      <c r="DG17" s="723"/>
      <c r="DH17" s="723"/>
      <c r="DI17" s="723"/>
      <c r="DJ17" s="723"/>
      <c r="DK17" s="723"/>
      <c r="DL17" s="723"/>
      <c r="DM17" s="723"/>
      <c r="DN17" s="723"/>
      <c r="DO17" s="723"/>
      <c r="DP17" s="723"/>
      <c r="DQ17" s="723"/>
      <c r="DR17" s="723"/>
      <c r="DS17" s="723"/>
      <c r="DT17" s="723"/>
      <c r="DU17" s="723"/>
      <c r="DV17" s="723"/>
      <c r="DW17" s="723"/>
      <c r="DX17" s="723"/>
      <c r="DY17" s="723"/>
      <c r="DZ17" s="723"/>
      <c r="EA17" s="723"/>
      <c r="EB17" s="723"/>
      <c r="EC17" s="723"/>
      <c r="ED17" s="723"/>
      <c r="EE17" s="723"/>
      <c r="EF17" s="723"/>
      <c r="EG17" s="723"/>
      <c r="EH17" s="723"/>
      <c r="EI17" s="723"/>
      <c r="EJ17" s="723"/>
      <c r="EK17" s="723"/>
      <c r="EL17" s="723"/>
      <c r="EM17" s="723"/>
      <c r="EN17" s="723"/>
      <c r="EO17" s="723"/>
      <c r="EP17" s="723"/>
      <c r="EQ17" s="723"/>
      <c r="ER17" s="723"/>
      <c r="ES17" s="723"/>
      <c r="ET17" s="723"/>
      <c r="EU17" s="723"/>
      <c r="EV17" s="723"/>
      <c r="EW17" s="723"/>
      <c r="EX17" s="723"/>
      <c r="EY17" s="723"/>
      <c r="EZ17" s="723"/>
      <c r="FA17" s="723"/>
      <c r="FB17" s="723"/>
      <c r="FC17" s="723"/>
      <c r="FD17" s="723"/>
      <c r="FE17" s="723"/>
      <c r="FF17" s="723"/>
      <c r="FG17" s="723"/>
      <c r="FH17" s="723"/>
      <c r="FI17" s="723"/>
      <c r="FJ17" s="723"/>
      <c r="FK17" s="723"/>
      <c r="FL17" s="723"/>
      <c r="FM17" s="723"/>
      <c r="FN17" s="723"/>
      <c r="FO17" s="723"/>
      <c r="FP17" s="723"/>
      <c r="FQ17" s="723"/>
      <c r="FR17" s="723"/>
      <c r="FS17" s="723"/>
      <c r="FT17" s="723"/>
      <c r="FU17" s="723"/>
      <c r="FV17" s="723"/>
      <c r="FW17" s="723"/>
      <c r="FX17" s="723"/>
      <c r="FY17" s="723"/>
      <c r="FZ17" s="723"/>
      <c r="GA17" s="723"/>
      <c r="GB17" s="723"/>
      <c r="GC17" s="723"/>
      <c r="GD17" s="723"/>
      <c r="GE17" s="723"/>
      <c r="GF17" s="723"/>
      <c r="GG17" s="723"/>
      <c r="GH17" s="723"/>
      <c r="GI17" s="723"/>
      <c r="GJ17" s="723"/>
      <c r="GK17" s="723"/>
      <c r="GL17" s="723"/>
      <c r="GM17" s="723"/>
      <c r="GN17" s="723"/>
      <c r="GO17" s="723"/>
      <c r="GP17" s="723"/>
      <c r="GQ17" s="723"/>
      <c r="GR17" s="723"/>
      <c r="GS17" s="723"/>
      <c r="GT17" s="723"/>
      <c r="GU17" s="723"/>
      <c r="GV17" s="723"/>
      <c r="GW17" s="723"/>
      <c r="GX17" s="723"/>
      <c r="GY17" s="723"/>
      <c r="GZ17" s="723"/>
      <c r="HA17" s="723"/>
      <c r="HB17" s="723"/>
      <c r="HC17" s="723"/>
      <c r="HD17" s="723"/>
      <c r="HE17" s="723"/>
      <c r="HF17" s="723"/>
      <c r="HG17" s="723"/>
      <c r="HH17" s="723"/>
      <c r="HI17" s="723"/>
      <c r="HJ17" s="723"/>
      <c r="HK17" s="723"/>
      <c r="HL17" s="723"/>
      <c r="HM17" s="723"/>
      <c r="HN17" s="723"/>
      <c r="HO17" s="723"/>
      <c r="HP17" s="723"/>
      <c r="HQ17" s="723"/>
      <c r="HR17" s="723"/>
      <c r="HS17" s="723"/>
      <c r="HT17" s="723"/>
      <c r="HU17" s="723"/>
      <c r="HV17" s="723"/>
      <c r="HW17" s="723"/>
      <c r="HX17" s="723"/>
      <c r="HY17" s="723"/>
      <c r="HZ17" s="723"/>
      <c r="IA17" s="723"/>
      <c r="IB17" s="723"/>
      <c r="IC17" s="723"/>
      <c r="ID17" s="723"/>
      <c r="IE17" s="723"/>
      <c r="IF17" s="723"/>
      <c r="IG17" s="723"/>
      <c r="IH17" s="723"/>
      <c r="II17" s="723"/>
      <c r="IJ17" s="723"/>
      <c r="IK17" s="723"/>
      <c r="IL17" s="723"/>
      <c r="IM17" s="723"/>
      <c r="IN17" s="723"/>
      <c r="IO17" s="723"/>
      <c r="IP17" s="723"/>
      <c r="IQ17" s="723"/>
      <c r="IR17" s="723"/>
      <c r="IS17" s="723"/>
      <c r="IT17" s="723"/>
      <c r="IU17" s="723"/>
      <c r="IV17" s="723"/>
      <c r="IW17" s="723"/>
      <c r="IX17" s="723"/>
      <c r="IY17" s="723"/>
      <c r="IZ17" s="723"/>
      <c r="JA17" s="723"/>
      <c r="JB17" s="723"/>
      <c r="JC17" s="723"/>
      <c r="JD17" s="723"/>
      <c r="JE17" s="723"/>
      <c r="JF17" s="723"/>
      <c r="JG17" s="723"/>
      <c r="JH17" s="723"/>
      <c r="JI17" s="723"/>
      <c r="JJ17" s="723"/>
      <c r="JK17" s="723"/>
      <c r="JL17" s="723"/>
      <c r="JM17" s="723"/>
      <c r="JN17" s="723"/>
      <c r="JO17" s="723"/>
      <c r="JP17" s="723"/>
      <c r="JQ17" s="723"/>
      <c r="JR17" s="723"/>
      <c r="JS17" s="723"/>
      <c r="JT17" s="723"/>
      <c r="JU17" s="723"/>
      <c r="JV17" s="723"/>
      <c r="JW17" s="723"/>
      <c r="JX17" s="723"/>
      <c r="JY17" s="723"/>
      <c r="JZ17" s="723"/>
      <c r="KA17" s="723"/>
      <c r="KB17" s="723"/>
      <c r="KC17" s="723"/>
      <c r="KD17" s="723"/>
      <c r="KE17" s="723"/>
      <c r="KF17" s="723"/>
      <c r="KG17" s="723"/>
      <c r="KH17" s="723"/>
      <c r="KI17" s="723"/>
      <c r="KJ17" s="723"/>
      <c r="KK17" s="723"/>
      <c r="KL17" s="723"/>
      <c r="KM17" s="723"/>
      <c r="KN17" s="723"/>
      <c r="KO17" s="723"/>
    </row>
    <row r="18" spans="1:301" s="723" customFormat="1" ht="27.75" customHeight="1">
      <c r="A18" s="1795"/>
      <c r="B18" s="1787" t="s">
        <v>1922</v>
      </c>
      <c r="C18" s="1665" t="s">
        <v>1923</v>
      </c>
      <c r="D18" s="1786">
        <v>64000</v>
      </c>
      <c r="E18" s="1786">
        <v>12646</v>
      </c>
      <c r="F18" s="1786">
        <v>10687</v>
      </c>
      <c r="G18" s="1788">
        <v>0.17</v>
      </c>
      <c r="H18" s="1786">
        <v>2097</v>
      </c>
      <c r="I18" s="1786">
        <v>1959</v>
      </c>
      <c r="J18" s="1786">
        <v>53313</v>
      </c>
      <c r="K18" s="1786">
        <v>15000</v>
      </c>
      <c r="L18" s="754">
        <v>6000</v>
      </c>
      <c r="M18" s="755">
        <v>3930</v>
      </c>
      <c r="N18" s="755">
        <v>23580000</v>
      </c>
      <c r="O18" s="756" t="s">
        <v>1906</v>
      </c>
      <c r="P18" s="476">
        <v>3000</v>
      </c>
      <c r="Q18" s="773">
        <v>3930</v>
      </c>
      <c r="R18" s="470">
        <f>P18*Q18</f>
        <v>11790000</v>
      </c>
      <c r="S18" s="450">
        <v>11790000</v>
      </c>
      <c r="T18" s="757"/>
      <c r="U18" s="757"/>
      <c r="V18" s="757"/>
      <c r="W18" s="757"/>
      <c r="X18" s="757"/>
      <c r="Y18" s="774">
        <f t="shared" si="0"/>
        <v>0</v>
      </c>
      <c r="Z18" s="758">
        <f t="shared" si="1"/>
        <v>0</v>
      </c>
      <c r="AA18" s="1658" t="s">
        <v>1912</v>
      </c>
      <c r="AB18" s="1657"/>
    </row>
    <row r="19" spans="1:301" s="723" customFormat="1" ht="15">
      <c r="A19" s="1795"/>
      <c r="B19" s="1787"/>
      <c r="C19" s="1665"/>
      <c r="D19" s="1786"/>
      <c r="E19" s="1786"/>
      <c r="F19" s="1786"/>
      <c r="G19" s="1788"/>
      <c r="H19" s="1786"/>
      <c r="I19" s="1786"/>
      <c r="J19" s="1786"/>
      <c r="K19" s="1786"/>
      <c r="L19" s="754">
        <v>9000</v>
      </c>
      <c r="M19" s="755">
        <v>3930</v>
      </c>
      <c r="N19" s="755">
        <v>35370000</v>
      </c>
      <c r="O19" s="756" t="s">
        <v>1906</v>
      </c>
      <c r="P19" s="476">
        <v>9000</v>
      </c>
      <c r="Q19" s="478">
        <v>3930</v>
      </c>
      <c r="R19" s="470">
        <f>P19*Q19</f>
        <v>35370000</v>
      </c>
      <c r="S19" s="450">
        <f>R19</f>
        <v>35370000</v>
      </c>
      <c r="T19" s="757"/>
      <c r="U19" s="757"/>
      <c r="V19" s="757"/>
      <c r="W19" s="757"/>
      <c r="X19" s="757"/>
      <c r="Y19" s="775">
        <f t="shared" si="0"/>
        <v>0</v>
      </c>
      <c r="Z19" s="758">
        <f t="shared" si="1"/>
        <v>0</v>
      </c>
      <c r="AA19" s="1658" t="s">
        <v>1907</v>
      </c>
      <c r="AB19" s="1659"/>
      <c r="AD19" s="759" t="e">
        <f>#REF!*3.55</f>
        <v>#REF!</v>
      </c>
      <c r="AE19" s="759"/>
    </row>
    <row r="20" spans="1:301" s="763" customFormat="1" ht="42.75">
      <c r="A20" s="1795"/>
      <c r="B20" s="740" t="s">
        <v>1925</v>
      </c>
      <c r="C20" s="418" t="s">
        <v>1926</v>
      </c>
      <c r="D20" s="741">
        <v>64000</v>
      </c>
      <c r="E20" s="741">
        <v>12646</v>
      </c>
      <c r="F20" s="741">
        <v>10687</v>
      </c>
      <c r="G20" s="493">
        <v>0.16</v>
      </c>
      <c r="H20" s="741">
        <v>2097</v>
      </c>
      <c r="I20" s="741">
        <v>1959</v>
      </c>
      <c r="J20" s="741">
        <v>53313</v>
      </c>
      <c r="K20" s="741">
        <v>18000</v>
      </c>
      <c r="L20" s="741">
        <v>18000</v>
      </c>
      <c r="M20" s="776">
        <v>1225</v>
      </c>
      <c r="N20" s="776">
        <v>22050000</v>
      </c>
      <c r="O20" s="743" t="s">
        <v>1906</v>
      </c>
      <c r="P20" s="455">
        <v>18000</v>
      </c>
      <c r="Q20" s="481">
        <v>1225</v>
      </c>
      <c r="R20" s="474">
        <f>P20*Q20</f>
        <v>22050000</v>
      </c>
      <c r="S20" s="462">
        <f>R20</f>
        <v>22050000</v>
      </c>
      <c r="T20" s="745"/>
      <c r="U20" s="745"/>
      <c r="V20" s="745"/>
      <c r="W20" s="745"/>
      <c r="X20" s="745"/>
      <c r="Y20" s="772">
        <f t="shared" si="0"/>
        <v>0</v>
      </c>
      <c r="Z20" s="767">
        <f t="shared" si="1"/>
        <v>0</v>
      </c>
      <c r="AA20" s="1789" t="s">
        <v>1907</v>
      </c>
      <c r="AB20" s="1790"/>
      <c r="AC20" s="723"/>
      <c r="AD20" s="759">
        <f>R20/2</f>
        <v>11025000</v>
      </c>
      <c r="AE20" s="759">
        <f>AD20*3.75</f>
        <v>41343750</v>
      </c>
      <c r="AF20" s="723"/>
      <c r="AG20" s="723"/>
      <c r="AH20" s="723"/>
      <c r="AI20" s="723"/>
      <c r="AJ20" s="723"/>
      <c r="AK20" s="723"/>
      <c r="AL20" s="723"/>
      <c r="AM20" s="723"/>
      <c r="AN20" s="723"/>
      <c r="AO20" s="723"/>
      <c r="AP20" s="723"/>
      <c r="AQ20" s="723"/>
      <c r="AR20" s="723"/>
      <c r="AS20" s="723"/>
      <c r="AT20" s="723"/>
      <c r="AU20" s="723"/>
      <c r="AV20" s="723"/>
      <c r="AW20" s="723"/>
      <c r="AX20" s="723"/>
      <c r="AY20" s="723"/>
      <c r="AZ20" s="723"/>
      <c r="BA20" s="723"/>
      <c r="BB20" s="723"/>
      <c r="BC20" s="723"/>
      <c r="BD20" s="723"/>
      <c r="BE20" s="723"/>
      <c r="BF20" s="723"/>
      <c r="BG20" s="723"/>
      <c r="BH20" s="723"/>
      <c r="BI20" s="723"/>
      <c r="BJ20" s="723"/>
      <c r="BK20" s="723"/>
      <c r="BL20" s="723"/>
      <c r="BM20" s="723"/>
      <c r="BN20" s="723"/>
      <c r="BO20" s="723"/>
      <c r="BP20" s="723"/>
      <c r="BQ20" s="723"/>
      <c r="BR20" s="723"/>
      <c r="BS20" s="723"/>
      <c r="BT20" s="723"/>
      <c r="BU20" s="723"/>
      <c r="BV20" s="723"/>
      <c r="BW20" s="723"/>
      <c r="BX20" s="723"/>
      <c r="BY20" s="723"/>
      <c r="BZ20" s="723"/>
      <c r="CA20" s="723"/>
      <c r="CB20" s="723"/>
      <c r="CC20" s="723"/>
      <c r="CD20" s="723"/>
      <c r="CE20" s="723"/>
      <c r="CF20" s="723"/>
      <c r="CG20" s="723"/>
      <c r="CH20" s="723"/>
      <c r="CI20" s="723"/>
      <c r="CJ20" s="723"/>
      <c r="CK20" s="723"/>
      <c r="CL20" s="723"/>
      <c r="CM20" s="723"/>
      <c r="CN20" s="723"/>
      <c r="CO20" s="723"/>
      <c r="CP20" s="723"/>
      <c r="CQ20" s="723"/>
      <c r="CR20" s="723"/>
      <c r="CS20" s="723"/>
      <c r="CT20" s="723"/>
      <c r="CU20" s="723"/>
      <c r="CV20" s="723"/>
      <c r="CW20" s="723"/>
      <c r="CX20" s="723"/>
      <c r="CY20" s="723"/>
      <c r="CZ20" s="723"/>
      <c r="DA20" s="723"/>
      <c r="DB20" s="723"/>
      <c r="DC20" s="723"/>
      <c r="DD20" s="723"/>
      <c r="DE20" s="723"/>
      <c r="DF20" s="723"/>
      <c r="DG20" s="723"/>
      <c r="DH20" s="723"/>
      <c r="DI20" s="723"/>
      <c r="DJ20" s="723"/>
      <c r="DK20" s="723"/>
      <c r="DL20" s="723"/>
      <c r="DM20" s="723"/>
      <c r="DN20" s="723"/>
      <c r="DO20" s="723"/>
      <c r="DP20" s="723"/>
      <c r="DQ20" s="723"/>
      <c r="DR20" s="723"/>
      <c r="DS20" s="723"/>
      <c r="DT20" s="723"/>
      <c r="DU20" s="723"/>
      <c r="DV20" s="723"/>
      <c r="DW20" s="723"/>
      <c r="DX20" s="723"/>
      <c r="DY20" s="723"/>
      <c r="DZ20" s="723"/>
      <c r="EA20" s="723"/>
      <c r="EB20" s="723"/>
      <c r="EC20" s="723"/>
      <c r="ED20" s="723"/>
      <c r="EE20" s="723"/>
      <c r="EF20" s="723"/>
      <c r="EG20" s="723"/>
      <c r="EH20" s="723"/>
      <c r="EI20" s="723"/>
      <c r="EJ20" s="723"/>
      <c r="EK20" s="723"/>
      <c r="EL20" s="723"/>
      <c r="EM20" s="723"/>
      <c r="EN20" s="723"/>
      <c r="EO20" s="723"/>
      <c r="EP20" s="723"/>
      <c r="EQ20" s="723"/>
      <c r="ER20" s="723"/>
      <c r="ES20" s="723"/>
      <c r="ET20" s="723"/>
      <c r="EU20" s="723"/>
      <c r="EV20" s="723"/>
      <c r="EW20" s="723"/>
      <c r="EX20" s="723"/>
      <c r="EY20" s="723"/>
      <c r="EZ20" s="723"/>
      <c r="FA20" s="723"/>
      <c r="FB20" s="723"/>
      <c r="FC20" s="723"/>
      <c r="FD20" s="723"/>
      <c r="FE20" s="723"/>
      <c r="FF20" s="723"/>
      <c r="FG20" s="723"/>
      <c r="FH20" s="723"/>
      <c r="FI20" s="723"/>
      <c r="FJ20" s="723"/>
      <c r="FK20" s="723"/>
      <c r="FL20" s="723"/>
      <c r="FM20" s="723"/>
      <c r="FN20" s="723"/>
      <c r="FO20" s="723"/>
      <c r="FP20" s="723"/>
      <c r="FQ20" s="723"/>
      <c r="FR20" s="723"/>
      <c r="FS20" s="723"/>
      <c r="FT20" s="723"/>
      <c r="FU20" s="723"/>
      <c r="FV20" s="723"/>
      <c r="FW20" s="723"/>
      <c r="FX20" s="723"/>
      <c r="FY20" s="723"/>
      <c r="FZ20" s="723"/>
      <c r="GA20" s="723"/>
      <c r="GB20" s="723"/>
      <c r="GC20" s="723"/>
      <c r="GD20" s="723"/>
      <c r="GE20" s="723"/>
      <c r="GF20" s="723"/>
      <c r="GG20" s="723"/>
      <c r="GH20" s="723"/>
      <c r="GI20" s="723"/>
      <c r="GJ20" s="723"/>
      <c r="GK20" s="723"/>
      <c r="GL20" s="723"/>
      <c r="GM20" s="723"/>
    </row>
    <row r="21" spans="1:301" ht="63" customHeight="1">
      <c r="A21" s="1795"/>
      <c r="B21" s="768" t="s">
        <v>1928</v>
      </c>
      <c r="C21" s="465" t="s">
        <v>1929</v>
      </c>
      <c r="D21" s="749">
        <v>64660</v>
      </c>
      <c r="E21" s="749">
        <v>40180</v>
      </c>
      <c r="F21" s="749">
        <v>22995</v>
      </c>
      <c r="G21" s="769">
        <v>0.36</v>
      </c>
      <c r="H21" s="749">
        <v>19843</v>
      </c>
      <c r="I21" s="749">
        <v>17185</v>
      </c>
      <c r="J21" s="749">
        <v>41665</v>
      </c>
      <c r="K21" s="749">
        <v>70000</v>
      </c>
      <c r="L21" s="749">
        <v>70000</v>
      </c>
      <c r="M21" s="769">
        <v>200</v>
      </c>
      <c r="N21" s="750">
        <v>14000000</v>
      </c>
      <c r="O21" s="751" t="s">
        <v>1930</v>
      </c>
      <c r="P21" s="436">
        <v>20000</v>
      </c>
      <c r="Q21" s="437">
        <v>300</v>
      </c>
      <c r="R21" s="438">
        <f t="shared" ref="R21" si="4">P21*Q21</f>
        <v>6000000</v>
      </c>
      <c r="S21" s="439"/>
      <c r="T21" s="752"/>
      <c r="U21" s="752"/>
      <c r="V21" s="484">
        <v>2000000</v>
      </c>
      <c r="W21" s="752"/>
      <c r="X21" s="752"/>
      <c r="Y21" s="753">
        <f t="shared" si="0"/>
        <v>2000000</v>
      </c>
      <c r="Z21" s="758">
        <f t="shared" si="1"/>
        <v>4000000</v>
      </c>
      <c r="AA21" s="1656" t="s">
        <v>1901</v>
      </c>
      <c r="AB21" s="1657"/>
    </row>
    <row r="22" spans="1:301" s="763" customFormat="1" ht="15">
      <c r="A22" s="1795"/>
      <c r="B22" s="1783" t="s">
        <v>1931</v>
      </c>
      <c r="C22" s="1662" t="s">
        <v>1932</v>
      </c>
      <c r="D22" s="1791">
        <v>559000</v>
      </c>
      <c r="E22" s="1791">
        <v>200659</v>
      </c>
      <c r="F22" s="1791">
        <v>96584</v>
      </c>
      <c r="G22" s="1792">
        <v>0.1</v>
      </c>
      <c r="H22" s="1791">
        <v>176582</v>
      </c>
      <c r="I22" s="1791">
        <v>104075</v>
      </c>
      <c r="J22" s="1791">
        <v>462416</v>
      </c>
      <c r="K22" s="1791">
        <v>200000</v>
      </c>
      <c r="L22" s="741">
        <v>18000</v>
      </c>
      <c r="M22" s="485">
        <v>32</v>
      </c>
      <c r="N22" s="776">
        <v>579780</v>
      </c>
      <c r="O22" s="743" t="s">
        <v>1906</v>
      </c>
      <c r="P22" s="764">
        <v>18000</v>
      </c>
      <c r="Q22" s="481">
        <v>32</v>
      </c>
      <c r="R22" s="474">
        <v>579780</v>
      </c>
      <c r="S22" s="462">
        <f>R22</f>
        <v>579780</v>
      </c>
      <c r="T22" s="745"/>
      <c r="U22" s="745"/>
      <c r="V22" s="745"/>
      <c r="W22" s="745"/>
      <c r="X22" s="745"/>
      <c r="Y22" s="474">
        <f t="shared" si="0"/>
        <v>0</v>
      </c>
      <c r="Z22" s="767">
        <f t="shared" si="1"/>
        <v>0</v>
      </c>
      <c r="AA22" s="1789" t="s">
        <v>1907</v>
      </c>
      <c r="AB22" s="1790"/>
      <c r="AC22" s="723"/>
      <c r="AD22" s="723"/>
      <c r="AE22" s="723"/>
      <c r="AF22" s="723"/>
      <c r="AG22" s="723"/>
      <c r="AH22" s="723"/>
      <c r="AI22" s="723"/>
      <c r="AJ22" s="723"/>
      <c r="AK22" s="723"/>
      <c r="AL22" s="723"/>
      <c r="AM22" s="723"/>
      <c r="AN22" s="723"/>
      <c r="AO22" s="723"/>
      <c r="AP22" s="723"/>
      <c r="AQ22" s="723"/>
      <c r="AR22" s="723"/>
      <c r="AS22" s="723"/>
      <c r="AT22" s="723"/>
      <c r="AU22" s="723"/>
      <c r="AV22" s="723"/>
      <c r="AW22" s="723"/>
      <c r="AX22" s="723"/>
      <c r="AY22" s="723"/>
      <c r="AZ22" s="723"/>
      <c r="BA22" s="723"/>
      <c r="BB22" s="723"/>
      <c r="BC22" s="723"/>
      <c r="BD22" s="723"/>
      <c r="BE22" s="723"/>
      <c r="BF22" s="723"/>
      <c r="BG22" s="723"/>
      <c r="BH22" s="723"/>
      <c r="BI22" s="723"/>
      <c r="BJ22" s="723"/>
      <c r="BK22" s="723"/>
      <c r="BL22" s="723"/>
      <c r="BM22" s="723"/>
      <c r="BN22" s="723"/>
      <c r="BO22" s="723"/>
      <c r="BP22" s="723"/>
      <c r="BQ22" s="723"/>
      <c r="BR22" s="723"/>
      <c r="BS22" s="723"/>
      <c r="BT22" s="723"/>
      <c r="BU22" s="723"/>
      <c r="BV22" s="723"/>
      <c r="BW22" s="723"/>
      <c r="BX22" s="723"/>
      <c r="BY22" s="723"/>
      <c r="BZ22" s="723"/>
      <c r="CA22" s="723"/>
      <c r="CB22" s="723"/>
      <c r="CC22" s="723"/>
      <c r="CD22" s="723"/>
      <c r="CE22" s="723"/>
      <c r="CF22" s="723"/>
      <c r="CG22" s="723"/>
      <c r="CH22" s="723"/>
      <c r="CI22" s="723"/>
      <c r="CJ22" s="723"/>
      <c r="CK22" s="723"/>
      <c r="CL22" s="723"/>
      <c r="CM22" s="723"/>
      <c r="CN22" s="723"/>
      <c r="CO22" s="723"/>
      <c r="CP22" s="723"/>
      <c r="CQ22" s="723"/>
      <c r="CR22" s="723"/>
      <c r="CS22" s="723"/>
      <c r="CT22" s="723"/>
      <c r="CU22" s="723"/>
      <c r="CV22" s="723"/>
      <c r="CW22" s="723"/>
      <c r="CX22" s="723"/>
      <c r="CY22" s="723"/>
      <c r="CZ22" s="723"/>
      <c r="DA22" s="723"/>
      <c r="DB22" s="723"/>
      <c r="DC22" s="723"/>
      <c r="DD22" s="723"/>
      <c r="DE22" s="723"/>
      <c r="DF22" s="723"/>
      <c r="DG22" s="723"/>
      <c r="DH22" s="723"/>
      <c r="DI22" s="723"/>
      <c r="DJ22" s="723"/>
      <c r="DK22" s="723"/>
      <c r="DL22" s="723"/>
      <c r="DM22" s="723"/>
      <c r="DN22" s="723"/>
      <c r="DO22" s="723"/>
      <c r="DP22" s="723"/>
      <c r="DQ22" s="723"/>
      <c r="DR22" s="723"/>
      <c r="DS22" s="723"/>
      <c r="DT22" s="723"/>
      <c r="DU22" s="723"/>
      <c r="DV22" s="723"/>
      <c r="DW22" s="723"/>
      <c r="DX22" s="723"/>
      <c r="DY22" s="723"/>
      <c r="DZ22" s="723"/>
      <c r="EA22" s="723"/>
      <c r="EB22" s="723"/>
      <c r="EC22" s="723"/>
      <c r="ED22" s="723"/>
      <c r="EE22" s="723"/>
      <c r="EF22" s="723"/>
      <c r="EG22" s="723"/>
      <c r="EH22" s="723"/>
      <c r="EI22" s="723"/>
      <c r="EJ22" s="723"/>
      <c r="EK22" s="723"/>
      <c r="EL22" s="723"/>
      <c r="EM22" s="723"/>
      <c r="EN22" s="723"/>
      <c r="EO22" s="723"/>
      <c r="EP22" s="723"/>
      <c r="EQ22" s="723"/>
      <c r="ER22" s="723"/>
      <c r="ES22" s="723"/>
      <c r="ET22" s="723"/>
      <c r="EU22" s="723"/>
      <c r="EV22" s="723"/>
      <c r="EW22" s="723"/>
      <c r="EX22" s="723"/>
      <c r="EY22" s="723"/>
      <c r="EZ22" s="723"/>
      <c r="FA22" s="723"/>
      <c r="FB22" s="723"/>
      <c r="FC22" s="723"/>
      <c r="FD22" s="723"/>
      <c r="FE22" s="723"/>
      <c r="FF22" s="723"/>
      <c r="FG22" s="723"/>
      <c r="FH22" s="723"/>
      <c r="FI22" s="723"/>
      <c r="FJ22" s="723"/>
      <c r="FK22" s="723"/>
      <c r="FL22" s="723"/>
      <c r="FM22" s="723"/>
      <c r="FN22" s="723"/>
      <c r="FO22" s="723"/>
      <c r="FP22" s="723"/>
      <c r="FQ22" s="723"/>
      <c r="FR22" s="723"/>
      <c r="FS22" s="723"/>
      <c r="FT22" s="723"/>
      <c r="FU22" s="723"/>
      <c r="FV22" s="723"/>
      <c r="FW22" s="723"/>
      <c r="FX22" s="723"/>
      <c r="FY22" s="723"/>
      <c r="FZ22" s="723"/>
      <c r="GA22" s="723"/>
      <c r="GB22" s="723"/>
      <c r="GC22" s="723"/>
      <c r="GD22" s="723"/>
      <c r="GE22" s="723"/>
      <c r="GF22" s="723"/>
      <c r="GG22" s="723"/>
      <c r="GH22" s="723"/>
      <c r="GI22" s="723"/>
      <c r="GJ22" s="723"/>
      <c r="GK22" s="723"/>
      <c r="GL22" s="723"/>
      <c r="GM22" s="723"/>
    </row>
    <row r="23" spans="1:301" s="748" customFormat="1" ht="28.5">
      <c r="A23" s="1795"/>
      <c r="B23" s="1783"/>
      <c r="C23" s="1662"/>
      <c r="D23" s="1791"/>
      <c r="E23" s="1791"/>
      <c r="F23" s="1791"/>
      <c r="G23" s="1792"/>
      <c r="H23" s="1791"/>
      <c r="I23" s="1791"/>
      <c r="J23" s="1791"/>
      <c r="K23" s="1791"/>
      <c r="L23" s="741">
        <v>182000</v>
      </c>
      <c r="M23" s="487">
        <v>28</v>
      </c>
      <c r="N23" s="454">
        <v>5096000</v>
      </c>
      <c r="O23" s="743" t="s">
        <v>1934</v>
      </c>
      <c r="P23" s="423">
        <v>100000</v>
      </c>
      <c r="Q23" s="424">
        <v>8</v>
      </c>
      <c r="R23" s="425">
        <f t="shared" ref="R23:R24" si="5">P23*Q23</f>
        <v>800000</v>
      </c>
      <c r="S23" s="426"/>
      <c r="T23" s="745"/>
      <c r="U23" s="488">
        <v>240000</v>
      </c>
      <c r="V23" s="745"/>
      <c r="W23" s="745"/>
      <c r="X23" s="745"/>
      <c r="Y23" s="746">
        <f t="shared" si="0"/>
        <v>240000</v>
      </c>
      <c r="Z23" s="767">
        <f t="shared" si="1"/>
        <v>560000</v>
      </c>
      <c r="AA23" s="1636" t="s">
        <v>1901</v>
      </c>
      <c r="AB23" s="1637"/>
      <c r="AC23" s="723"/>
      <c r="AD23" s="723"/>
      <c r="AE23" s="723"/>
      <c r="AF23" s="723"/>
      <c r="AG23" s="723"/>
      <c r="AH23" s="723"/>
      <c r="AI23" s="723"/>
      <c r="AJ23" s="723"/>
      <c r="AK23" s="723"/>
      <c r="AL23" s="723"/>
      <c r="AM23" s="723"/>
      <c r="AN23" s="723"/>
      <c r="AO23" s="723"/>
      <c r="AP23" s="723"/>
      <c r="AQ23" s="723"/>
      <c r="AR23" s="723"/>
      <c r="AS23" s="723"/>
      <c r="AT23" s="723"/>
      <c r="AU23" s="723"/>
      <c r="AV23" s="723"/>
      <c r="AW23" s="723"/>
      <c r="AX23" s="723"/>
      <c r="AY23" s="723"/>
      <c r="AZ23" s="723"/>
      <c r="BA23" s="723"/>
      <c r="BB23" s="723"/>
      <c r="BC23" s="723"/>
      <c r="BD23" s="723"/>
      <c r="BE23" s="723"/>
      <c r="BF23" s="723"/>
      <c r="BG23" s="723"/>
      <c r="BH23" s="723"/>
      <c r="BI23" s="723"/>
      <c r="BJ23" s="723"/>
      <c r="BK23" s="723"/>
      <c r="BL23" s="723"/>
      <c r="BM23" s="723"/>
      <c r="BN23" s="723"/>
      <c r="BO23" s="723"/>
      <c r="BP23" s="723"/>
      <c r="BQ23" s="723"/>
      <c r="BR23" s="723"/>
      <c r="BS23" s="723"/>
      <c r="BT23" s="723"/>
      <c r="BU23" s="723"/>
      <c r="BV23" s="723"/>
      <c r="BW23" s="723"/>
      <c r="BX23" s="723"/>
      <c r="BY23" s="723"/>
      <c r="BZ23" s="723"/>
      <c r="CA23" s="723"/>
      <c r="CB23" s="723"/>
      <c r="CC23" s="723"/>
      <c r="CD23" s="723"/>
      <c r="CE23" s="723"/>
      <c r="CF23" s="723"/>
      <c r="CG23" s="723"/>
      <c r="CH23" s="723"/>
      <c r="CI23" s="723"/>
      <c r="CJ23" s="723"/>
      <c r="CK23" s="723"/>
      <c r="CL23" s="723"/>
      <c r="CM23" s="723"/>
      <c r="CN23" s="723"/>
      <c r="CO23" s="723"/>
      <c r="CP23" s="723"/>
      <c r="CQ23" s="723"/>
      <c r="CR23" s="723"/>
      <c r="CS23" s="723"/>
      <c r="CT23" s="723"/>
      <c r="CU23" s="723"/>
      <c r="CV23" s="723"/>
      <c r="CW23" s="723"/>
      <c r="CX23" s="723"/>
      <c r="CY23" s="723"/>
      <c r="CZ23" s="723"/>
      <c r="DA23" s="723"/>
      <c r="DB23" s="723"/>
      <c r="DC23" s="723"/>
      <c r="DD23" s="723"/>
      <c r="DE23" s="723"/>
      <c r="DF23" s="723"/>
      <c r="DG23" s="723"/>
      <c r="DH23" s="723"/>
      <c r="DI23" s="723"/>
      <c r="DJ23" s="723"/>
      <c r="DK23" s="723"/>
      <c r="DL23" s="723"/>
      <c r="DM23" s="723"/>
      <c r="DN23" s="723"/>
      <c r="DO23" s="723"/>
      <c r="DP23" s="723"/>
      <c r="DQ23" s="723"/>
      <c r="DR23" s="723"/>
      <c r="DS23" s="723"/>
      <c r="DT23" s="723"/>
      <c r="DU23" s="723"/>
      <c r="DV23" s="723"/>
      <c r="DW23" s="723"/>
      <c r="DX23" s="723"/>
      <c r="DY23" s="723"/>
      <c r="DZ23" s="723"/>
      <c r="EA23" s="723"/>
      <c r="EB23" s="723"/>
      <c r="EC23" s="723"/>
      <c r="ED23" s="723"/>
      <c r="EE23" s="723"/>
      <c r="EF23" s="723"/>
      <c r="EG23" s="723"/>
      <c r="EH23" s="723"/>
      <c r="EI23" s="723"/>
      <c r="EJ23" s="723"/>
      <c r="EK23" s="723"/>
      <c r="EL23" s="723"/>
      <c r="EM23" s="723"/>
      <c r="EN23" s="723"/>
      <c r="EO23" s="723"/>
      <c r="EP23" s="723"/>
      <c r="EQ23" s="723"/>
      <c r="ER23" s="723"/>
      <c r="ES23" s="723"/>
      <c r="ET23" s="723"/>
      <c r="EU23" s="723"/>
      <c r="EV23" s="723"/>
      <c r="EW23" s="723"/>
      <c r="EX23" s="723"/>
      <c r="EY23" s="723"/>
      <c r="EZ23" s="723"/>
      <c r="FA23" s="723"/>
      <c r="FB23" s="723"/>
      <c r="FC23" s="723"/>
      <c r="FD23" s="723"/>
      <c r="FE23" s="723"/>
      <c r="FF23" s="723"/>
      <c r="FG23" s="723"/>
      <c r="FH23" s="723"/>
      <c r="FI23" s="723"/>
      <c r="FJ23" s="723"/>
      <c r="FK23" s="723"/>
      <c r="FL23" s="723"/>
      <c r="FM23" s="723"/>
      <c r="FN23" s="723"/>
      <c r="FO23" s="723"/>
      <c r="FP23" s="723"/>
      <c r="FQ23" s="723"/>
      <c r="FR23" s="723"/>
      <c r="FS23" s="723"/>
      <c r="FT23" s="723"/>
      <c r="FU23" s="723"/>
      <c r="FV23" s="723"/>
      <c r="FW23" s="723"/>
      <c r="FX23" s="723"/>
      <c r="FY23" s="723"/>
      <c r="FZ23" s="723"/>
      <c r="GA23" s="723"/>
      <c r="GB23" s="723"/>
      <c r="GC23" s="723"/>
      <c r="GD23" s="723"/>
      <c r="GE23" s="723"/>
      <c r="GF23" s="723"/>
      <c r="GG23" s="723"/>
      <c r="GH23" s="723"/>
      <c r="GI23" s="723"/>
      <c r="GJ23" s="723"/>
      <c r="GK23" s="723"/>
      <c r="GL23" s="723"/>
      <c r="GM23" s="723"/>
      <c r="GN23" s="723"/>
      <c r="GO23" s="723"/>
      <c r="GP23" s="723"/>
      <c r="GQ23" s="723"/>
      <c r="GR23" s="723"/>
      <c r="GS23" s="723"/>
      <c r="GT23" s="723"/>
      <c r="GU23" s="723"/>
      <c r="GV23" s="723"/>
      <c r="GW23" s="723"/>
      <c r="GX23" s="723"/>
      <c r="GY23" s="723"/>
      <c r="GZ23" s="723"/>
      <c r="HA23" s="723"/>
      <c r="HB23" s="723"/>
      <c r="HC23" s="723"/>
      <c r="HD23" s="723"/>
      <c r="HE23" s="723"/>
      <c r="HF23" s="723"/>
      <c r="HG23" s="723"/>
      <c r="HH23" s="723"/>
      <c r="HI23" s="723"/>
      <c r="HJ23" s="723"/>
      <c r="HK23" s="723"/>
      <c r="HL23" s="723"/>
      <c r="HM23" s="723"/>
      <c r="HN23" s="723"/>
      <c r="HO23" s="723"/>
      <c r="HP23" s="723"/>
      <c r="HQ23" s="723"/>
      <c r="HR23" s="723"/>
      <c r="HS23" s="723"/>
      <c r="HT23" s="723"/>
      <c r="HU23" s="723"/>
      <c r="HV23" s="723"/>
      <c r="HW23" s="723"/>
      <c r="HX23" s="723"/>
      <c r="HY23" s="723"/>
      <c r="HZ23" s="723"/>
      <c r="IA23" s="723"/>
      <c r="IB23" s="723"/>
      <c r="IC23" s="723"/>
      <c r="ID23" s="723"/>
      <c r="IE23" s="723"/>
      <c r="IF23" s="723"/>
      <c r="IG23" s="723"/>
      <c r="IH23" s="723"/>
      <c r="II23" s="723"/>
      <c r="IJ23" s="723"/>
      <c r="IK23" s="723"/>
      <c r="IL23" s="723"/>
      <c r="IM23" s="723"/>
      <c r="IN23" s="723"/>
      <c r="IO23" s="723"/>
      <c r="IP23" s="723"/>
      <c r="IQ23" s="723"/>
      <c r="IR23" s="723"/>
      <c r="IS23" s="723"/>
      <c r="IT23" s="723"/>
      <c r="IU23" s="723"/>
      <c r="IV23" s="723"/>
      <c r="IW23" s="723"/>
      <c r="IX23" s="723"/>
      <c r="IY23" s="723"/>
      <c r="IZ23" s="723"/>
      <c r="JA23" s="723"/>
      <c r="JB23" s="723"/>
      <c r="JC23" s="723"/>
      <c r="JD23" s="723"/>
      <c r="JE23" s="723"/>
      <c r="JF23" s="723"/>
      <c r="JG23" s="723"/>
      <c r="JH23" s="723"/>
      <c r="JI23" s="723"/>
      <c r="JJ23" s="723"/>
      <c r="JK23" s="723"/>
      <c r="JL23" s="723"/>
      <c r="JM23" s="723"/>
      <c r="JN23" s="723"/>
      <c r="JO23" s="723"/>
      <c r="JP23" s="723"/>
      <c r="JQ23" s="723"/>
      <c r="JR23" s="723"/>
      <c r="JS23" s="723"/>
      <c r="JT23" s="723"/>
      <c r="JU23" s="723"/>
      <c r="JV23" s="723"/>
      <c r="JW23" s="723"/>
      <c r="JX23" s="723"/>
      <c r="JY23" s="723"/>
      <c r="JZ23" s="723"/>
      <c r="KA23" s="723"/>
      <c r="KB23" s="723"/>
      <c r="KC23" s="723"/>
      <c r="KD23" s="723"/>
      <c r="KE23" s="723"/>
      <c r="KF23" s="723"/>
      <c r="KG23" s="723"/>
      <c r="KH23" s="723"/>
      <c r="KI23" s="723"/>
      <c r="KJ23" s="723"/>
      <c r="KK23" s="723"/>
      <c r="KL23" s="723"/>
      <c r="KM23" s="723"/>
      <c r="KN23" s="723"/>
      <c r="KO23" s="723"/>
    </row>
    <row r="24" spans="1:301" ht="61.5" customHeight="1">
      <c r="A24" s="1795"/>
      <c r="B24" s="768" t="s">
        <v>1935</v>
      </c>
      <c r="C24" s="465" t="s">
        <v>1936</v>
      </c>
      <c r="D24" s="749">
        <v>1820</v>
      </c>
      <c r="E24" s="769">
        <v>480</v>
      </c>
      <c r="F24" s="769">
        <v>429</v>
      </c>
      <c r="G24" s="769">
        <v>0.27</v>
      </c>
      <c r="H24" s="769">
        <v>150</v>
      </c>
      <c r="I24" s="769">
        <v>51</v>
      </c>
      <c r="J24" s="749">
        <v>1391</v>
      </c>
      <c r="K24" s="769">
        <v>705</v>
      </c>
      <c r="L24" s="769">
        <v>705</v>
      </c>
      <c r="M24" s="749">
        <v>100000</v>
      </c>
      <c r="N24" s="755">
        <v>70500000</v>
      </c>
      <c r="O24" s="751" t="s">
        <v>1937</v>
      </c>
      <c r="P24" s="468">
        <v>705</v>
      </c>
      <c r="Q24" s="777">
        <v>95000</v>
      </c>
      <c r="R24" s="472">
        <f t="shared" si="5"/>
        <v>66975000</v>
      </c>
      <c r="S24" s="490"/>
      <c r="T24" s="489">
        <v>66975000</v>
      </c>
      <c r="U24" s="752"/>
      <c r="V24" s="752"/>
      <c r="W24" s="752"/>
      <c r="X24" s="752"/>
      <c r="Y24" s="753">
        <f t="shared" si="0"/>
        <v>66975000</v>
      </c>
      <c r="Z24" s="778">
        <f t="shared" si="1"/>
        <v>0</v>
      </c>
      <c r="AA24" s="1656" t="s">
        <v>1916</v>
      </c>
      <c r="AB24" s="1657"/>
    </row>
    <row r="25" spans="1:301" s="748" customFormat="1" ht="42.75">
      <c r="A25" s="1795"/>
      <c r="B25" s="779" t="s">
        <v>1938</v>
      </c>
      <c r="C25" s="493" t="s">
        <v>1939</v>
      </c>
      <c r="D25" s="780"/>
      <c r="E25" s="1793"/>
      <c r="F25" s="1793"/>
      <c r="G25" s="1793"/>
      <c r="H25" s="1793"/>
      <c r="I25" s="1793"/>
      <c r="J25" s="780"/>
      <c r="K25" s="780"/>
      <c r="L25" s="781">
        <v>8000</v>
      </c>
      <c r="M25" s="781">
        <v>2960</v>
      </c>
      <c r="N25" s="496">
        <v>23680000</v>
      </c>
      <c r="O25" s="782" t="s">
        <v>1940</v>
      </c>
      <c r="P25" s="455">
        <v>8000</v>
      </c>
      <c r="Q25" s="783">
        <v>4700</v>
      </c>
      <c r="R25" s="498">
        <f>P25*Q25</f>
        <v>37600000</v>
      </c>
      <c r="S25" s="426"/>
      <c r="T25" s="486">
        <v>37600000</v>
      </c>
      <c r="U25" s="745"/>
      <c r="V25" s="745"/>
      <c r="W25" s="745"/>
      <c r="X25" s="745"/>
      <c r="Y25" s="498">
        <f t="shared" si="0"/>
        <v>37600000</v>
      </c>
      <c r="Z25" s="784">
        <f t="shared" si="1"/>
        <v>0</v>
      </c>
      <c r="AA25" s="1636" t="s">
        <v>1916</v>
      </c>
      <c r="AB25" s="1637"/>
      <c r="AC25" s="723"/>
      <c r="AD25" s="723"/>
      <c r="AE25" s="723"/>
      <c r="AF25" s="723"/>
      <c r="AG25" s="723"/>
      <c r="AH25" s="723"/>
      <c r="AI25" s="723"/>
      <c r="AJ25" s="723"/>
      <c r="AK25" s="723"/>
      <c r="AL25" s="723"/>
      <c r="AM25" s="723"/>
      <c r="AN25" s="723"/>
      <c r="AO25" s="723"/>
      <c r="AP25" s="723"/>
      <c r="AQ25" s="723"/>
      <c r="AR25" s="723"/>
      <c r="AS25" s="723"/>
      <c r="AT25" s="723"/>
      <c r="AU25" s="723"/>
      <c r="AV25" s="723"/>
      <c r="AW25" s="723"/>
      <c r="AX25" s="723"/>
      <c r="AY25" s="723"/>
      <c r="AZ25" s="723"/>
      <c r="BA25" s="723"/>
      <c r="BB25" s="723"/>
      <c r="BC25" s="723"/>
      <c r="BD25" s="723"/>
      <c r="BE25" s="723"/>
      <c r="BF25" s="723"/>
      <c r="BG25" s="723"/>
      <c r="BH25" s="723"/>
      <c r="BI25" s="723"/>
      <c r="BJ25" s="723"/>
      <c r="BK25" s="723"/>
      <c r="BL25" s="723"/>
      <c r="BM25" s="723"/>
      <c r="BN25" s="723"/>
      <c r="BO25" s="723"/>
      <c r="BP25" s="723"/>
      <c r="BQ25" s="723"/>
      <c r="BR25" s="723"/>
      <c r="BS25" s="723"/>
      <c r="BT25" s="723"/>
      <c r="BU25" s="723"/>
      <c r="BV25" s="723"/>
      <c r="BW25" s="723"/>
      <c r="BX25" s="723"/>
      <c r="BY25" s="723"/>
      <c r="BZ25" s="723"/>
      <c r="CA25" s="723"/>
      <c r="CB25" s="723"/>
      <c r="CC25" s="723"/>
      <c r="CD25" s="723"/>
      <c r="CE25" s="723"/>
      <c r="CF25" s="723"/>
      <c r="CG25" s="723"/>
      <c r="CH25" s="723"/>
      <c r="CI25" s="723"/>
      <c r="CJ25" s="723"/>
      <c r="CK25" s="723"/>
      <c r="CL25" s="723"/>
      <c r="CM25" s="723"/>
      <c r="CN25" s="723"/>
      <c r="CO25" s="723"/>
      <c r="CP25" s="723"/>
      <c r="CQ25" s="723"/>
      <c r="CR25" s="723"/>
      <c r="CS25" s="723"/>
      <c r="CT25" s="723"/>
      <c r="CU25" s="723"/>
      <c r="CV25" s="723"/>
      <c r="CW25" s="723"/>
      <c r="CX25" s="723"/>
      <c r="CY25" s="723"/>
      <c r="CZ25" s="723"/>
      <c r="DA25" s="723"/>
      <c r="DB25" s="723"/>
      <c r="DC25" s="723"/>
      <c r="DD25" s="723"/>
      <c r="DE25" s="723"/>
      <c r="DF25" s="723"/>
      <c r="DG25" s="723"/>
      <c r="DH25" s="723"/>
      <c r="DI25" s="723"/>
      <c r="DJ25" s="723"/>
      <c r="DK25" s="723"/>
      <c r="DL25" s="723"/>
      <c r="DM25" s="723"/>
      <c r="DN25" s="723"/>
      <c r="DO25" s="723"/>
      <c r="DP25" s="723"/>
      <c r="DQ25" s="723"/>
      <c r="DR25" s="723"/>
      <c r="DS25" s="723"/>
      <c r="DT25" s="723"/>
      <c r="DU25" s="723"/>
      <c r="DV25" s="723"/>
      <c r="DW25" s="723"/>
      <c r="DX25" s="723"/>
      <c r="DY25" s="723"/>
      <c r="DZ25" s="723"/>
      <c r="EA25" s="723"/>
      <c r="EB25" s="723"/>
      <c r="EC25" s="723"/>
      <c r="ED25" s="723"/>
      <c r="EE25" s="723"/>
      <c r="EF25" s="723"/>
      <c r="EG25" s="723"/>
      <c r="EH25" s="723"/>
      <c r="EI25" s="723"/>
      <c r="EJ25" s="723"/>
      <c r="EK25" s="723"/>
      <c r="EL25" s="723"/>
      <c r="EM25" s="723"/>
      <c r="EN25" s="723"/>
      <c r="EO25" s="723"/>
      <c r="EP25" s="723"/>
      <c r="EQ25" s="723"/>
      <c r="ER25" s="723"/>
      <c r="ES25" s="723"/>
      <c r="ET25" s="723"/>
      <c r="EU25" s="723"/>
      <c r="EV25" s="723"/>
      <c r="EW25" s="723"/>
      <c r="EX25" s="723"/>
      <c r="EY25" s="723"/>
      <c r="EZ25" s="723"/>
      <c r="FA25" s="723"/>
      <c r="FB25" s="723"/>
      <c r="FC25" s="723"/>
      <c r="FD25" s="723"/>
      <c r="FE25" s="723"/>
      <c r="FF25" s="723"/>
      <c r="FG25" s="723"/>
      <c r="FH25" s="723"/>
      <c r="FI25" s="723"/>
      <c r="FJ25" s="723"/>
      <c r="FK25" s="723"/>
      <c r="FL25" s="723"/>
      <c r="FM25" s="723"/>
      <c r="FN25" s="723"/>
      <c r="FO25" s="723"/>
      <c r="FP25" s="723"/>
      <c r="FQ25" s="723"/>
      <c r="FR25" s="723"/>
      <c r="FS25" s="723"/>
      <c r="FT25" s="723"/>
      <c r="FU25" s="723"/>
      <c r="FV25" s="723"/>
      <c r="FW25" s="723"/>
      <c r="FX25" s="723"/>
      <c r="FY25" s="723"/>
      <c r="FZ25" s="723"/>
      <c r="GA25" s="723"/>
      <c r="GB25" s="723"/>
      <c r="GC25" s="723"/>
      <c r="GD25" s="723"/>
      <c r="GE25" s="723"/>
      <c r="GF25" s="723"/>
      <c r="GG25" s="723"/>
      <c r="GH25" s="723"/>
      <c r="GI25" s="723"/>
      <c r="GJ25" s="723"/>
      <c r="GK25" s="723"/>
      <c r="GL25" s="723"/>
      <c r="GM25" s="723"/>
      <c r="GN25" s="723"/>
      <c r="GO25" s="723"/>
      <c r="GP25" s="723"/>
      <c r="GQ25" s="723"/>
      <c r="GR25" s="723"/>
      <c r="GS25" s="723"/>
      <c r="GT25" s="723"/>
      <c r="GU25" s="723"/>
      <c r="GV25" s="723"/>
      <c r="GW25" s="723"/>
      <c r="GX25" s="723"/>
      <c r="GY25" s="723"/>
      <c r="GZ25" s="723"/>
      <c r="HA25" s="723"/>
      <c r="HB25" s="723"/>
      <c r="HC25" s="723"/>
      <c r="HD25" s="723"/>
      <c r="HE25" s="723"/>
      <c r="HF25" s="723"/>
      <c r="HG25" s="723"/>
      <c r="HH25" s="723"/>
      <c r="HI25" s="723"/>
      <c r="HJ25" s="723"/>
      <c r="HK25" s="723"/>
      <c r="HL25" s="723"/>
      <c r="HM25" s="723"/>
      <c r="HN25" s="723"/>
      <c r="HO25" s="723"/>
      <c r="HP25" s="723"/>
      <c r="HQ25" s="723"/>
      <c r="HR25" s="723"/>
      <c r="HS25" s="723"/>
      <c r="HT25" s="723"/>
      <c r="HU25" s="723"/>
      <c r="HV25" s="723"/>
      <c r="HW25" s="723"/>
      <c r="HX25" s="723"/>
      <c r="HY25" s="723"/>
      <c r="HZ25" s="723"/>
      <c r="IA25" s="723"/>
      <c r="IB25" s="723"/>
      <c r="IC25" s="723"/>
      <c r="ID25" s="723"/>
      <c r="IE25" s="723"/>
      <c r="IF25" s="723"/>
      <c r="IG25" s="723"/>
      <c r="IH25" s="723"/>
      <c r="II25" s="723"/>
      <c r="IJ25" s="723"/>
      <c r="IK25" s="723"/>
      <c r="IL25" s="723"/>
      <c r="IM25" s="723"/>
      <c r="IN25" s="723"/>
      <c r="IO25" s="723"/>
      <c r="IP25" s="723"/>
      <c r="IQ25" s="723"/>
      <c r="IR25" s="723"/>
      <c r="IS25" s="723"/>
      <c r="IT25" s="723"/>
      <c r="IU25" s="723"/>
      <c r="IV25" s="723"/>
      <c r="IW25" s="723"/>
      <c r="IX25" s="723"/>
      <c r="IY25" s="723"/>
      <c r="IZ25" s="723"/>
      <c r="JA25" s="723"/>
      <c r="JB25" s="723"/>
      <c r="JC25" s="723"/>
      <c r="JD25" s="723"/>
      <c r="JE25" s="723"/>
      <c r="JF25" s="723"/>
      <c r="JG25" s="723"/>
      <c r="JH25" s="723"/>
      <c r="JI25" s="723"/>
      <c r="JJ25" s="723"/>
      <c r="JK25" s="723"/>
      <c r="JL25" s="723"/>
      <c r="JM25" s="723"/>
      <c r="JN25" s="723"/>
      <c r="JO25" s="723"/>
      <c r="JP25" s="723"/>
      <c r="JQ25" s="723"/>
      <c r="JR25" s="723"/>
      <c r="JS25" s="723"/>
      <c r="JT25" s="723"/>
      <c r="JU25" s="723"/>
      <c r="JV25" s="723"/>
      <c r="JW25" s="723"/>
      <c r="JX25" s="723"/>
      <c r="JY25" s="723"/>
      <c r="JZ25" s="723"/>
      <c r="KA25" s="723"/>
      <c r="KB25" s="723"/>
      <c r="KC25" s="723"/>
      <c r="KD25" s="723"/>
      <c r="KE25" s="723"/>
      <c r="KF25" s="723"/>
      <c r="KG25" s="723"/>
      <c r="KH25" s="723"/>
      <c r="KI25" s="723"/>
      <c r="KJ25" s="723"/>
      <c r="KK25" s="723"/>
      <c r="KL25" s="723"/>
      <c r="KM25" s="723"/>
      <c r="KN25" s="723"/>
      <c r="KO25" s="723"/>
    </row>
    <row r="26" spans="1:301" s="748" customFormat="1" ht="42.75">
      <c r="A26" s="1795"/>
      <c r="B26" s="740">
        <v>13</v>
      </c>
      <c r="C26" s="418" t="s">
        <v>1941</v>
      </c>
      <c r="D26" s="781">
        <v>9030</v>
      </c>
      <c r="E26" s="1793"/>
      <c r="F26" s="1793"/>
      <c r="G26" s="1793"/>
      <c r="H26" s="1793"/>
      <c r="I26" s="1793"/>
      <c r="J26" s="781">
        <v>9030</v>
      </c>
      <c r="K26" s="781">
        <v>7500</v>
      </c>
      <c r="L26" s="781">
        <v>2250</v>
      </c>
      <c r="M26" s="781">
        <v>3000</v>
      </c>
      <c r="N26" s="496">
        <v>6750000</v>
      </c>
      <c r="O26" s="782" t="s">
        <v>1187</v>
      </c>
      <c r="P26" s="423">
        <v>7500</v>
      </c>
      <c r="Q26" s="424">
        <v>2700</v>
      </c>
      <c r="R26" s="425">
        <f t="shared" ref="R26:R27" si="6">P26*Q26</f>
        <v>20250000</v>
      </c>
      <c r="S26" s="426"/>
      <c r="T26" s="745"/>
      <c r="U26" s="745"/>
      <c r="V26" s="488">
        <v>6750000</v>
      </c>
      <c r="W26" s="745"/>
      <c r="X26" s="745"/>
      <c r="Y26" s="746">
        <f t="shared" si="0"/>
        <v>6750000</v>
      </c>
      <c r="Z26" s="767">
        <f t="shared" si="1"/>
        <v>13500000</v>
      </c>
      <c r="AA26" s="1636" t="s">
        <v>1901</v>
      </c>
      <c r="AB26" s="1637"/>
      <c r="AC26" s="723"/>
      <c r="AD26" s="723"/>
      <c r="AE26" s="723"/>
      <c r="AF26" s="723"/>
      <c r="AG26" s="723"/>
      <c r="AH26" s="723"/>
      <c r="AI26" s="723"/>
      <c r="AJ26" s="723"/>
      <c r="AK26" s="723"/>
      <c r="AL26" s="723"/>
      <c r="AM26" s="723"/>
      <c r="AN26" s="723"/>
      <c r="AO26" s="723"/>
      <c r="AP26" s="723"/>
      <c r="AQ26" s="723"/>
      <c r="AR26" s="723"/>
      <c r="AS26" s="723"/>
      <c r="AT26" s="723"/>
      <c r="AU26" s="723"/>
      <c r="AV26" s="723"/>
      <c r="AW26" s="723"/>
      <c r="AX26" s="723"/>
      <c r="AY26" s="723"/>
      <c r="AZ26" s="723"/>
      <c r="BA26" s="723"/>
      <c r="BB26" s="723"/>
      <c r="BC26" s="723"/>
      <c r="BD26" s="723"/>
      <c r="BE26" s="723"/>
      <c r="BF26" s="723"/>
      <c r="BG26" s="723"/>
      <c r="BH26" s="723"/>
      <c r="BI26" s="723"/>
      <c r="BJ26" s="723"/>
      <c r="BK26" s="723"/>
      <c r="BL26" s="723"/>
      <c r="BM26" s="723"/>
      <c r="BN26" s="723"/>
      <c r="BO26" s="723"/>
      <c r="BP26" s="723"/>
      <c r="BQ26" s="723"/>
      <c r="BR26" s="723"/>
      <c r="BS26" s="723"/>
      <c r="BT26" s="723"/>
      <c r="BU26" s="723"/>
      <c r="BV26" s="723"/>
      <c r="BW26" s="723"/>
      <c r="BX26" s="723"/>
      <c r="BY26" s="723"/>
      <c r="BZ26" s="723"/>
      <c r="CA26" s="723"/>
      <c r="CB26" s="723"/>
      <c r="CC26" s="723"/>
      <c r="CD26" s="723"/>
      <c r="CE26" s="723"/>
      <c r="CF26" s="723"/>
      <c r="CG26" s="723"/>
      <c r="CH26" s="723"/>
      <c r="CI26" s="723"/>
      <c r="CJ26" s="723"/>
      <c r="CK26" s="723"/>
      <c r="CL26" s="723"/>
      <c r="CM26" s="723"/>
      <c r="CN26" s="723"/>
      <c r="CO26" s="723"/>
      <c r="CP26" s="723"/>
      <c r="CQ26" s="723"/>
      <c r="CR26" s="723"/>
      <c r="CS26" s="723"/>
      <c r="CT26" s="723"/>
      <c r="CU26" s="723"/>
      <c r="CV26" s="723"/>
      <c r="CW26" s="723"/>
      <c r="CX26" s="723"/>
      <c r="CY26" s="723"/>
      <c r="CZ26" s="723"/>
      <c r="DA26" s="723"/>
      <c r="DB26" s="723"/>
      <c r="DC26" s="723"/>
      <c r="DD26" s="723"/>
      <c r="DE26" s="723"/>
      <c r="DF26" s="723"/>
      <c r="DG26" s="723"/>
      <c r="DH26" s="723"/>
      <c r="DI26" s="723"/>
      <c r="DJ26" s="723"/>
      <c r="DK26" s="723"/>
      <c r="DL26" s="723"/>
      <c r="DM26" s="723"/>
      <c r="DN26" s="723"/>
      <c r="DO26" s="723"/>
      <c r="DP26" s="723"/>
      <c r="DQ26" s="723"/>
      <c r="DR26" s="723"/>
      <c r="DS26" s="723"/>
      <c r="DT26" s="723"/>
      <c r="DU26" s="723"/>
      <c r="DV26" s="723"/>
      <c r="DW26" s="723"/>
      <c r="DX26" s="723"/>
      <c r="DY26" s="723"/>
      <c r="DZ26" s="723"/>
      <c r="EA26" s="723"/>
      <c r="EB26" s="723"/>
      <c r="EC26" s="723"/>
      <c r="ED26" s="723"/>
      <c r="EE26" s="723"/>
      <c r="EF26" s="723"/>
      <c r="EG26" s="723"/>
      <c r="EH26" s="723"/>
      <c r="EI26" s="723"/>
      <c r="EJ26" s="723"/>
      <c r="EK26" s="723"/>
      <c r="EL26" s="723"/>
      <c r="EM26" s="723"/>
      <c r="EN26" s="723"/>
      <c r="EO26" s="723"/>
      <c r="EP26" s="723"/>
      <c r="EQ26" s="723"/>
      <c r="ER26" s="723"/>
      <c r="ES26" s="723"/>
      <c r="ET26" s="723"/>
      <c r="EU26" s="723"/>
      <c r="EV26" s="723"/>
      <c r="EW26" s="723"/>
      <c r="EX26" s="723"/>
      <c r="EY26" s="723"/>
      <c r="EZ26" s="723"/>
      <c r="FA26" s="723"/>
      <c r="FB26" s="723"/>
      <c r="FC26" s="723"/>
      <c r="FD26" s="723"/>
      <c r="FE26" s="723"/>
      <c r="FF26" s="723"/>
      <c r="FG26" s="723"/>
      <c r="FH26" s="723"/>
      <c r="FI26" s="723"/>
      <c r="FJ26" s="723"/>
      <c r="FK26" s="723"/>
      <c r="FL26" s="723"/>
      <c r="FM26" s="723"/>
      <c r="FN26" s="723"/>
      <c r="FO26" s="723"/>
      <c r="FP26" s="723"/>
      <c r="FQ26" s="723"/>
      <c r="FR26" s="723"/>
      <c r="FS26" s="723"/>
      <c r="FT26" s="723"/>
      <c r="FU26" s="723"/>
      <c r="FV26" s="723"/>
      <c r="FW26" s="723"/>
      <c r="FX26" s="723"/>
      <c r="FY26" s="723"/>
      <c r="FZ26" s="723"/>
      <c r="GA26" s="723"/>
      <c r="GB26" s="723"/>
      <c r="GC26" s="723"/>
      <c r="GD26" s="723"/>
      <c r="GE26" s="723"/>
      <c r="GF26" s="723"/>
      <c r="GG26" s="723"/>
      <c r="GH26" s="723"/>
      <c r="GI26" s="723"/>
      <c r="GJ26" s="723"/>
      <c r="GK26" s="723"/>
      <c r="GL26" s="723"/>
      <c r="GM26" s="723"/>
      <c r="GN26" s="723"/>
      <c r="GO26" s="723"/>
      <c r="GP26" s="723"/>
      <c r="GQ26" s="723"/>
      <c r="GR26" s="723"/>
      <c r="GS26" s="723"/>
      <c r="GT26" s="723"/>
      <c r="GU26" s="723"/>
      <c r="GV26" s="723"/>
      <c r="GW26" s="723"/>
      <c r="GX26" s="723"/>
      <c r="GY26" s="723"/>
      <c r="GZ26" s="723"/>
      <c r="HA26" s="723"/>
      <c r="HB26" s="723"/>
      <c r="HC26" s="723"/>
      <c r="HD26" s="723"/>
      <c r="HE26" s="723"/>
      <c r="HF26" s="723"/>
      <c r="HG26" s="723"/>
      <c r="HH26" s="723"/>
      <c r="HI26" s="723"/>
      <c r="HJ26" s="723"/>
      <c r="HK26" s="723"/>
      <c r="HL26" s="723"/>
      <c r="HM26" s="723"/>
      <c r="HN26" s="723"/>
      <c r="HO26" s="723"/>
      <c r="HP26" s="723"/>
      <c r="HQ26" s="723"/>
      <c r="HR26" s="723"/>
      <c r="HS26" s="723"/>
      <c r="HT26" s="723"/>
      <c r="HU26" s="723"/>
      <c r="HV26" s="723"/>
      <c r="HW26" s="723"/>
      <c r="HX26" s="723"/>
      <c r="HY26" s="723"/>
      <c r="HZ26" s="723"/>
      <c r="IA26" s="723"/>
      <c r="IB26" s="723"/>
      <c r="IC26" s="723"/>
      <c r="ID26" s="723"/>
      <c r="IE26" s="723"/>
      <c r="IF26" s="723"/>
      <c r="IG26" s="723"/>
      <c r="IH26" s="723"/>
      <c r="II26" s="723"/>
      <c r="IJ26" s="723"/>
      <c r="IK26" s="723"/>
      <c r="IL26" s="723"/>
      <c r="IM26" s="723"/>
      <c r="IN26" s="723"/>
      <c r="IO26" s="723"/>
      <c r="IP26" s="723"/>
      <c r="IQ26" s="723"/>
      <c r="IR26" s="723"/>
      <c r="IS26" s="723"/>
      <c r="IT26" s="723"/>
      <c r="IU26" s="723"/>
      <c r="IV26" s="723"/>
      <c r="IW26" s="723"/>
      <c r="IX26" s="723"/>
      <c r="IY26" s="723"/>
      <c r="IZ26" s="723"/>
      <c r="JA26" s="723"/>
      <c r="JB26" s="723"/>
      <c r="JC26" s="723"/>
      <c r="JD26" s="723"/>
      <c r="JE26" s="723"/>
      <c r="JF26" s="723"/>
      <c r="JG26" s="723"/>
      <c r="JH26" s="723"/>
      <c r="JI26" s="723"/>
      <c r="JJ26" s="723"/>
      <c r="JK26" s="723"/>
      <c r="JL26" s="723"/>
      <c r="JM26" s="723"/>
      <c r="JN26" s="723"/>
      <c r="JO26" s="723"/>
      <c r="JP26" s="723"/>
      <c r="JQ26" s="723"/>
      <c r="JR26" s="723"/>
      <c r="JS26" s="723"/>
      <c r="JT26" s="723"/>
      <c r="JU26" s="723"/>
      <c r="JV26" s="723"/>
      <c r="JW26" s="723"/>
      <c r="JX26" s="723"/>
      <c r="JY26" s="723"/>
      <c r="JZ26" s="723"/>
      <c r="KA26" s="723"/>
      <c r="KB26" s="723"/>
      <c r="KC26" s="723"/>
      <c r="KD26" s="723"/>
      <c r="KE26" s="723"/>
      <c r="KF26" s="723"/>
      <c r="KG26" s="723"/>
      <c r="KH26" s="723"/>
      <c r="KI26" s="723"/>
      <c r="KJ26" s="723"/>
      <c r="KK26" s="723"/>
      <c r="KL26" s="723"/>
      <c r="KM26" s="723"/>
      <c r="KN26" s="723"/>
      <c r="KO26" s="723"/>
    </row>
    <row r="27" spans="1:301" s="723" customFormat="1" ht="58.9" customHeight="1">
      <c r="A27" s="1795"/>
      <c r="B27" s="785">
        <v>14</v>
      </c>
      <c r="C27" s="500" t="s">
        <v>1942</v>
      </c>
      <c r="D27" s="754">
        <v>52552</v>
      </c>
      <c r="E27" s="1793"/>
      <c r="F27" s="1793"/>
      <c r="G27" s="1793"/>
      <c r="H27" s="1793"/>
      <c r="I27" s="1793"/>
      <c r="J27" s="754">
        <v>52552</v>
      </c>
      <c r="K27" s="754">
        <v>60000</v>
      </c>
      <c r="L27" s="754">
        <v>18000</v>
      </c>
      <c r="M27" s="786">
        <v>200</v>
      </c>
      <c r="N27" s="750">
        <v>3600000</v>
      </c>
      <c r="O27" s="756" t="s">
        <v>1187</v>
      </c>
      <c r="P27" s="436">
        <v>60000</v>
      </c>
      <c r="Q27" s="437">
        <v>52.35</v>
      </c>
      <c r="R27" s="438">
        <f t="shared" si="6"/>
        <v>3141000</v>
      </c>
      <c r="S27" s="439"/>
      <c r="T27" s="757"/>
      <c r="U27" s="757"/>
      <c r="V27" s="502">
        <v>1047000</v>
      </c>
      <c r="W27" s="757"/>
      <c r="X27" s="757"/>
      <c r="Y27" s="787">
        <f t="shared" si="0"/>
        <v>1047000</v>
      </c>
      <c r="Z27" s="758">
        <f t="shared" si="1"/>
        <v>2094000</v>
      </c>
      <c r="AA27" s="1656" t="s">
        <v>1901</v>
      </c>
      <c r="AB27" s="1657"/>
    </row>
    <row r="28" spans="1:301" s="748" customFormat="1" ht="29.25" thickBot="1">
      <c r="A28" s="1795"/>
      <c r="B28" s="788">
        <v>15</v>
      </c>
      <c r="C28" s="505" t="s">
        <v>1943</v>
      </c>
      <c r="D28" s="789">
        <v>110075</v>
      </c>
      <c r="E28" s="789">
        <v>24511</v>
      </c>
      <c r="F28" s="789">
        <v>5600</v>
      </c>
      <c r="G28" s="790">
        <v>0.09</v>
      </c>
      <c r="H28" s="789">
        <v>19369</v>
      </c>
      <c r="I28" s="789">
        <v>18879</v>
      </c>
      <c r="J28" s="789">
        <v>104475</v>
      </c>
      <c r="K28" s="789">
        <v>100000</v>
      </c>
      <c r="L28" s="791">
        <v>50000</v>
      </c>
      <c r="M28" s="792">
        <v>69</v>
      </c>
      <c r="N28" s="792">
        <v>3460000</v>
      </c>
      <c r="O28" s="793" t="s">
        <v>1906</v>
      </c>
      <c r="P28" s="794">
        <v>25000</v>
      </c>
      <c r="Q28" s="795">
        <v>69.2</v>
      </c>
      <c r="R28" s="796">
        <f>P28*Q28</f>
        <v>1730000</v>
      </c>
      <c r="S28" s="797">
        <v>1730000</v>
      </c>
      <c r="T28" s="798"/>
      <c r="U28" s="798"/>
      <c r="V28" s="798"/>
      <c r="W28" s="798"/>
      <c r="X28" s="798"/>
      <c r="Y28" s="799">
        <f t="shared" si="0"/>
        <v>0</v>
      </c>
      <c r="Z28" s="784">
        <f t="shared" si="1"/>
        <v>0</v>
      </c>
      <c r="AA28" s="1670" t="s">
        <v>1982</v>
      </c>
      <c r="AB28" s="1671"/>
      <c r="AC28" s="723"/>
      <c r="AD28" s="723"/>
      <c r="AE28" s="723"/>
      <c r="AF28" s="723"/>
      <c r="AG28" s="723"/>
      <c r="AH28" s="723"/>
      <c r="AI28" s="723"/>
      <c r="AJ28" s="723"/>
      <c r="AK28" s="723"/>
      <c r="AL28" s="723"/>
      <c r="AM28" s="723"/>
      <c r="AN28" s="723"/>
      <c r="AO28" s="723"/>
      <c r="AP28" s="723"/>
      <c r="AQ28" s="723"/>
      <c r="AR28" s="723"/>
      <c r="AS28" s="723"/>
      <c r="AT28" s="723"/>
      <c r="AU28" s="723"/>
      <c r="AV28" s="723"/>
      <c r="AW28" s="723"/>
      <c r="AX28" s="723"/>
      <c r="AY28" s="723"/>
      <c r="AZ28" s="723"/>
      <c r="BA28" s="723"/>
      <c r="BB28" s="723"/>
      <c r="BC28" s="723"/>
      <c r="BD28" s="723"/>
      <c r="BE28" s="723"/>
      <c r="BF28" s="723"/>
      <c r="BG28" s="723"/>
      <c r="BH28" s="723"/>
      <c r="BI28" s="723"/>
      <c r="BJ28" s="723"/>
      <c r="BK28" s="723"/>
      <c r="BL28" s="723"/>
      <c r="BM28" s="723"/>
      <c r="BN28" s="723"/>
      <c r="BO28" s="723"/>
      <c r="BP28" s="723"/>
      <c r="BQ28" s="723"/>
      <c r="BR28" s="723"/>
      <c r="BS28" s="723"/>
      <c r="BT28" s="723"/>
      <c r="BU28" s="723"/>
      <c r="BV28" s="723"/>
      <c r="BW28" s="723"/>
      <c r="BX28" s="723"/>
      <c r="BY28" s="723"/>
      <c r="BZ28" s="723"/>
      <c r="CA28" s="723"/>
      <c r="CB28" s="723"/>
      <c r="CC28" s="723"/>
      <c r="CD28" s="723"/>
      <c r="CE28" s="723"/>
      <c r="CF28" s="723"/>
      <c r="CG28" s="723"/>
      <c r="CH28" s="723"/>
      <c r="CI28" s="723"/>
      <c r="CJ28" s="723"/>
      <c r="CK28" s="723"/>
      <c r="CL28" s="723"/>
      <c r="CM28" s="723"/>
      <c r="CN28" s="723"/>
      <c r="CO28" s="723"/>
      <c r="CP28" s="723"/>
      <c r="CQ28" s="723"/>
      <c r="CR28" s="723"/>
      <c r="CS28" s="723"/>
      <c r="CT28" s="723"/>
      <c r="CU28" s="723"/>
      <c r="CV28" s="723"/>
      <c r="CW28" s="723"/>
      <c r="CX28" s="723"/>
      <c r="CY28" s="723"/>
      <c r="CZ28" s="723"/>
      <c r="DA28" s="723"/>
      <c r="DB28" s="723"/>
      <c r="DC28" s="723"/>
      <c r="DD28" s="723"/>
      <c r="DE28" s="723"/>
      <c r="DF28" s="723"/>
      <c r="DG28" s="723"/>
      <c r="DH28" s="723"/>
      <c r="DI28" s="723"/>
      <c r="DJ28" s="723"/>
      <c r="DK28" s="723"/>
      <c r="DL28" s="723"/>
      <c r="DM28" s="723"/>
      <c r="DN28" s="723"/>
      <c r="DO28" s="723"/>
      <c r="DP28" s="723"/>
      <c r="DQ28" s="723"/>
      <c r="DR28" s="723"/>
      <c r="DS28" s="723"/>
      <c r="DT28" s="723"/>
      <c r="DU28" s="723"/>
      <c r="DV28" s="723"/>
      <c r="DW28" s="723"/>
      <c r="DX28" s="723"/>
      <c r="DY28" s="723"/>
      <c r="DZ28" s="723"/>
      <c r="EA28" s="723"/>
      <c r="EB28" s="723"/>
      <c r="EC28" s="723"/>
      <c r="ED28" s="723"/>
      <c r="EE28" s="723"/>
      <c r="EF28" s="723"/>
      <c r="EG28" s="723"/>
      <c r="EH28" s="723"/>
      <c r="EI28" s="723"/>
      <c r="EJ28" s="723"/>
      <c r="EK28" s="723"/>
      <c r="EL28" s="723"/>
      <c r="EM28" s="723"/>
      <c r="EN28" s="723"/>
      <c r="EO28" s="723"/>
      <c r="EP28" s="723"/>
      <c r="EQ28" s="723"/>
      <c r="ER28" s="723"/>
      <c r="ES28" s="723"/>
      <c r="ET28" s="723"/>
      <c r="EU28" s="723"/>
      <c r="EV28" s="723"/>
      <c r="EW28" s="723"/>
      <c r="EX28" s="723"/>
      <c r="EY28" s="723"/>
      <c r="EZ28" s="723"/>
      <c r="FA28" s="723"/>
      <c r="FB28" s="723"/>
      <c r="FC28" s="723"/>
      <c r="FD28" s="723"/>
      <c r="FE28" s="723"/>
      <c r="FF28" s="723"/>
      <c r="FG28" s="723"/>
      <c r="FH28" s="723"/>
      <c r="FI28" s="723"/>
      <c r="FJ28" s="723"/>
      <c r="FK28" s="723"/>
      <c r="FL28" s="723"/>
      <c r="FM28" s="723"/>
      <c r="FN28" s="723"/>
      <c r="FO28" s="723"/>
      <c r="FP28" s="723"/>
      <c r="FQ28" s="723"/>
      <c r="FR28" s="723"/>
      <c r="FS28" s="723"/>
      <c r="FT28" s="723"/>
      <c r="FU28" s="723"/>
      <c r="FV28" s="723"/>
      <c r="FW28" s="723"/>
      <c r="FX28" s="723"/>
      <c r="FY28" s="723"/>
      <c r="FZ28" s="723"/>
      <c r="GA28" s="723"/>
      <c r="GB28" s="723"/>
      <c r="GC28" s="723"/>
      <c r="GD28" s="723"/>
      <c r="GE28" s="723"/>
      <c r="GF28" s="723"/>
      <c r="GG28" s="723"/>
      <c r="GH28" s="723"/>
      <c r="GI28" s="723"/>
      <c r="GJ28" s="723"/>
      <c r="GK28" s="723"/>
      <c r="GL28" s="723"/>
      <c r="GM28" s="723"/>
      <c r="GN28" s="723"/>
      <c r="GO28" s="723"/>
      <c r="GP28" s="723"/>
      <c r="GQ28" s="723"/>
      <c r="GR28" s="723"/>
      <c r="GS28" s="723"/>
      <c r="GT28" s="723"/>
      <c r="GU28" s="723"/>
      <c r="GV28" s="723"/>
      <c r="GW28" s="723"/>
      <c r="GX28" s="723"/>
      <c r="GY28" s="723"/>
      <c r="GZ28" s="723"/>
      <c r="HA28" s="723"/>
      <c r="HB28" s="723"/>
      <c r="HC28" s="723"/>
      <c r="HD28" s="723"/>
      <c r="HE28" s="723"/>
      <c r="HF28" s="723"/>
      <c r="HG28" s="723"/>
      <c r="HH28" s="723"/>
      <c r="HI28" s="723"/>
      <c r="HJ28" s="723"/>
      <c r="HK28" s="723"/>
      <c r="HL28" s="723"/>
      <c r="HM28" s="723"/>
      <c r="HN28" s="723"/>
      <c r="HO28" s="723"/>
      <c r="HP28" s="723"/>
      <c r="HQ28" s="723"/>
      <c r="HR28" s="723"/>
      <c r="HS28" s="723"/>
      <c r="HT28" s="723"/>
      <c r="HU28" s="723"/>
      <c r="HV28" s="723"/>
      <c r="HW28" s="723"/>
      <c r="HX28" s="723"/>
      <c r="HY28" s="723"/>
      <c r="HZ28" s="723"/>
      <c r="IA28" s="723"/>
      <c r="IB28" s="723"/>
      <c r="IC28" s="723"/>
      <c r="ID28" s="723"/>
      <c r="IE28" s="723"/>
      <c r="IF28" s="723"/>
      <c r="IG28" s="723"/>
      <c r="IH28" s="723"/>
      <c r="II28" s="723"/>
      <c r="IJ28" s="723"/>
      <c r="IK28" s="723"/>
      <c r="IL28" s="723"/>
      <c r="IM28" s="723"/>
      <c r="IN28" s="723"/>
      <c r="IO28" s="723"/>
      <c r="IP28" s="723"/>
      <c r="IQ28" s="723"/>
      <c r="IR28" s="723"/>
      <c r="IS28" s="723"/>
      <c r="IT28" s="723"/>
      <c r="IU28" s="723"/>
      <c r="IV28" s="723"/>
      <c r="IW28" s="723"/>
      <c r="IX28" s="723"/>
      <c r="IY28" s="723"/>
      <c r="IZ28" s="723"/>
      <c r="JA28" s="723"/>
      <c r="JB28" s="723"/>
      <c r="JC28" s="723"/>
      <c r="JD28" s="723"/>
      <c r="JE28" s="723"/>
      <c r="JF28" s="723"/>
      <c r="JG28" s="723"/>
      <c r="JH28" s="723"/>
      <c r="JI28" s="723"/>
      <c r="JJ28" s="723"/>
      <c r="JK28" s="723"/>
      <c r="JL28" s="723"/>
      <c r="JM28" s="723"/>
      <c r="JN28" s="723"/>
      <c r="JO28" s="723"/>
      <c r="JP28" s="723"/>
      <c r="JQ28" s="723"/>
      <c r="JR28" s="723"/>
      <c r="JS28" s="723"/>
      <c r="JT28" s="723"/>
      <c r="JU28" s="723"/>
      <c r="JV28" s="723"/>
      <c r="JW28" s="723"/>
      <c r="JX28" s="723"/>
      <c r="JY28" s="723"/>
      <c r="JZ28" s="723"/>
      <c r="KA28" s="723"/>
      <c r="KB28" s="723"/>
      <c r="KC28" s="723"/>
      <c r="KD28" s="723"/>
      <c r="KE28" s="723"/>
      <c r="KF28" s="723"/>
      <c r="KG28" s="723"/>
      <c r="KH28" s="723"/>
      <c r="KI28" s="723"/>
      <c r="KJ28" s="723"/>
      <c r="KK28" s="723"/>
      <c r="KL28" s="723"/>
      <c r="KM28" s="723"/>
      <c r="KN28" s="723"/>
      <c r="KO28" s="723"/>
    </row>
    <row r="29" spans="1:301" ht="43.15" customHeight="1">
      <c r="A29" s="1794" t="s">
        <v>1945</v>
      </c>
      <c r="B29" s="1796" t="s">
        <v>1899</v>
      </c>
      <c r="C29" s="1673" t="s">
        <v>1946</v>
      </c>
      <c r="D29" s="732">
        <v>3445</v>
      </c>
      <c r="E29" s="732">
        <v>1002</v>
      </c>
      <c r="F29" s="733">
        <v>695</v>
      </c>
      <c r="G29" s="733">
        <v>20</v>
      </c>
      <c r="H29" s="1798">
        <v>1148</v>
      </c>
      <c r="I29" s="1798">
        <v>1104</v>
      </c>
      <c r="J29" s="1798">
        <v>2750</v>
      </c>
      <c r="K29" s="1800">
        <v>1257</v>
      </c>
      <c r="L29" s="1798">
        <v>1257</v>
      </c>
      <c r="M29" s="1800" t="s">
        <v>1947</v>
      </c>
      <c r="N29" s="1805">
        <v>26522700</v>
      </c>
      <c r="O29" s="737"/>
      <c r="P29" s="517">
        <v>1500</v>
      </c>
      <c r="Q29" s="800">
        <v>31300</v>
      </c>
      <c r="R29" s="519">
        <f t="shared" ref="R29" si="7">P29*Q29</f>
        <v>46950000</v>
      </c>
      <c r="S29" s="520"/>
      <c r="T29" s="522">
        <v>14085000</v>
      </c>
      <c r="U29" s="737"/>
      <c r="V29" s="737"/>
      <c r="W29" s="737"/>
      <c r="X29" s="737"/>
      <c r="Y29" s="523">
        <f t="shared" si="0"/>
        <v>14085000</v>
      </c>
      <c r="Z29" s="801">
        <f t="shared" si="1"/>
        <v>32865000</v>
      </c>
      <c r="AA29" s="1683" t="s">
        <v>1983</v>
      </c>
      <c r="AB29" s="1684"/>
    </row>
    <row r="30" spans="1:301" ht="68.25" customHeight="1">
      <c r="A30" s="1795"/>
      <c r="B30" s="1797"/>
      <c r="C30" s="1639"/>
      <c r="D30" s="749"/>
      <c r="E30" s="749"/>
      <c r="F30" s="769"/>
      <c r="G30" s="769"/>
      <c r="H30" s="1799"/>
      <c r="I30" s="1799"/>
      <c r="J30" s="1799"/>
      <c r="K30" s="1801"/>
      <c r="L30" s="1799"/>
      <c r="M30" s="1801"/>
      <c r="N30" s="1806"/>
      <c r="O30" s="752"/>
      <c r="P30" s="476">
        <v>1257</v>
      </c>
      <c r="Q30" s="802">
        <v>21226</v>
      </c>
      <c r="R30" s="526">
        <v>11032683</v>
      </c>
      <c r="S30" s="803">
        <f>7333837.4</f>
        <v>7333837.4000000004</v>
      </c>
      <c r="T30" s="804"/>
      <c r="U30" s="752"/>
      <c r="V30" s="752"/>
      <c r="W30" s="752"/>
      <c r="X30" s="752"/>
      <c r="Y30" s="753">
        <f t="shared" si="0"/>
        <v>0</v>
      </c>
      <c r="Z30" s="805">
        <f t="shared" si="1"/>
        <v>3698845.5999999996</v>
      </c>
      <c r="AA30" s="1685" t="s">
        <v>1949</v>
      </c>
      <c r="AB30" s="1686"/>
    </row>
    <row r="31" spans="1:301" s="748" customFormat="1" ht="54.75" customHeight="1">
      <c r="A31" s="1795"/>
      <c r="B31" s="1803" t="s">
        <v>1902</v>
      </c>
      <c r="C31" s="1679" t="s">
        <v>1950</v>
      </c>
      <c r="D31" s="806">
        <v>3185</v>
      </c>
      <c r="E31" s="807">
        <v>309</v>
      </c>
      <c r="F31" s="807" t="s">
        <v>1951</v>
      </c>
      <c r="G31" s="807">
        <v>9</v>
      </c>
      <c r="H31" s="1807">
        <v>1123</v>
      </c>
      <c r="I31" s="1807">
        <v>1114</v>
      </c>
      <c r="J31" s="1807">
        <v>2890</v>
      </c>
      <c r="K31" s="1804">
        <v>698</v>
      </c>
      <c r="L31" s="1804">
        <v>698</v>
      </c>
      <c r="M31" s="1804" t="s">
        <v>1952</v>
      </c>
      <c r="N31" s="1808">
        <v>12913000</v>
      </c>
      <c r="O31" s="808"/>
      <c r="P31" s="534">
        <v>800</v>
      </c>
      <c r="Q31" s="559">
        <v>25182</v>
      </c>
      <c r="R31" s="536">
        <f t="shared" ref="R31" si="8">P31*Q31</f>
        <v>20145600</v>
      </c>
      <c r="S31" s="537"/>
      <c r="T31" s="535">
        <v>6043680</v>
      </c>
      <c r="U31" s="808"/>
      <c r="V31" s="808"/>
      <c r="W31" s="808"/>
      <c r="X31" s="808"/>
      <c r="Y31" s="536">
        <f t="shared" si="0"/>
        <v>6043680</v>
      </c>
      <c r="Z31" s="809">
        <f t="shared" si="1"/>
        <v>14101920</v>
      </c>
      <c r="AA31" s="1688" t="s">
        <v>1948</v>
      </c>
      <c r="AB31" s="1689"/>
      <c r="AC31" s="723"/>
      <c r="AD31" s="723"/>
      <c r="AE31" s="723"/>
      <c r="AF31" s="723"/>
      <c r="AG31" s="723"/>
      <c r="AH31" s="723"/>
      <c r="AI31" s="723"/>
      <c r="AJ31" s="723"/>
      <c r="AK31" s="723"/>
      <c r="AL31" s="723"/>
      <c r="AM31" s="723"/>
      <c r="AN31" s="723"/>
      <c r="AO31" s="723"/>
      <c r="AP31" s="723"/>
      <c r="AQ31" s="723"/>
      <c r="AR31" s="723"/>
      <c r="AS31" s="723"/>
      <c r="AT31" s="723"/>
      <c r="AU31" s="723"/>
      <c r="AV31" s="723"/>
      <c r="AW31" s="723"/>
      <c r="AX31" s="723"/>
      <c r="AY31" s="723"/>
      <c r="AZ31" s="723"/>
      <c r="BA31" s="723"/>
      <c r="BB31" s="723"/>
      <c r="BC31" s="723"/>
      <c r="BD31" s="723"/>
      <c r="BE31" s="723"/>
      <c r="BF31" s="723"/>
      <c r="BG31" s="723"/>
      <c r="BH31" s="723"/>
      <c r="BI31" s="723"/>
      <c r="BJ31" s="723"/>
      <c r="BK31" s="723"/>
      <c r="BL31" s="723"/>
      <c r="BM31" s="723"/>
      <c r="BN31" s="723"/>
      <c r="BO31" s="723"/>
      <c r="BP31" s="723"/>
      <c r="BQ31" s="723"/>
      <c r="BR31" s="723"/>
      <c r="BS31" s="723"/>
      <c r="BT31" s="723"/>
      <c r="BU31" s="723"/>
      <c r="BV31" s="723"/>
      <c r="BW31" s="723"/>
      <c r="BX31" s="723"/>
      <c r="BY31" s="723"/>
      <c r="BZ31" s="723"/>
      <c r="CA31" s="723"/>
      <c r="CB31" s="723"/>
      <c r="CC31" s="723"/>
      <c r="CD31" s="723"/>
      <c r="CE31" s="723"/>
      <c r="CF31" s="723"/>
      <c r="CG31" s="723"/>
      <c r="CH31" s="723"/>
      <c r="CI31" s="723"/>
      <c r="CJ31" s="723"/>
      <c r="CK31" s="723"/>
      <c r="CL31" s="723"/>
      <c r="CM31" s="723"/>
      <c r="CN31" s="723"/>
      <c r="CO31" s="723"/>
      <c r="CP31" s="723"/>
      <c r="CQ31" s="723"/>
      <c r="CR31" s="723"/>
      <c r="CS31" s="723"/>
      <c r="CT31" s="723"/>
      <c r="CU31" s="723"/>
      <c r="CV31" s="723"/>
      <c r="CW31" s="723"/>
      <c r="CX31" s="723"/>
      <c r="CY31" s="723"/>
      <c r="CZ31" s="723"/>
      <c r="DA31" s="723"/>
      <c r="DB31" s="723"/>
      <c r="DC31" s="723"/>
      <c r="DD31" s="723"/>
      <c r="DE31" s="723"/>
      <c r="DF31" s="723"/>
      <c r="DG31" s="723"/>
      <c r="DH31" s="723"/>
      <c r="DI31" s="723"/>
      <c r="DJ31" s="723"/>
      <c r="DK31" s="723"/>
      <c r="DL31" s="723"/>
      <c r="DM31" s="723"/>
      <c r="DN31" s="723"/>
      <c r="DO31" s="723"/>
      <c r="DP31" s="723"/>
      <c r="DQ31" s="723"/>
      <c r="DR31" s="723"/>
      <c r="DS31" s="723"/>
      <c r="DT31" s="723"/>
      <c r="DU31" s="723"/>
      <c r="DV31" s="723"/>
      <c r="DW31" s="723"/>
      <c r="DX31" s="723"/>
      <c r="DY31" s="723"/>
      <c r="DZ31" s="723"/>
      <c r="EA31" s="723"/>
      <c r="EB31" s="723"/>
      <c r="EC31" s="723"/>
      <c r="ED31" s="723"/>
      <c r="EE31" s="723"/>
      <c r="EF31" s="723"/>
      <c r="EG31" s="723"/>
      <c r="EH31" s="723"/>
      <c r="EI31" s="723"/>
      <c r="EJ31" s="723"/>
      <c r="EK31" s="723"/>
      <c r="EL31" s="723"/>
      <c r="EM31" s="723"/>
      <c r="EN31" s="723"/>
      <c r="EO31" s="723"/>
      <c r="EP31" s="723"/>
      <c r="EQ31" s="723"/>
      <c r="ER31" s="723"/>
      <c r="ES31" s="723"/>
      <c r="ET31" s="723"/>
      <c r="EU31" s="723"/>
      <c r="EV31" s="723"/>
      <c r="EW31" s="723"/>
      <c r="EX31" s="723"/>
      <c r="EY31" s="723"/>
      <c r="EZ31" s="723"/>
      <c r="FA31" s="723"/>
      <c r="FB31" s="723"/>
      <c r="FC31" s="723"/>
      <c r="FD31" s="723"/>
      <c r="FE31" s="723"/>
      <c r="FF31" s="723"/>
      <c r="FG31" s="723"/>
      <c r="FH31" s="723"/>
      <c r="FI31" s="723"/>
      <c r="FJ31" s="723"/>
      <c r="FK31" s="723"/>
      <c r="FL31" s="723"/>
      <c r="FM31" s="723"/>
      <c r="FN31" s="723"/>
      <c r="FO31" s="723"/>
      <c r="FP31" s="723"/>
      <c r="FQ31" s="723"/>
      <c r="FR31" s="723"/>
      <c r="FS31" s="723"/>
      <c r="FT31" s="723"/>
      <c r="FU31" s="723"/>
      <c r="FV31" s="723"/>
      <c r="FW31" s="723"/>
      <c r="FX31" s="723"/>
      <c r="FY31" s="723"/>
      <c r="FZ31" s="723"/>
      <c r="GA31" s="723"/>
      <c r="GB31" s="723"/>
      <c r="GC31" s="723"/>
      <c r="GD31" s="723"/>
      <c r="GE31" s="723"/>
      <c r="GF31" s="723"/>
      <c r="GG31" s="723"/>
      <c r="GH31" s="723"/>
      <c r="GI31" s="723"/>
      <c r="GJ31" s="723"/>
      <c r="GK31" s="723"/>
      <c r="GL31" s="723"/>
      <c r="GM31" s="723"/>
      <c r="GN31" s="723"/>
      <c r="GO31" s="723"/>
      <c r="GP31" s="723"/>
      <c r="GQ31" s="723"/>
      <c r="GR31" s="723"/>
      <c r="GS31" s="723"/>
      <c r="GT31" s="723"/>
      <c r="GU31" s="723"/>
      <c r="GV31" s="723"/>
      <c r="GW31" s="723"/>
      <c r="GX31" s="723"/>
      <c r="GY31" s="723"/>
      <c r="GZ31" s="723"/>
      <c r="HA31" s="723"/>
      <c r="HB31" s="723"/>
      <c r="HC31" s="723"/>
      <c r="HD31" s="723"/>
      <c r="HE31" s="723"/>
      <c r="HF31" s="723"/>
      <c r="HG31" s="723"/>
      <c r="HH31" s="723"/>
      <c r="HI31" s="723"/>
      <c r="HJ31" s="723"/>
      <c r="HK31" s="723"/>
      <c r="HL31" s="723"/>
      <c r="HM31" s="723"/>
      <c r="HN31" s="723"/>
      <c r="HO31" s="723"/>
      <c r="HP31" s="723"/>
      <c r="HQ31" s="723"/>
      <c r="HR31" s="723"/>
      <c r="HS31" s="723"/>
      <c r="HT31" s="723"/>
      <c r="HU31" s="723"/>
      <c r="HV31" s="723"/>
      <c r="HW31" s="723"/>
      <c r="HX31" s="723"/>
      <c r="HY31" s="723"/>
      <c r="HZ31" s="723"/>
      <c r="IA31" s="723"/>
      <c r="IB31" s="723"/>
      <c r="IC31" s="723"/>
      <c r="ID31" s="723"/>
      <c r="IE31" s="723"/>
      <c r="IF31" s="723"/>
      <c r="IG31" s="723"/>
      <c r="IH31" s="723"/>
      <c r="II31" s="723"/>
      <c r="IJ31" s="723"/>
      <c r="IK31" s="723"/>
      <c r="IL31" s="723"/>
      <c r="IM31" s="723"/>
      <c r="IN31" s="723"/>
      <c r="IO31" s="723"/>
      <c r="IP31" s="723"/>
      <c r="IQ31" s="723"/>
      <c r="IR31" s="723"/>
      <c r="IS31" s="723"/>
      <c r="IT31" s="723"/>
      <c r="IU31" s="723"/>
      <c r="IV31" s="723"/>
      <c r="IW31" s="723"/>
      <c r="IX31" s="723"/>
      <c r="IY31" s="723"/>
      <c r="IZ31" s="723"/>
      <c r="JA31" s="723"/>
      <c r="JB31" s="723"/>
      <c r="JC31" s="723"/>
      <c r="JD31" s="723"/>
      <c r="JE31" s="723"/>
      <c r="JF31" s="723"/>
      <c r="JG31" s="723"/>
      <c r="JH31" s="723"/>
      <c r="JI31" s="723"/>
      <c r="JJ31" s="723"/>
      <c r="JK31" s="723"/>
      <c r="JL31" s="723"/>
      <c r="JM31" s="723"/>
      <c r="JN31" s="723"/>
      <c r="JO31" s="723"/>
      <c r="JP31" s="723"/>
      <c r="JQ31" s="723"/>
      <c r="JR31" s="723"/>
      <c r="JS31" s="723"/>
      <c r="JT31" s="723"/>
      <c r="JU31" s="723"/>
      <c r="JV31" s="723"/>
      <c r="JW31" s="723"/>
      <c r="JX31" s="723"/>
      <c r="JY31" s="723"/>
      <c r="JZ31" s="723"/>
      <c r="KA31" s="723"/>
      <c r="KB31" s="723"/>
      <c r="KC31" s="723"/>
      <c r="KD31" s="723"/>
      <c r="KE31" s="723"/>
      <c r="KF31" s="723"/>
      <c r="KG31" s="723"/>
      <c r="KH31" s="723"/>
      <c r="KI31" s="723"/>
      <c r="KJ31" s="723"/>
      <c r="KK31" s="723"/>
      <c r="KL31" s="723"/>
      <c r="KM31" s="723"/>
      <c r="KN31" s="723"/>
      <c r="KO31" s="723"/>
    </row>
    <row r="32" spans="1:301" s="748" customFormat="1" ht="63" customHeight="1">
      <c r="A32" s="1795"/>
      <c r="B32" s="1803"/>
      <c r="C32" s="1679"/>
      <c r="D32" s="806"/>
      <c r="E32" s="807"/>
      <c r="F32" s="807"/>
      <c r="G32" s="807"/>
      <c r="H32" s="1807"/>
      <c r="I32" s="1807"/>
      <c r="J32" s="1807"/>
      <c r="K32" s="1804"/>
      <c r="L32" s="1804"/>
      <c r="M32" s="1804"/>
      <c r="N32" s="1808"/>
      <c r="O32" s="808"/>
      <c r="P32" s="534">
        <v>698</v>
      </c>
      <c r="Q32" s="559">
        <v>19575</v>
      </c>
      <c r="R32" s="536">
        <v>3931136</v>
      </c>
      <c r="S32" s="810">
        <v>3931136</v>
      </c>
      <c r="T32" s="811"/>
      <c r="U32" s="808"/>
      <c r="V32" s="808"/>
      <c r="W32" s="808"/>
      <c r="X32" s="808"/>
      <c r="Y32" s="812">
        <f t="shared" si="0"/>
        <v>0</v>
      </c>
      <c r="Z32" s="809">
        <f t="shared" si="1"/>
        <v>0</v>
      </c>
      <c r="AA32" s="1690" t="s">
        <v>1949</v>
      </c>
      <c r="AB32" s="1691"/>
      <c r="AC32" s="723"/>
      <c r="AD32" s="759">
        <v>7333837.4000000004</v>
      </c>
      <c r="AE32" s="723"/>
      <c r="AF32" s="723"/>
      <c r="AG32" s="723"/>
      <c r="AH32" s="723"/>
      <c r="AI32" s="723"/>
      <c r="AJ32" s="723"/>
      <c r="AK32" s="723"/>
      <c r="AL32" s="723"/>
      <c r="AM32" s="723"/>
      <c r="AN32" s="723"/>
      <c r="AO32" s="723"/>
      <c r="AP32" s="723"/>
      <c r="AQ32" s="723"/>
      <c r="AR32" s="723"/>
      <c r="AS32" s="723"/>
      <c r="AT32" s="723"/>
      <c r="AU32" s="723"/>
      <c r="AV32" s="723"/>
      <c r="AW32" s="723"/>
      <c r="AX32" s="723"/>
      <c r="AY32" s="723"/>
      <c r="AZ32" s="723"/>
      <c r="BA32" s="723"/>
      <c r="BB32" s="723"/>
      <c r="BC32" s="723"/>
      <c r="BD32" s="723"/>
      <c r="BE32" s="723"/>
      <c r="BF32" s="723"/>
      <c r="BG32" s="723"/>
      <c r="BH32" s="723"/>
      <c r="BI32" s="723"/>
      <c r="BJ32" s="723"/>
      <c r="BK32" s="723"/>
      <c r="BL32" s="723"/>
      <c r="BM32" s="723"/>
      <c r="BN32" s="723"/>
      <c r="BO32" s="723"/>
      <c r="BP32" s="723"/>
      <c r="BQ32" s="723"/>
      <c r="BR32" s="723"/>
      <c r="BS32" s="723"/>
      <c r="BT32" s="723"/>
      <c r="BU32" s="723"/>
      <c r="BV32" s="723"/>
      <c r="BW32" s="723"/>
      <c r="BX32" s="723"/>
      <c r="BY32" s="723"/>
      <c r="BZ32" s="723"/>
      <c r="CA32" s="723"/>
      <c r="CB32" s="723"/>
      <c r="CC32" s="723"/>
      <c r="CD32" s="723"/>
      <c r="CE32" s="723"/>
      <c r="CF32" s="723"/>
      <c r="CG32" s="723"/>
      <c r="CH32" s="723"/>
      <c r="CI32" s="723"/>
      <c r="CJ32" s="723"/>
      <c r="CK32" s="723"/>
      <c r="CL32" s="723"/>
      <c r="CM32" s="723"/>
      <c r="CN32" s="723"/>
      <c r="CO32" s="723"/>
      <c r="CP32" s="723"/>
      <c r="CQ32" s="723"/>
      <c r="CR32" s="723"/>
      <c r="CS32" s="723"/>
      <c r="CT32" s="723"/>
      <c r="CU32" s="723"/>
      <c r="CV32" s="723"/>
      <c r="CW32" s="723"/>
      <c r="CX32" s="723"/>
      <c r="CY32" s="723"/>
      <c r="CZ32" s="723"/>
      <c r="DA32" s="723"/>
      <c r="DB32" s="723"/>
      <c r="DC32" s="723"/>
      <c r="DD32" s="723"/>
      <c r="DE32" s="723"/>
      <c r="DF32" s="723"/>
      <c r="DG32" s="723"/>
      <c r="DH32" s="723"/>
      <c r="DI32" s="723"/>
      <c r="DJ32" s="723"/>
      <c r="DK32" s="723"/>
      <c r="DL32" s="723"/>
      <c r="DM32" s="723"/>
      <c r="DN32" s="723"/>
      <c r="DO32" s="723"/>
      <c r="DP32" s="723"/>
      <c r="DQ32" s="723"/>
      <c r="DR32" s="723"/>
      <c r="DS32" s="723"/>
      <c r="DT32" s="723"/>
      <c r="DU32" s="723"/>
      <c r="DV32" s="723"/>
      <c r="DW32" s="723"/>
      <c r="DX32" s="723"/>
      <c r="DY32" s="723"/>
      <c r="DZ32" s="723"/>
      <c r="EA32" s="723"/>
      <c r="EB32" s="723"/>
      <c r="EC32" s="723"/>
      <c r="ED32" s="723"/>
      <c r="EE32" s="723"/>
      <c r="EF32" s="723"/>
      <c r="EG32" s="723"/>
      <c r="EH32" s="723"/>
      <c r="EI32" s="723"/>
      <c r="EJ32" s="723"/>
      <c r="EK32" s="723"/>
      <c r="EL32" s="723"/>
      <c r="EM32" s="723"/>
      <c r="EN32" s="723"/>
      <c r="EO32" s="723"/>
      <c r="EP32" s="723"/>
      <c r="EQ32" s="723"/>
      <c r="ER32" s="723"/>
      <c r="ES32" s="723"/>
      <c r="ET32" s="723"/>
      <c r="EU32" s="723"/>
      <c r="EV32" s="723"/>
      <c r="EW32" s="723"/>
      <c r="EX32" s="723"/>
      <c r="EY32" s="723"/>
      <c r="EZ32" s="723"/>
      <c r="FA32" s="723"/>
      <c r="FB32" s="723"/>
      <c r="FC32" s="723"/>
      <c r="FD32" s="723"/>
      <c r="FE32" s="723"/>
      <c r="FF32" s="723"/>
      <c r="FG32" s="723"/>
      <c r="FH32" s="723"/>
      <c r="FI32" s="723"/>
      <c r="FJ32" s="723"/>
      <c r="FK32" s="723"/>
      <c r="FL32" s="723"/>
      <c r="FM32" s="723"/>
      <c r="FN32" s="723"/>
      <c r="FO32" s="723"/>
      <c r="FP32" s="723"/>
      <c r="FQ32" s="723"/>
      <c r="FR32" s="723"/>
      <c r="FS32" s="723"/>
      <c r="FT32" s="723"/>
      <c r="FU32" s="723"/>
      <c r="FV32" s="723"/>
      <c r="FW32" s="723"/>
      <c r="FX32" s="723"/>
      <c r="FY32" s="723"/>
      <c r="FZ32" s="723"/>
      <c r="GA32" s="723"/>
      <c r="GB32" s="723"/>
      <c r="GC32" s="723"/>
      <c r="GD32" s="723"/>
      <c r="GE32" s="723"/>
      <c r="GF32" s="723"/>
      <c r="GG32" s="723"/>
      <c r="GH32" s="723"/>
      <c r="GI32" s="723"/>
      <c r="GJ32" s="723"/>
      <c r="GK32" s="723"/>
      <c r="GL32" s="723"/>
      <c r="GM32" s="723"/>
      <c r="GN32" s="723"/>
      <c r="GO32" s="723"/>
      <c r="GP32" s="723"/>
      <c r="GQ32" s="723"/>
      <c r="GR32" s="723"/>
      <c r="GS32" s="723"/>
      <c r="GT32" s="723"/>
      <c r="GU32" s="723"/>
      <c r="GV32" s="723"/>
      <c r="GW32" s="723"/>
      <c r="GX32" s="723"/>
      <c r="GY32" s="723"/>
      <c r="GZ32" s="723"/>
      <c r="HA32" s="723"/>
      <c r="HB32" s="723"/>
      <c r="HC32" s="723"/>
      <c r="HD32" s="723"/>
      <c r="HE32" s="723"/>
      <c r="HF32" s="723"/>
      <c r="HG32" s="723"/>
      <c r="HH32" s="723"/>
      <c r="HI32" s="723"/>
      <c r="HJ32" s="723"/>
      <c r="HK32" s="723"/>
      <c r="HL32" s="723"/>
      <c r="HM32" s="723"/>
      <c r="HN32" s="723"/>
      <c r="HO32" s="723"/>
      <c r="HP32" s="723"/>
      <c r="HQ32" s="723"/>
      <c r="HR32" s="723"/>
      <c r="HS32" s="723"/>
      <c r="HT32" s="723"/>
      <c r="HU32" s="723"/>
      <c r="HV32" s="723"/>
      <c r="HW32" s="723"/>
      <c r="HX32" s="723"/>
      <c r="HY32" s="723"/>
      <c r="HZ32" s="723"/>
      <c r="IA32" s="723"/>
      <c r="IB32" s="723"/>
      <c r="IC32" s="723"/>
      <c r="ID32" s="723"/>
      <c r="IE32" s="723"/>
      <c r="IF32" s="723"/>
      <c r="IG32" s="723"/>
      <c r="IH32" s="723"/>
      <c r="II32" s="723"/>
      <c r="IJ32" s="723"/>
      <c r="IK32" s="723"/>
      <c r="IL32" s="723"/>
      <c r="IM32" s="723"/>
      <c r="IN32" s="723"/>
      <c r="IO32" s="723"/>
      <c r="IP32" s="723"/>
      <c r="IQ32" s="723"/>
      <c r="IR32" s="723"/>
      <c r="IS32" s="723"/>
      <c r="IT32" s="723"/>
      <c r="IU32" s="723"/>
      <c r="IV32" s="723"/>
      <c r="IW32" s="723"/>
      <c r="IX32" s="723"/>
      <c r="IY32" s="723"/>
      <c r="IZ32" s="723"/>
      <c r="JA32" s="723"/>
      <c r="JB32" s="723"/>
      <c r="JC32" s="723"/>
      <c r="JD32" s="723"/>
      <c r="JE32" s="723"/>
      <c r="JF32" s="723"/>
      <c r="JG32" s="723"/>
      <c r="JH32" s="723"/>
      <c r="JI32" s="723"/>
      <c r="JJ32" s="723"/>
      <c r="JK32" s="723"/>
      <c r="JL32" s="723"/>
      <c r="JM32" s="723"/>
      <c r="JN32" s="723"/>
      <c r="JO32" s="723"/>
      <c r="JP32" s="723"/>
      <c r="JQ32" s="723"/>
      <c r="JR32" s="723"/>
      <c r="JS32" s="723"/>
      <c r="JT32" s="723"/>
      <c r="JU32" s="723"/>
      <c r="JV32" s="723"/>
      <c r="JW32" s="723"/>
      <c r="JX32" s="723"/>
      <c r="JY32" s="723"/>
      <c r="JZ32" s="723"/>
      <c r="KA32" s="723"/>
      <c r="KB32" s="723"/>
      <c r="KC32" s="723"/>
      <c r="KD32" s="723"/>
      <c r="KE32" s="723"/>
      <c r="KF32" s="723"/>
      <c r="KG32" s="723"/>
      <c r="KH32" s="723"/>
      <c r="KI32" s="723"/>
      <c r="KJ32" s="723"/>
      <c r="KK32" s="723"/>
      <c r="KL32" s="723"/>
      <c r="KM32" s="723"/>
      <c r="KN32" s="723"/>
      <c r="KO32" s="723"/>
    </row>
    <row r="33" spans="1:301" ht="61.15" customHeight="1">
      <c r="A33" s="1795"/>
      <c r="B33" s="768" t="s">
        <v>1904</v>
      </c>
      <c r="C33" s="465" t="s">
        <v>1953</v>
      </c>
      <c r="D33" s="749">
        <v>3830</v>
      </c>
      <c r="E33" s="769" t="s">
        <v>1954</v>
      </c>
      <c r="F33" s="769" t="s">
        <v>1955</v>
      </c>
      <c r="G33" s="769">
        <v>10</v>
      </c>
      <c r="H33" s="769" t="s">
        <v>1956</v>
      </c>
      <c r="I33" s="769" t="s">
        <v>1956</v>
      </c>
      <c r="J33" s="749">
        <v>3444</v>
      </c>
      <c r="K33" s="769">
        <v>1000</v>
      </c>
      <c r="L33" s="749">
        <v>1000</v>
      </c>
      <c r="M33" s="769" t="s">
        <v>1957</v>
      </c>
      <c r="N33" s="478">
        <v>37500000</v>
      </c>
      <c r="O33" s="752"/>
      <c r="P33" s="476">
        <v>1000</v>
      </c>
      <c r="Q33" s="813">
        <v>34900</v>
      </c>
      <c r="R33" s="472">
        <f>P33*Q33</f>
        <v>34900000</v>
      </c>
      <c r="S33" s="803">
        <v>7333837.4000000004</v>
      </c>
      <c r="T33" s="804"/>
      <c r="U33" s="752"/>
      <c r="V33" s="752"/>
      <c r="W33" s="752"/>
      <c r="X33" s="752"/>
      <c r="Y33" s="753">
        <f t="shared" si="0"/>
        <v>0</v>
      </c>
      <c r="Z33" s="805">
        <f t="shared" si="1"/>
        <v>27566162.600000001</v>
      </c>
      <c r="AA33" s="1685" t="s">
        <v>1949</v>
      </c>
      <c r="AB33" s="1686"/>
      <c r="AD33" s="723">
        <v>36669187</v>
      </c>
    </row>
    <row r="34" spans="1:301" s="748" customFormat="1" ht="48" customHeight="1">
      <c r="A34" s="1795"/>
      <c r="B34" s="1803" t="s">
        <v>1908</v>
      </c>
      <c r="C34" s="1679" t="s">
        <v>1958</v>
      </c>
      <c r="D34" s="806">
        <v>1000</v>
      </c>
      <c r="E34" s="807">
        <v>57</v>
      </c>
      <c r="F34" s="807">
        <v>52</v>
      </c>
      <c r="G34" s="807">
        <v>5</v>
      </c>
      <c r="H34" s="1804">
        <v>10</v>
      </c>
      <c r="I34" s="1804">
        <v>10</v>
      </c>
      <c r="J34" s="1804">
        <v>948</v>
      </c>
      <c r="K34" s="1804">
        <v>200</v>
      </c>
      <c r="L34" s="1804">
        <v>200</v>
      </c>
      <c r="M34" s="1804" t="s">
        <v>1957</v>
      </c>
      <c r="N34" s="1808">
        <v>7500000</v>
      </c>
      <c r="O34" s="808"/>
      <c r="P34" s="534">
        <v>1605</v>
      </c>
      <c r="Q34" s="559">
        <v>37500</v>
      </c>
      <c r="R34" s="536">
        <f t="shared" ref="R34" si="9">P34*Q34</f>
        <v>60187500</v>
      </c>
      <c r="S34" s="537"/>
      <c r="T34" s="545">
        <v>18056250</v>
      </c>
      <c r="U34" s="808"/>
      <c r="V34" s="808"/>
      <c r="W34" s="808"/>
      <c r="X34" s="808"/>
      <c r="Y34" s="546">
        <f t="shared" si="0"/>
        <v>18056250</v>
      </c>
      <c r="Z34" s="809">
        <f t="shared" si="1"/>
        <v>42131250</v>
      </c>
      <c r="AA34" s="1699" t="s">
        <v>1948</v>
      </c>
      <c r="AB34" s="1700"/>
      <c r="AC34" s="723"/>
      <c r="AD34" s="759">
        <f>AD32*2+S35+S32</f>
        <v>25918810.800000001</v>
      </c>
      <c r="AE34" s="723"/>
      <c r="AF34" s="723"/>
      <c r="AG34" s="723"/>
      <c r="AH34" s="723"/>
      <c r="AI34" s="723"/>
      <c r="AJ34" s="723"/>
      <c r="AK34" s="723"/>
      <c r="AL34" s="723"/>
      <c r="AM34" s="723"/>
      <c r="AN34" s="723"/>
      <c r="AO34" s="723"/>
      <c r="AP34" s="723"/>
      <c r="AQ34" s="723"/>
      <c r="AR34" s="723"/>
      <c r="AS34" s="723"/>
      <c r="AT34" s="723"/>
      <c r="AU34" s="723"/>
      <c r="AV34" s="723"/>
      <c r="AW34" s="723"/>
      <c r="AX34" s="723"/>
      <c r="AY34" s="723"/>
      <c r="AZ34" s="723"/>
      <c r="BA34" s="723"/>
      <c r="BB34" s="723"/>
      <c r="BC34" s="723"/>
      <c r="BD34" s="723"/>
      <c r="BE34" s="723"/>
      <c r="BF34" s="723"/>
      <c r="BG34" s="723"/>
      <c r="BH34" s="723"/>
      <c r="BI34" s="723"/>
      <c r="BJ34" s="723"/>
      <c r="BK34" s="723"/>
      <c r="BL34" s="723"/>
      <c r="BM34" s="723"/>
      <c r="BN34" s="723"/>
      <c r="BO34" s="723"/>
      <c r="BP34" s="723"/>
      <c r="BQ34" s="723"/>
      <c r="BR34" s="723"/>
      <c r="BS34" s="723"/>
      <c r="BT34" s="723"/>
      <c r="BU34" s="723"/>
      <c r="BV34" s="723"/>
      <c r="BW34" s="723"/>
      <c r="BX34" s="723"/>
      <c r="BY34" s="723"/>
      <c r="BZ34" s="723"/>
      <c r="CA34" s="723"/>
      <c r="CB34" s="723"/>
      <c r="CC34" s="723"/>
      <c r="CD34" s="723"/>
      <c r="CE34" s="723"/>
      <c r="CF34" s="723"/>
      <c r="CG34" s="723"/>
      <c r="CH34" s="723"/>
      <c r="CI34" s="723"/>
      <c r="CJ34" s="723"/>
      <c r="CK34" s="723"/>
      <c r="CL34" s="723"/>
      <c r="CM34" s="723"/>
      <c r="CN34" s="723"/>
      <c r="CO34" s="723"/>
      <c r="CP34" s="723"/>
      <c r="CQ34" s="723"/>
      <c r="CR34" s="723"/>
      <c r="CS34" s="723"/>
      <c r="CT34" s="723"/>
      <c r="CU34" s="723"/>
      <c r="CV34" s="723"/>
      <c r="CW34" s="723"/>
      <c r="CX34" s="723"/>
      <c r="CY34" s="723"/>
      <c r="CZ34" s="723"/>
      <c r="DA34" s="723"/>
      <c r="DB34" s="723"/>
      <c r="DC34" s="723"/>
      <c r="DD34" s="723"/>
      <c r="DE34" s="723"/>
      <c r="DF34" s="723"/>
      <c r="DG34" s="723"/>
      <c r="DH34" s="723"/>
      <c r="DI34" s="723"/>
      <c r="DJ34" s="723"/>
      <c r="DK34" s="723"/>
      <c r="DL34" s="723"/>
      <c r="DM34" s="723"/>
      <c r="DN34" s="723"/>
      <c r="DO34" s="723"/>
      <c r="DP34" s="723"/>
      <c r="DQ34" s="723"/>
      <c r="DR34" s="723"/>
      <c r="DS34" s="723"/>
      <c r="DT34" s="723"/>
      <c r="DU34" s="723"/>
      <c r="DV34" s="723"/>
      <c r="DW34" s="723"/>
      <c r="DX34" s="723"/>
      <c r="DY34" s="723"/>
      <c r="DZ34" s="723"/>
      <c r="EA34" s="723"/>
      <c r="EB34" s="723"/>
      <c r="EC34" s="723"/>
      <c r="ED34" s="723"/>
      <c r="EE34" s="723"/>
      <c r="EF34" s="723"/>
      <c r="EG34" s="723"/>
      <c r="EH34" s="723"/>
      <c r="EI34" s="723"/>
      <c r="EJ34" s="723"/>
      <c r="EK34" s="723"/>
      <c r="EL34" s="723"/>
      <c r="EM34" s="723"/>
      <c r="EN34" s="723"/>
      <c r="EO34" s="723"/>
      <c r="EP34" s="723"/>
      <c r="EQ34" s="723"/>
      <c r="ER34" s="723"/>
      <c r="ES34" s="723"/>
      <c r="ET34" s="723"/>
      <c r="EU34" s="723"/>
      <c r="EV34" s="723"/>
      <c r="EW34" s="723"/>
      <c r="EX34" s="723"/>
      <c r="EY34" s="723"/>
      <c r="EZ34" s="723"/>
      <c r="FA34" s="723"/>
      <c r="FB34" s="723"/>
      <c r="FC34" s="723"/>
      <c r="FD34" s="723"/>
      <c r="FE34" s="723"/>
      <c r="FF34" s="723"/>
      <c r="FG34" s="723"/>
      <c r="FH34" s="723"/>
      <c r="FI34" s="723"/>
      <c r="FJ34" s="723"/>
      <c r="FK34" s="723"/>
      <c r="FL34" s="723"/>
      <c r="FM34" s="723"/>
      <c r="FN34" s="723"/>
      <c r="FO34" s="723"/>
      <c r="FP34" s="723"/>
      <c r="FQ34" s="723"/>
      <c r="FR34" s="723"/>
      <c r="FS34" s="723"/>
      <c r="FT34" s="723"/>
      <c r="FU34" s="723"/>
      <c r="FV34" s="723"/>
      <c r="FW34" s="723"/>
      <c r="FX34" s="723"/>
      <c r="FY34" s="723"/>
      <c r="FZ34" s="723"/>
      <c r="GA34" s="723"/>
      <c r="GB34" s="723"/>
      <c r="GC34" s="723"/>
      <c r="GD34" s="723"/>
      <c r="GE34" s="723"/>
      <c r="GF34" s="723"/>
      <c r="GG34" s="723"/>
      <c r="GH34" s="723"/>
      <c r="GI34" s="723"/>
      <c r="GJ34" s="723"/>
      <c r="GK34" s="723"/>
      <c r="GL34" s="723"/>
      <c r="GM34" s="723"/>
      <c r="GN34" s="723"/>
      <c r="GO34" s="723"/>
      <c r="GP34" s="723"/>
      <c r="GQ34" s="723"/>
      <c r="GR34" s="723"/>
      <c r="GS34" s="723"/>
      <c r="GT34" s="723"/>
      <c r="GU34" s="723"/>
      <c r="GV34" s="723"/>
      <c r="GW34" s="723"/>
      <c r="GX34" s="723"/>
      <c r="GY34" s="723"/>
      <c r="GZ34" s="723"/>
      <c r="HA34" s="723"/>
      <c r="HB34" s="723"/>
      <c r="HC34" s="723"/>
      <c r="HD34" s="723"/>
      <c r="HE34" s="723"/>
      <c r="HF34" s="723"/>
      <c r="HG34" s="723"/>
      <c r="HH34" s="723"/>
      <c r="HI34" s="723"/>
      <c r="HJ34" s="723"/>
      <c r="HK34" s="723"/>
      <c r="HL34" s="723"/>
      <c r="HM34" s="723"/>
      <c r="HN34" s="723"/>
      <c r="HO34" s="723"/>
      <c r="HP34" s="723"/>
      <c r="HQ34" s="723"/>
      <c r="HR34" s="723"/>
      <c r="HS34" s="723"/>
      <c r="HT34" s="723"/>
      <c r="HU34" s="723"/>
      <c r="HV34" s="723"/>
      <c r="HW34" s="723"/>
      <c r="HX34" s="723"/>
      <c r="HY34" s="723"/>
      <c r="HZ34" s="723"/>
      <c r="IA34" s="723"/>
      <c r="IB34" s="723"/>
      <c r="IC34" s="723"/>
      <c r="ID34" s="723"/>
      <c r="IE34" s="723"/>
      <c r="IF34" s="723"/>
      <c r="IG34" s="723"/>
      <c r="IH34" s="723"/>
      <c r="II34" s="723"/>
      <c r="IJ34" s="723"/>
      <c r="IK34" s="723"/>
      <c r="IL34" s="723"/>
      <c r="IM34" s="723"/>
      <c r="IN34" s="723"/>
      <c r="IO34" s="723"/>
      <c r="IP34" s="723"/>
      <c r="IQ34" s="723"/>
      <c r="IR34" s="723"/>
      <c r="IS34" s="723"/>
      <c r="IT34" s="723"/>
      <c r="IU34" s="723"/>
      <c r="IV34" s="723"/>
      <c r="IW34" s="723"/>
      <c r="IX34" s="723"/>
      <c r="IY34" s="723"/>
      <c r="IZ34" s="723"/>
      <c r="JA34" s="723"/>
      <c r="JB34" s="723"/>
      <c r="JC34" s="723"/>
      <c r="JD34" s="723"/>
      <c r="JE34" s="723"/>
      <c r="JF34" s="723"/>
      <c r="JG34" s="723"/>
      <c r="JH34" s="723"/>
      <c r="JI34" s="723"/>
      <c r="JJ34" s="723"/>
      <c r="JK34" s="723"/>
      <c r="JL34" s="723"/>
      <c r="JM34" s="723"/>
      <c r="JN34" s="723"/>
      <c r="JO34" s="723"/>
      <c r="JP34" s="723"/>
      <c r="JQ34" s="723"/>
      <c r="JR34" s="723"/>
      <c r="JS34" s="723"/>
      <c r="JT34" s="723"/>
      <c r="JU34" s="723"/>
      <c r="JV34" s="723"/>
      <c r="JW34" s="723"/>
      <c r="JX34" s="723"/>
      <c r="JY34" s="723"/>
      <c r="JZ34" s="723"/>
      <c r="KA34" s="723"/>
      <c r="KB34" s="723"/>
      <c r="KC34" s="723"/>
      <c r="KD34" s="723"/>
      <c r="KE34" s="723"/>
      <c r="KF34" s="723"/>
      <c r="KG34" s="723"/>
      <c r="KH34" s="723"/>
      <c r="KI34" s="723"/>
      <c r="KJ34" s="723"/>
      <c r="KK34" s="723"/>
      <c r="KL34" s="723"/>
      <c r="KM34" s="723"/>
      <c r="KN34" s="723"/>
      <c r="KO34" s="723"/>
    </row>
    <row r="35" spans="1:301" s="748" customFormat="1" ht="61.5" customHeight="1">
      <c r="A35" s="1795"/>
      <c r="B35" s="1803"/>
      <c r="C35" s="1679"/>
      <c r="D35" s="806"/>
      <c r="E35" s="807"/>
      <c r="F35" s="807"/>
      <c r="G35" s="807"/>
      <c r="H35" s="1804"/>
      <c r="I35" s="1804"/>
      <c r="J35" s="1804"/>
      <c r="K35" s="1804"/>
      <c r="L35" s="1804"/>
      <c r="M35" s="1804"/>
      <c r="N35" s="1808"/>
      <c r="O35" s="808"/>
      <c r="P35" s="534">
        <v>200</v>
      </c>
      <c r="Q35" s="559">
        <v>36600</v>
      </c>
      <c r="R35" s="536">
        <f>P35*Q35</f>
        <v>7320000</v>
      </c>
      <c r="S35" s="810">
        <f>R35</f>
        <v>7320000</v>
      </c>
      <c r="T35" s="814"/>
      <c r="U35" s="808"/>
      <c r="V35" s="808"/>
      <c r="W35" s="808"/>
      <c r="X35" s="808"/>
      <c r="Y35" s="812">
        <f t="shared" si="0"/>
        <v>0</v>
      </c>
      <c r="Z35" s="809">
        <f t="shared" si="1"/>
        <v>0</v>
      </c>
      <c r="AA35" s="1690" t="s">
        <v>1949</v>
      </c>
      <c r="AB35" s="1691"/>
      <c r="AC35" s="723"/>
      <c r="AD35" s="759">
        <f>AD33-AD34</f>
        <v>10750376.199999999</v>
      </c>
      <c r="AE35" s="723"/>
      <c r="AF35" s="723"/>
      <c r="AG35" s="723"/>
      <c r="AH35" s="723"/>
      <c r="AI35" s="723"/>
      <c r="AJ35" s="723"/>
      <c r="AK35" s="723"/>
      <c r="AL35" s="723"/>
      <c r="AM35" s="723"/>
      <c r="AN35" s="723"/>
      <c r="AO35" s="723"/>
      <c r="AP35" s="723"/>
      <c r="AQ35" s="723"/>
      <c r="AR35" s="723"/>
      <c r="AS35" s="723"/>
      <c r="AT35" s="723"/>
      <c r="AU35" s="723"/>
      <c r="AV35" s="723"/>
      <c r="AW35" s="723"/>
      <c r="AX35" s="723"/>
      <c r="AY35" s="723"/>
      <c r="AZ35" s="723"/>
      <c r="BA35" s="723"/>
      <c r="BB35" s="723"/>
      <c r="BC35" s="723"/>
      <c r="BD35" s="723"/>
      <c r="BE35" s="723"/>
      <c r="BF35" s="723"/>
      <c r="BG35" s="723"/>
      <c r="BH35" s="723"/>
      <c r="BI35" s="723"/>
      <c r="BJ35" s="723"/>
      <c r="BK35" s="723"/>
      <c r="BL35" s="723"/>
      <c r="BM35" s="723"/>
      <c r="BN35" s="723"/>
      <c r="BO35" s="723"/>
      <c r="BP35" s="723"/>
      <c r="BQ35" s="723"/>
      <c r="BR35" s="723"/>
      <c r="BS35" s="723"/>
      <c r="BT35" s="723"/>
      <c r="BU35" s="723"/>
      <c r="BV35" s="723"/>
      <c r="BW35" s="723"/>
      <c r="BX35" s="723"/>
      <c r="BY35" s="723"/>
      <c r="BZ35" s="723"/>
      <c r="CA35" s="723"/>
      <c r="CB35" s="723"/>
      <c r="CC35" s="723"/>
      <c r="CD35" s="723"/>
      <c r="CE35" s="723"/>
      <c r="CF35" s="723"/>
      <c r="CG35" s="723"/>
      <c r="CH35" s="723"/>
      <c r="CI35" s="723"/>
      <c r="CJ35" s="723"/>
      <c r="CK35" s="723"/>
      <c r="CL35" s="723"/>
      <c r="CM35" s="723"/>
      <c r="CN35" s="723"/>
      <c r="CO35" s="723"/>
      <c r="CP35" s="723"/>
      <c r="CQ35" s="723"/>
      <c r="CR35" s="723"/>
      <c r="CS35" s="723"/>
      <c r="CT35" s="723"/>
      <c r="CU35" s="723"/>
      <c r="CV35" s="723"/>
      <c r="CW35" s="723"/>
      <c r="CX35" s="723"/>
      <c r="CY35" s="723"/>
      <c r="CZ35" s="723"/>
      <c r="DA35" s="723"/>
      <c r="DB35" s="723"/>
      <c r="DC35" s="723"/>
      <c r="DD35" s="723"/>
      <c r="DE35" s="723"/>
      <c r="DF35" s="723"/>
      <c r="DG35" s="723"/>
      <c r="DH35" s="723"/>
      <c r="DI35" s="723"/>
      <c r="DJ35" s="723"/>
      <c r="DK35" s="723"/>
      <c r="DL35" s="723"/>
      <c r="DM35" s="723"/>
      <c r="DN35" s="723"/>
      <c r="DO35" s="723"/>
      <c r="DP35" s="723"/>
      <c r="DQ35" s="723"/>
      <c r="DR35" s="723"/>
      <c r="DS35" s="723"/>
      <c r="DT35" s="723"/>
      <c r="DU35" s="723"/>
      <c r="DV35" s="723"/>
      <c r="DW35" s="723"/>
      <c r="DX35" s="723"/>
      <c r="DY35" s="723"/>
      <c r="DZ35" s="723"/>
      <c r="EA35" s="723"/>
      <c r="EB35" s="723"/>
      <c r="EC35" s="723"/>
      <c r="ED35" s="723"/>
      <c r="EE35" s="723"/>
      <c r="EF35" s="723"/>
      <c r="EG35" s="723"/>
      <c r="EH35" s="723"/>
      <c r="EI35" s="723"/>
      <c r="EJ35" s="723"/>
      <c r="EK35" s="723"/>
      <c r="EL35" s="723"/>
      <c r="EM35" s="723"/>
      <c r="EN35" s="723"/>
      <c r="EO35" s="723"/>
      <c r="EP35" s="723"/>
      <c r="EQ35" s="723"/>
      <c r="ER35" s="723"/>
      <c r="ES35" s="723"/>
      <c r="ET35" s="723"/>
      <c r="EU35" s="723"/>
      <c r="EV35" s="723"/>
      <c r="EW35" s="723"/>
      <c r="EX35" s="723"/>
      <c r="EY35" s="723"/>
      <c r="EZ35" s="723"/>
      <c r="FA35" s="723"/>
      <c r="FB35" s="723"/>
      <c r="FC35" s="723"/>
      <c r="FD35" s="723"/>
      <c r="FE35" s="723"/>
      <c r="FF35" s="723"/>
      <c r="FG35" s="723"/>
      <c r="FH35" s="723"/>
      <c r="FI35" s="723"/>
      <c r="FJ35" s="723"/>
      <c r="FK35" s="723"/>
      <c r="FL35" s="723"/>
      <c r="FM35" s="723"/>
      <c r="FN35" s="723"/>
      <c r="FO35" s="723"/>
      <c r="FP35" s="723"/>
      <c r="FQ35" s="723"/>
      <c r="FR35" s="723"/>
      <c r="FS35" s="723"/>
      <c r="FT35" s="723"/>
      <c r="FU35" s="723"/>
      <c r="FV35" s="723"/>
      <c r="FW35" s="723"/>
      <c r="FX35" s="723"/>
      <c r="FY35" s="723"/>
      <c r="FZ35" s="723"/>
      <c r="GA35" s="723"/>
      <c r="GB35" s="723"/>
      <c r="GC35" s="723"/>
      <c r="GD35" s="723"/>
      <c r="GE35" s="723"/>
      <c r="GF35" s="723"/>
      <c r="GG35" s="723"/>
      <c r="GH35" s="723"/>
      <c r="GI35" s="723"/>
      <c r="GJ35" s="723"/>
      <c r="GK35" s="723"/>
      <c r="GL35" s="723"/>
      <c r="GM35" s="723"/>
      <c r="GN35" s="723"/>
      <c r="GO35" s="723"/>
      <c r="GP35" s="723"/>
      <c r="GQ35" s="723"/>
      <c r="GR35" s="723"/>
      <c r="GS35" s="723"/>
      <c r="GT35" s="723"/>
      <c r="GU35" s="723"/>
      <c r="GV35" s="723"/>
      <c r="GW35" s="723"/>
      <c r="GX35" s="723"/>
      <c r="GY35" s="723"/>
      <c r="GZ35" s="723"/>
      <c r="HA35" s="723"/>
      <c r="HB35" s="723"/>
      <c r="HC35" s="723"/>
      <c r="HD35" s="723"/>
      <c r="HE35" s="723"/>
      <c r="HF35" s="723"/>
      <c r="HG35" s="723"/>
      <c r="HH35" s="723"/>
      <c r="HI35" s="723"/>
      <c r="HJ35" s="723"/>
      <c r="HK35" s="723"/>
      <c r="HL35" s="723"/>
      <c r="HM35" s="723"/>
      <c r="HN35" s="723"/>
      <c r="HO35" s="723"/>
      <c r="HP35" s="723"/>
      <c r="HQ35" s="723"/>
      <c r="HR35" s="723"/>
      <c r="HS35" s="723"/>
      <c r="HT35" s="723"/>
      <c r="HU35" s="723"/>
      <c r="HV35" s="723"/>
      <c r="HW35" s="723"/>
      <c r="HX35" s="723"/>
      <c r="HY35" s="723"/>
      <c r="HZ35" s="723"/>
      <c r="IA35" s="723"/>
      <c r="IB35" s="723"/>
      <c r="IC35" s="723"/>
      <c r="ID35" s="723"/>
      <c r="IE35" s="723"/>
      <c r="IF35" s="723"/>
      <c r="IG35" s="723"/>
      <c r="IH35" s="723"/>
      <c r="II35" s="723"/>
      <c r="IJ35" s="723"/>
      <c r="IK35" s="723"/>
      <c r="IL35" s="723"/>
      <c r="IM35" s="723"/>
      <c r="IN35" s="723"/>
      <c r="IO35" s="723"/>
      <c r="IP35" s="723"/>
      <c r="IQ35" s="723"/>
      <c r="IR35" s="723"/>
      <c r="IS35" s="723"/>
      <c r="IT35" s="723"/>
      <c r="IU35" s="723"/>
      <c r="IV35" s="723"/>
      <c r="IW35" s="723"/>
      <c r="IX35" s="723"/>
      <c r="IY35" s="723"/>
      <c r="IZ35" s="723"/>
      <c r="JA35" s="723"/>
      <c r="JB35" s="723"/>
      <c r="JC35" s="723"/>
      <c r="JD35" s="723"/>
      <c r="JE35" s="723"/>
      <c r="JF35" s="723"/>
      <c r="JG35" s="723"/>
      <c r="JH35" s="723"/>
      <c r="JI35" s="723"/>
      <c r="JJ35" s="723"/>
      <c r="JK35" s="723"/>
      <c r="JL35" s="723"/>
      <c r="JM35" s="723"/>
      <c r="JN35" s="723"/>
      <c r="JO35" s="723"/>
      <c r="JP35" s="723"/>
      <c r="JQ35" s="723"/>
      <c r="JR35" s="723"/>
      <c r="JS35" s="723"/>
      <c r="JT35" s="723"/>
      <c r="JU35" s="723"/>
      <c r="JV35" s="723"/>
      <c r="JW35" s="723"/>
      <c r="JX35" s="723"/>
      <c r="JY35" s="723"/>
      <c r="JZ35" s="723"/>
      <c r="KA35" s="723"/>
      <c r="KB35" s="723"/>
      <c r="KC35" s="723"/>
      <c r="KD35" s="723"/>
      <c r="KE35" s="723"/>
      <c r="KF35" s="723"/>
      <c r="KG35" s="723"/>
      <c r="KH35" s="723"/>
      <c r="KI35" s="723"/>
      <c r="KJ35" s="723"/>
      <c r="KK35" s="723"/>
      <c r="KL35" s="723"/>
      <c r="KM35" s="723"/>
      <c r="KN35" s="723"/>
      <c r="KO35" s="723"/>
    </row>
    <row r="36" spans="1:301" ht="55.5" customHeight="1">
      <c r="A36" s="1795"/>
      <c r="B36" s="815" t="s">
        <v>1913</v>
      </c>
      <c r="C36" s="549" t="s">
        <v>1959</v>
      </c>
      <c r="D36" s="816">
        <v>3045</v>
      </c>
      <c r="E36" s="817">
        <v>175</v>
      </c>
      <c r="F36" s="817">
        <v>230</v>
      </c>
      <c r="G36" s="817">
        <v>8</v>
      </c>
      <c r="H36" s="817">
        <v>470</v>
      </c>
      <c r="I36" s="817">
        <v>470</v>
      </c>
      <c r="J36" s="816">
        <v>2815</v>
      </c>
      <c r="K36" s="817">
        <v>1554</v>
      </c>
      <c r="L36" s="749">
        <v>1554</v>
      </c>
      <c r="M36" s="769" t="s">
        <v>1957</v>
      </c>
      <c r="N36" s="478">
        <v>58275000</v>
      </c>
      <c r="O36" s="752"/>
      <c r="P36" s="476">
        <v>1554</v>
      </c>
      <c r="Q36" s="478">
        <v>32900</v>
      </c>
      <c r="R36" s="526">
        <f>P36*Q36</f>
        <v>51126600</v>
      </c>
      <c r="S36" s="803">
        <v>10750376</v>
      </c>
      <c r="T36" s="818"/>
      <c r="U36" s="752"/>
      <c r="V36" s="752"/>
      <c r="W36" s="752"/>
      <c r="X36" s="752"/>
      <c r="Y36" s="753">
        <f t="shared" si="0"/>
        <v>0</v>
      </c>
      <c r="Z36" s="805">
        <f t="shared" si="1"/>
        <v>40376224</v>
      </c>
      <c r="AA36" s="1685" t="s">
        <v>1949</v>
      </c>
      <c r="AB36" s="1686"/>
      <c r="AD36" s="759">
        <f>SUM(S30:S36)</f>
        <v>36669186.799999997</v>
      </c>
    </row>
    <row r="37" spans="1:301" s="748" customFormat="1" ht="39.75" customHeight="1" thickBot="1">
      <c r="A37" s="1795"/>
      <c r="B37" s="819" t="s">
        <v>1917</v>
      </c>
      <c r="C37" s="555" t="s">
        <v>1960</v>
      </c>
      <c r="D37" s="807">
        <v>2160</v>
      </c>
      <c r="E37" s="807">
        <v>0</v>
      </c>
      <c r="F37" s="807">
        <v>0</v>
      </c>
      <c r="G37" s="807">
        <v>0</v>
      </c>
      <c r="H37" s="807">
        <v>0</v>
      </c>
      <c r="I37" s="807">
        <v>0</v>
      </c>
      <c r="J37" s="806">
        <v>2360</v>
      </c>
      <c r="K37" s="807">
        <v>713</v>
      </c>
      <c r="L37" s="807">
        <v>713</v>
      </c>
      <c r="M37" s="807" t="s">
        <v>1961</v>
      </c>
      <c r="N37" s="820">
        <v>324771500</v>
      </c>
      <c r="O37" s="808"/>
      <c r="P37" s="534">
        <v>3500</v>
      </c>
      <c r="Q37" s="821">
        <v>8000</v>
      </c>
      <c r="R37" s="536">
        <f t="shared" ref="R37" si="10">P37*Q37</f>
        <v>28000000</v>
      </c>
      <c r="S37" s="558"/>
      <c r="T37" s="559">
        <v>8400000</v>
      </c>
      <c r="U37" s="808"/>
      <c r="V37" s="808"/>
      <c r="W37" s="808"/>
      <c r="X37" s="808"/>
      <c r="Y37" s="560">
        <f t="shared" si="0"/>
        <v>8400000</v>
      </c>
      <c r="Z37" s="809">
        <f t="shared" si="1"/>
        <v>19600000</v>
      </c>
      <c r="AA37" s="1699" t="s">
        <v>1962</v>
      </c>
      <c r="AB37" s="1700"/>
      <c r="AC37" s="723"/>
      <c r="AD37" s="723"/>
      <c r="AE37" s="723"/>
      <c r="AF37" s="723"/>
      <c r="AG37" s="723"/>
      <c r="AH37" s="723"/>
      <c r="AI37" s="723"/>
      <c r="AJ37" s="723"/>
      <c r="AK37" s="723"/>
      <c r="AL37" s="723"/>
      <c r="AM37" s="723"/>
      <c r="AN37" s="723"/>
      <c r="AO37" s="723"/>
      <c r="AP37" s="723"/>
      <c r="AQ37" s="723"/>
      <c r="AR37" s="723"/>
      <c r="AS37" s="723"/>
      <c r="AT37" s="723"/>
      <c r="AU37" s="723"/>
      <c r="AV37" s="723"/>
      <c r="AW37" s="723"/>
      <c r="AX37" s="723"/>
      <c r="AY37" s="723"/>
      <c r="AZ37" s="723"/>
      <c r="BA37" s="723"/>
      <c r="BB37" s="723"/>
      <c r="BC37" s="723"/>
      <c r="BD37" s="723"/>
      <c r="BE37" s="723"/>
      <c r="BF37" s="723"/>
      <c r="BG37" s="723"/>
      <c r="BH37" s="723"/>
      <c r="BI37" s="723"/>
      <c r="BJ37" s="723"/>
      <c r="BK37" s="723"/>
      <c r="BL37" s="723"/>
      <c r="BM37" s="723"/>
      <c r="BN37" s="723"/>
      <c r="BO37" s="723"/>
      <c r="BP37" s="723"/>
      <c r="BQ37" s="723"/>
      <c r="BR37" s="723"/>
      <c r="BS37" s="723"/>
      <c r="BT37" s="723"/>
      <c r="BU37" s="723"/>
      <c r="BV37" s="723"/>
      <c r="BW37" s="723"/>
      <c r="BX37" s="723"/>
      <c r="BY37" s="723"/>
      <c r="BZ37" s="723"/>
      <c r="CA37" s="723"/>
      <c r="CB37" s="723"/>
      <c r="CC37" s="723"/>
      <c r="CD37" s="723"/>
      <c r="CE37" s="723"/>
      <c r="CF37" s="723"/>
      <c r="CG37" s="723"/>
      <c r="CH37" s="723"/>
      <c r="CI37" s="723"/>
      <c r="CJ37" s="723"/>
      <c r="CK37" s="723"/>
      <c r="CL37" s="723"/>
      <c r="CM37" s="723"/>
      <c r="CN37" s="723"/>
      <c r="CO37" s="723"/>
      <c r="CP37" s="723"/>
      <c r="CQ37" s="723"/>
      <c r="CR37" s="723"/>
      <c r="CS37" s="723"/>
      <c r="CT37" s="723"/>
      <c r="CU37" s="723"/>
      <c r="CV37" s="723"/>
      <c r="CW37" s="723"/>
      <c r="CX37" s="723"/>
      <c r="CY37" s="723"/>
      <c r="CZ37" s="723"/>
      <c r="DA37" s="723"/>
      <c r="DB37" s="723"/>
      <c r="DC37" s="723"/>
      <c r="DD37" s="723"/>
      <c r="DE37" s="723"/>
      <c r="DF37" s="723"/>
      <c r="DG37" s="723"/>
      <c r="DH37" s="723"/>
      <c r="DI37" s="723"/>
      <c r="DJ37" s="723"/>
      <c r="DK37" s="723"/>
      <c r="DL37" s="723"/>
      <c r="DM37" s="723"/>
      <c r="DN37" s="723"/>
      <c r="DO37" s="723"/>
      <c r="DP37" s="723"/>
      <c r="DQ37" s="723"/>
      <c r="DR37" s="723"/>
      <c r="DS37" s="723"/>
      <c r="DT37" s="723"/>
      <c r="DU37" s="723"/>
      <c r="DV37" s="723"/>
      <c r="DW37" s="723"/>
      <c r="DX37" s="723"/>
      <c r="DY37" s="723"/>
      <c r="DZ37" s="723"/>
      <c r="EA37" s="723"/>
      <c r="EB37" s="723"/>
      <c r="EC37" s="723"/>
      <c r="ED37" s="723"/>
      <c r="EE37" s="723"/>
      <c r="EF37" s="723"/>
      <c r="EG37" s="723"/>
      <c r="EH37" s="723"/>
      <c r="EI37" s="723"/>
      <c r="EJ37" s="723"/>
      <c r="EK37" s="723"/>
      <c r="EL37" s="723"/>
      <c r="EM37" s="723"/>
      <c r="EN37" s="723"/>
      <c r="EO37" s="723"/>
      <c r="EP37" s="723"/>
      <c r="EQ37" s="723"/>
      <c r="ER37" s="723"/>
      <c r="ES37" s="723"/>
      <c r="ET37" s="723"/>
      <c r="EU37" s="723"/>
      <c r="EV37" s="723"/>
      <c r="EW37" s="723"/>
      <c r="EX37" s="723"/>
      <c r="EY37" s="723"/>
      <c r="EZ37" s="723"/>
      <c r="FA37" s="723"/>
      <c r="FB37" s="723"/>
      <c r="FC37" s="723"/>
      <c r="FD37" s="723"/>
      <c r="FE37" s="723"/>
      <c r="FF37" s="723"/>
      <c r="FG37" s="723"/>
      <c r="FH37" s="723"/>
      <c r="FI37" s="723"/>
      <c r="FJ37" s="723"/>
      <c r="FK37" s="723"/>
      <c r="FL37" s="723"/>
      <c r="FM37" s="723"/>
      <c r="FN37" s="723"/>
      <c r="FO37" s="723"/>
      <c r="FP37" s="723"/>
      <c r="FQ37" s="723"/>
      <c r="FR37" s="723"/>
      <c r="FS37" s="723"/>
      <c r="FT37" s="723"/>
      <c r="FU37" s="723"/>
      <c r="FV37" s="723"/>
      <c r="FW37" s="723"/>
      <c r="FX37" s="723"/>
      <c r="FY37" s="723"/>
      <c r="FZ37" s="723"/>
      <c r="GA37" s="723"/>
      <c r="GB37" s="723"/>
      <c r="GC37" s="723"/>
      <c r="GD37" s="723"/>
      <c r="GE37" s="723"/>
      <c r="GF37" s="723"/>
      <c r="GG37" s="723"/>
      <c r="GH37" s="723"/>
      <c r="GI37" s="723"/>
      <c r="GJ37" s="723"/>
      <c r="GK37" s="723"/>
      <c r="GL37" s="723"/>
      <c r="GM37" s="723"/>
      <c r="GN37" s="723"/>
      <c r="GO37" s="723"/>
      <c r="GP37" s="723"/>
      <c r="GQ37" s="723"/>
      <c r="GR37" s="723"/>
      <c r="GS37" s="723"/>
      <c r="GT37" s="723"/>
      <c r="GU37" s="723"/>
      <c r="GV37" s="723"/>
      <c r="GW37" s="723"/>
      <c r="GX37" s="723"/>
      <c r="GY37" s="723"/>
      <c r="GZ37" s="723"/>
      <c r="HA37" s="723"/>
      <c r="HB37" s="723"/>
      <c r="HC37" s="723"/>
      <c r="HD37" s="723"/>
      <c r="HE37" s="723"/>
      <c r="HF37" s="723"/>
      <c r="HG37" s="723"/>
      <c r="HH37" s="723"/>
      <c r="HI37" s="723"/>
      <c r="HJ37" s="723"/>
      <c r="HK37" s="723"/>
      <c r="HL37" s="723"/>
      <c r="HM37" s="723"/>
      <c r="HN37" s="723"/>
      <c r="HO37" s="723"/>
      <c r="HP37" s="723"/>
      <c r="HQ37" s="723"/>
      <c r="HR37" s="723"/>
      <c r="HS37" s="723"/>
      <c r="HT37" s="723"/>
      <c r="HU37" s="723"/>
      <c r="HV37" s="723"/>
      <c r="HW37" s="723"/>
      <c r="HX37" s="723"/>
      <c r="HY37" s="723"/>
      <c r="HZ37" s="723"/>
      <c r="IA37" s="723"/>
      <c r="IB37" s="723"/>
      <c r="IC37" s="723"/>
      <c r="ID37" s="723"/>
      <c r="IE37" s="723"/>
      <c r="IF37" s="723"/>
      <c r="IG37" s="723"/>
      <c r="IH37" s="723"/>
      <c r="II37" s="723"/>
      <c r="IJ37" s="723"/>
      <c r="IK37" s="723"/>
      <c r="IL37" s="723"/>
      <c r="IM37" s="723"/>
      <c r="IN37" s="723"/>
      <c r="IO37" s="723"/>
      <c r="IP37" s="723"/>
      <c r="IQ37" s="723"/>
      <c r="IR37" s="723"/>
      <c r="IS37" s="723"/>
      <c r="IT37" s="723"/>
      <c r="IU37" s="723"/>
      <c r="IV37" s="723"/>
      <c r="IW37" s="723"/>
      <c r="IX37" s="723"/>
      <c r="IY37" s="723"/>
      <c r="IZ37" s="723"/>
      <c r="JA37" s="723"/>
      <c r="JB37" s="723"/>
      <c r="JC37" s="723"/>
      <c r="JD37" s="723"/>
      <c r="JE37" s="723"/>
      <c r="JF37" s="723"/>
      <c r="JG37" s="723"/>
      <c r="JH37" s="723"/>
      <c r="JI37" s="723"/>
      <c r="JJ37" s="723"/>
      <c r="JK37" s="723"/>
      <c r="JL37" s="723"/>
      <c r="JM37" s="723"/>
      <c r="JN37" s="723"/>
      <c r="JO37" s="723"/>
      <c r="JP37" s="723"/>
      <c r="JQ37" s="723"/>
      <c r="JR37" s="723"/>
      <c r="JS37" s="723"/>
      <c r="JT37" s="723"/>
      <c r="JU37" s="723"/>
      <c r="JV37" s="723"/>
      <c r="JW37" s="723"/>
      <c r="JX37" s="723"/>
      <c r="JY37" s="723"/>
      <c r="JZ37" s="723"/>
      <c r="KA37" s="723"/>
      <c r="KB37" s="723"/>
      <c r="KC37" s="723"/>
      <c r="KD37" s="723"/>
      <c r="KE37" s="723"/>
      <c r="KF37" s="723"/>
      <c r="KG37" s="723"/>
      <c r="KH37" s="723"/>
      <c r="KI37" s="723"/>
      <c r="KJ37" s="723"/>
      <c r="KK37" s="723"/>
      <c r="KL37" s="723"/>
      <c r="KM37" s="723"/>
      <c r="KN37" s="723"/>
      <c r="KO37" s="723"/>
    </row>
    <row r="38" spans="1:301" ht="37.9" customHeight="1">
      <c r="A38" s="1759" t="s">
        <v>1963</v>
      </c>
      <c r="B38" s="731">
        <v>1</v>
      </c>
      <c r="C38" s="403" t="s">
        <v>1964</v>
      </c>
      <c r="D38" s="737"/>
      <c r="E38" s="737"/>
      <c r="F38" s="737"/>
      <c r="G38" s="737"/>
      <c r="H38" s="737"/>
      <c r="I38" s="737"/>
      <c r="J38" s="737"/>
      <c r="K38" s="737"/>
      <c r="L38" s="822">
        <v>30</v>
      </c>
      <c r="M38" s="518">
        <v>170000</v>
      </c>
      <c r="N38" s="518">
        <v>5100000</v>
      </c>
      <c r="O38" s="737"/>
      <c r="P38" s="563">
        <v>30</v>
      </c>
      <c r="Q38" s="823">
        <v>184400</v>
      </c>
      <c r="R38" s="565">
        <f>P38*Q38</f>
        <v>5532000</v>
      </c>
      <c r="S38" s="566"/>
      <c r="T38" s="568">
        <v>5532000</v>
      </c>
      <c r="U38" s="824"/>
      <c r="V38" s="824"/>
      <c r="W38" s="737"/>
      <c r="X38" s="737"/>
      <c r="Y38" s="570">
        <f t="shared" si="0"/>
        <v>5532000</v>
      </c>
      <c r="Z38" s="825">
        <f t="shared" si="1"/>
        <v>0</v>
      </c>
      <c r="AA38" s="1701" t="s">
        <v>1916</v>
      </c>
      <c r="AB38" s="1702"/>
    </row>
    <row r="39" spans="1:301" ht="63" customHeight="1">
      <c r="A39" s="1760"/>
      <c r="B39" s="826">
        <v>2</v>
      </c>
      <c r="C39" s="573" t="s">
        <v>1965</v>
      </c>
      <c r="D39" s="827"/>
      <c r="E39" s="827"/>
      <c r="F39" s="827"/>
      <c r="G39" s="827"/>
      <c r="H39" s="827"/>
      <c r="I39" s="827"/>
      <c r="J39" s="827"/>
      <c r="K39" s="827"/>
      <c r="L39" s="828">
        <v>1215000</v>
      </c>
      <c r="M39" s="829">
        <v>25</v>
      </c>
      <c r="N39" s="829">
        <v>30375000</v>
      </c>
      <c r="O39" s="827"/>
      <c r="P39" s="577">
        <v>1215000</v>
      </c>
      <c r="Q39" s="830">
        <v>23.85</v>
      </c>
      <c r="R39" s="579">
        <f>P39*Q39</f>
        <v>28977750</v>
      </c>
      <c r="S39" s="580"/>
      <c r="T39" s="583">
        <v>7155000</v>
      </c>
      <c r="U39" s="583">
        <v>7512750</v>
      </c>
      <c r="V39" s="584">
        <v>14310000</v>
      </c>
      <c r="W39" s="827"/>
      <c r="X39" s="827"/>
      <c r="Y39" s="585">
        <f t="shared" si="0"/>
        <v>28977750</v>
      </c>
      <c r="Z39" s="831">
        <f t="shared" si="1"/>
        <v>0</v>
      </c>
      <c r="AA39" s="1703" t="s">
        <v>1966</v>
      </c>
      <c r="AB39" s="1704"/>
    </row>
    <row r="40" spans="1:301" s="748" customFormat="1" ht="36" customHeight="1" thickBot="1">
      <c r="A40" s="1818"/>
      <c r="B40" s="832">
        <v>3</v>
      </c>
      <c r="C40" s="588" t="s">
        <v>1967</v>
      </c>
      <c r="D40" s="833"/>
      <c r="E40" s="833"/>
      <c r="F40" s="833"/>
      <c r="G40" s="833"/>
      <c r="H40" s="833"/>
      <c r="I40" s="833"/>
      <c r="J40" s="833"/>
      <c r="K40" s="833"/>
      <c r="L40" s="834"/>
      <c r="M40" s="835"/>
      <c r="N40" s="835"/>
      <c r="O40" s="833"/>
      <c r="P40" s="836">
        <v>40</v>
      </c>
      <c r="Q40" s="837">
        <v>58900</v>
      </c>
      <c r="R40" s="594">
        <f>P40*Q40</f>
        <v>2356000</v>
      </c>
      <c r="S40" s="838"/>
      <c r="T40" s="839">
        <v>589000</v>
      </c>
      <c r="U40" s="840">
        <v>1767000</v>
      </c>
      <c r="V40" s="840"/>
      <c r="W40" s="840"/>
      <c r="X40" s="840"/>
      <c r="Y40" s="841">
        <f t="shared" si="0"/>
        <v>2356000</v>
      </c>
      <c r="Z40" s="842">
        <f t="shared" si="1"/>
        <v>0</v>
      </c>
      <c r="AA40" s="1705" t="s">
        <v>1966</v>
      </c>
      <c r="AB40" s="1706"/>
      <c r="AC40" s="723"/>
      <c r="AD40" s="723"/>
      <c r="AE40" s="723"/>
      <c r="AF40" s="723"/>
      <c r="AG40" s="723"/>
      <c r="AH40" s="723"/>
      <c r="AI40" s="723"/>
      <c r="AJ40" s="723"/>
      <c r="AK40" s="723"/>
      <c r="AL40" s="723"/>
      <c r="AM40" s="723"/>
      <c r="AN40" s="723"/>
      <c r="AO40" s="723"/>
      <c r="AP40" s="723"/>
      <c r="AQ40" s="723"/>
      <c r="AR40" s="723"/>
      <c r="AS40" s="723"/>
      <c r="AT40" s="723"/>
      <c r="AU40" s="723"/>
      <c r="AV40" s="723"/>
      <c r="AW40" s="723"/>
      <c r="AX40" s="723"/>
      <c r="AY40" s="723"/>
      <c r="AZ40" s="723"/>
      <c r="BA40" s="723"/>
      <c r="BB40" s="723"/>
      <c r="BC40" s="723"/>
      <c r="BD40" s="723"/>
      <c r="BE40" s="723"/>
      <c r="BF40" s="723"/>
      <c r="BG40" s="723"/>
      <c r="BH40" s="723"/>
      <c r="BI40" s="723"/>
      <c r="BJ40" s="723"/>
      <c r="BK40" s="723"/>
      <c r="BL40" s="723"/>
      <c r="BM40" s="723"/>
      <c r="BN40" s="723"/>
      <c r="BO40" s="723"/>
      <c r="BP40" s="723"/>
      <c r="BQ40" s="723"/>
      <c r="BR40" s="723"/>
      <c r="BS40" s="723"/>
      <c r="BT40" s="723"/>
      <c r="BU40" s="723"/>
      <c r="BV40" s="723"/>
      <c r="BW40" s="723"/>
      <c r="BX40" s="723"/>
      <c r="BY40" s="723"/>
      <c r="BZ40" s="723"/>
      <c r="CA40" s="723"/>
      <c r="CB40" s="723"/>
      <c r="CC40" s="723"/>
      <c r="CD40" s="723"/>
      <c r="CE40" s="723"/>
      <c r="CF40" s="723"/>
      <c r="CG40" s="723"/>
      <c r="CH40" s="723"/>
      <c r="CI40" s="723"/>
      <c r="CJ40" s="723"/>
      <c r="CK40" s="723"/>
      <c r="CL40" s="723"/>
      <c r="CM40" s="723"/>
      <c r="CN40" s="723"/>
      <c r="CO40" s="723"/>
      <c r="CP40" s="723"/>
      <c r="CQ40" s="723"/>
      <c r="CR40" s="723"/>
      <c r="CS40" s="723"/>
      <c r="CT40" s="723"/>
      <c r="CU40" s="723"/>
      <c r="CV40" s="723"/>
      <c r="CW40" s="723"/>
      <c r="CX40" s="723"/>
      <c r="CY40" s="723"/>
      <c r="CZ40" s="723"/>
      <c r="DA40" s="723"/>
      <c r="DB40" s="723"/>
      <c r="DC40" s="723"/>
      <c r="DD40" s="723"/>
      <c r="DE40" s="723"/>
      <c r="DF40" s="723"/>
      <c r="DG40" s="723"/>
      <c r="DH40" s="723"/>
      <c r="DI40" s="723"/>
      <c r="DJ40" s="723"/>
      <c r="DK40" s="723"/>
      <c r="DL40" s="723"/>
      <c r="DM40" s="723"/>
      <c r="DN40" s="723"/>
      <c r="DO40" s="723"/>
      <c r="DP40" s="723"/>
      <c r="DQ40" s="723"/>
      <c r="DR40" s="723"/>
      <c r="DS40" s="723"/>
      <c r="DT40" s="723"/>
      <c r="DU40" s="723"/>
      <c r="DV40" s="723"/>
      <c r="DW40" s="723"/>
      <c r="DX40" s="723"/>
      <c r="DY40" s="723"/>
      <c r="DZ40" s="723"/>
      <c r="EA40" s="723"/>
      <c r="EB40" s="723"/>
      <c r="EC40" s="723"/>
      <c r="ED40" s="723"/>
      <c r="EE40" s="723"/>
      <c r="EF40" s="723"/>
      <c r="EG40" s="723"/>
      <c r="EH40" s="723"/>
      <c r="EI40" s="723"/>
      <c r="EJ40" s="723"/>
      <c r="EK40" s="723"/>
      <c r="EL40" s="723"/>
      <c r="EM40" s="723"/>
      <c r="EN40" s="723"/>
      <c r="EO40" s="723"/>
      <c r="EP40" s="723"/>
      <c r="EQ40" s="723"/>
      <c r="ER40" s="723"/>
      <c r="ES40" s="723"/>
      <c r="ET40" s="723"/>
      <c r="EU40" s="723"/>
      <c r="EV40" s="723"/>
      <c r="EW40" s="723"/>
      <c r="EX40" s="723"/>
      <c r="EY40" s="723"/>
      <c r="EZ40" s="723"/>
      <c r="FA40" s="723"/>
      <c r="FB40" s="723"/>
      <c r="FC40" s="723"/>
      <c r="FD40" s="723"/>
      <c r="FE40" s="723"/>
      <c r="FF40" s="723"/>
      <c r="FG40" s="723"/>
      <c r="FH40" s="723"/>
      <c r="FI40" s="723"/>
      <c r="FJ40" s="723"/>
      <c r="FK40" s="723"/>
      <c r="FL40" s="723"/>
      <c r="FM40" s="723"/>
      <c r="FN40" s="723"/>
      <c r="FO40" s="723"/>
      <c r="FP40" s="723"/>
      <c r="FQ40" s="723"/>
      <c r="FR40" s="723"/>
      <c r="FS40" s="723"/>
      <c r="FT40" s="723"/>
      <c r="FU40" s="723"/>
      <c r="FV40" s="723"/>
      <c r="FW40" s="723"/>
      <c r="FX40" s="723"/>
      <c r="FY40" s="723"/>
      <c r="FZ40" s="723"/>
      <c r="GA40" s="723"/>
      <c r="GB40" s="723"/>
      <c r="GC40" s="723"/>
      <c r="GD40" s="723"/>
      <c r="GE40" s="723"/>
      <c r="GF40" s="723"/>
      <c r="GG40" s="723"/>
      <c r="GH40" s="723"/>
      <c r="GI40" s="723"/>
      <c r="GJ40" s="723"/>
      <c r="GK40" s="723"/>
      <c r="GL40" s="723"/>
      <c r="GM40" s="723"/>
      <c r="GN40" s="723"/>
      <c r="GO40" s="723"/>
      <c r="GP40" s="723"/>
      <c r="GQ40" s="723"/>
      <c r="GR40" s="723"/>
      <c r="GS40" s="723"/>
      <c r="GT40" s="723"/>
      <c r="GU40" s="723"/>
      <c r="GV40" s="723"/>
      <c r="GW40" s="723"/>
      <c r="GX40" s="723"/>
      <c r="GY40" s="723"/>
      <c r="GZ40" s="723"/>
      <c r="HA40" s="723"/>
      <c r="HB40" s="723"/>
      <c r="HC40" s="723"/>
      <c r="HD40" s="723"/>
      <c r="HE40" s="723"/>
      <c r="HF40" s="723"/>
      <c r="HG40" s="723"/>
      <c r="HH40" s="723"/>
      <c r="HI40" s="723"/>
      <c r="HJ40" s="723"/>
      <c r="HK40" s="723"/>
      <c r="HL40" s="723"/>
      <c r="HM40" s="723"/>
      <c r="HN40" s="723"/>
      <c r="HO40" s="723"/>
      <c r="HP40" s="723"/>
      <c r="HQ40" s="723"/>
      <c r="HR40" s="723"/>
      <c r="HS40" s="723"/>
      <c r="HT40" s="723"/>
      <c r="HU40" s="723"/>
      <c r="HV40" s="723"/>
      <c r="HW40" s="723"/>
      <c r="HX40" s="723"/>
      <c r="HY40" s="723"/>
      <c r="HZ40" s="723"/>
      <c r="IA40" s="723"/>
      <c r="IB40" s="723"/>
      <c r="IC40" s="723"/>
      <c r="ID40" s="723"/>
      <c r="IE40" s="723"/>
      <c r="IF40" s="723"/>
      <c r="IG40" s="723"/>
      <c r="IH40" s="723"/>
      <c r="II40" s="723"/>
      <c r="IJ40" s="723"/>
      <c r="IK40" s="723"/>
      <c r="IL40" s="723"/>
      <c r="IM40" s="723"/>
      <c r="IN40" s="723"/>
      <c r="IO40" s="723"/>
      <c r="IP40" s="723"/>
      <c r="IQ40" s="723"/>
      <c r="IR40" s="723"/>
      <c r="IS40" s="723"/>
      <c r="IT40" s="723"/>
      <c r="IU40" s="723"/>
      <c r="IV40" s="723"/>
      <c r="IW40" s="723"/>
      <c r="IX40" s="723"/>
      <c r="IY40" s="723"/>
      <c r="IZ40" s="723"/>
      <c r="JA40" s="723"/>
      <c r="JB40" s="723"/>
      <c r="JC40" s="723"/>
      <c r="JD40" s="723"/>
      <c r="JE40" s="723"/>
      <c r="JF40" s="723"/>
      <c r="JG40" s="723"/>
      <c r="JH40" s="723"/>
      <c r="JI40" s="723"/>
      <c r="JJ40" s="723"/>
      <c r="JK40" s="723"/>
      <c r="JL40" s="723"/>
      <c r="JM40" s="723"/>
      <c r="JN40" s="723"/>
      <c r="JO40" s="723"/>
      <c r="JP40" s="723"/>
      <c r="JQ40" s="723"/>
      <c r="JR40" s="723"/>
      <c r="JS40" s="723"/>
      <c r="JT40" s="723"/>
      <c r="JU40" s="723"/>
      <c r="JV40" s="723"/>
      <c r="JW40" s="723"/>
      <c r="JX40" s="723"/>
      <c r="JY40" s="723"/>
      <c r="JZ40" s="723"/>
      <c r="KA40" s="723"/>
      <c r="KB40" s="723"/>
      <c r="KC40" s="723"/>
      <c r="KD40" s="723"/>
      <c r="KE40" s="723"/>
      <c r="KF40" s="723"/>
      <c r="KG40" s="723"/>
      <c r="KH40" s="723"/>
      <c r="KI40" s="723"/>
      <c r="KJ40" s="723"/>
      <c r="KK40" s="723"/>
      <c r="KL40" s="723"/>
      <c r="KM40" s="723"/>
      <c r="KN40" s="723"/>
      <c r="KO40" s="723"/>
    </row>
    <row r="41" spans="1:301" ht="15" customHeight="1">
      <c r="A41" s="843"/>
      <c r="B41" s="1837" t="s">
        <v>1968</v>
      </c>
      <c r="C41" s="1837"/>
      <c r="D41" s="1837"/>
      <c r="E41" s="1837"/>
      <c r="F41" s="1837"/>
      <c r="G41" s="1837"/>
      <c r="H41" s="1837"/>
      <c r="I41" s="1837"/>
      <c r="J41" s="1837"/>
      <c r="K41" s="1838"/>
      <c r="L41" s="844"/>
      <c r="M41" s="845" t="s">
        <v>1969</v>
      </c>
      <c r="N41" s="846" t="e">
        <f>N9+N11+N14+N15+N16+N18+N19+N20+N22+N24+N28+N29+N31+N33+N34+N36+N38+#REF!+N39+#REF!</f>
        <v>#REF!</v>
      </c>
      <c r="O41" s="603" t="s">
        <v>1970</v>
      </c>
      <c r="P41" s="847">
        <v>3.55</v>
      </c>
      <c r="Q41" s="848" t="s">
        <v>1969</v>
      </c>
      <c r="R41" s="849">
        <f>R9+R11+R14+R15+R16+R17+R18+R19+R20+R22+R24+R25+R28+R29+R30+R31+R32+R33+R34+R35+R36+R37+R38+R39+R40</f>
        <v>614066619</v>
      </c>
      <c r="S41" s="849">
        <f t="shared" ref="S41:Z41" si="11">S9+S11+S14+S15+S16+S17+S18+S19+S20+S22+S24+S25+S28+S29+S30+S31+S32+S33+S34+S35+S36+S37+S38+S39+S40</f>
        <v>128796536.80000001</v>
      </c>
      <c r="T41" s="849">
        <f t="shared" si="11"/>
        <v>164435930</v>
      </c>
      <c r="U41" s="849">
        <f t="shared" si="11"/>
        <v>63951250</v>
      </c>
      <c r="V41" s="849">
        <f t="shared" si="11"/>
        <v>14310000</v>
      </c>
      <c r="W41" s="849">
        <f t="shared" si="11"/>
        <v>0</v>
      </c>
      <c r="X41" s="849">
        <f t="shared" si="11"/>
        <v>0</v>
      </c>
      <c r="Y41" s="849">
        <f t="shared" si="11"/>
        <v>242697180</v>
      </c>
      <c r="Z41" s="849">
        <f t="shared" si="11"/>
        <v>242572902.19999999</v>
      </c>
      <c r="AA41" s="1692" t="s">
        <v>1971</v>
      </c>
      <c r="AB41" s="1693"/>
    </row>
    <row r="42" spans="1:301" ht="15" customHeight="1">
      <c r="A42" s="850"/>
      <c r="B42" s="1839"/>
      <c r="C42" s="1839"/>
      <c r="D42" s="1839"/>
      <c r="E42" s="1839"/>
      <c r="F42" s="1839"/>
      <c r="G42" s="1839"/>
      <c r="H42" s="1839"/>
      <c r="I42" s="1839"/>
      <c r="J42" s="1839"/>
      <c r="K42" s="1840"/>
      <c r="L42" s="850"/>
      <c r="M42" s="851" t="s">
        <v>1155</v>
      </c>
      <c r="N42" s="852" t="e">
        <f>N6+N7+N8+N12+N13+N21+N23+#REF!+N25+#REF!+N26+N27+#REF!</f>
        <v>#REF!</v>
      </c>
      <c r="O42" s="603"/>
      <c r="P42" s="853">
        <v>4.18</v>
      </c>
      <c r="Q42" s="854" t="s">
        <v>1155</v>
      </c>
      <c r="R42" s="855">
        <f t="shared" ref="R42:Z42" si="12">R6+R7+R8+R12+R13+R21+R23+R26+R27</f>
        <v>150090167.13999999</v>
      </c>
      <c r="S42" s="856">
        <f t="shared" si="12"/>
        <v>15181500</v>
      </c>
      <c r="T42" s="857">
        <f t="shared" si="12"/>
        <v>0</v>
      </c>
      <c r="U42" s="857">
        <f t="shared" si="12"/>
        <v>240000</v>
      </c>
      <c r="V42" s="857">
        <f t="shared" si="12"/>
        <v>29493666.666666668</v>
      </c>
      <c r="W42" s="857">
        <f t="shared" si="12"/>
        <v>0</v>
      </c>
      <c r="X42" s="857">
        <f t="shared" si="12"/>
        <v>0</v>
      </c>
      <c r="Y42" s="855">
        <f t="shared" si="12"/>
        <v>29733666.666666668</v>
      </c>
      <c r="Z42" s="858">
        <f t="shared" si="12"/>
        <v>105175000.47333333</v>
      </c>
      <c r="AA42" s="1694"/>
      <c r="AB42" s="1695"/>
    </row>
    <row r="43" spans="1:301" s="869" customFormat="1" ht="15.75" customHeight="1" thickBot="1">
      <c r="A43" s="859"/>
      <c r="B43" s="1841"/>
      <c r="C43" s="1841"/>
      <c r="D43" s="1841"/>
      <c r="E43" s="1841"/>
      <c r="F43" s="1841"/>
      <c r="G43" s="1841"/>
      <c r="H43" s="1841"/>
      <c r="I43" s="1841"/>
      <c r="J43" s="1841"/>
      <c r="K43" s="1842"/>
      <c r="L43" s="859"/>
      <c r="M43" s="860" t="s">
        <v>1972</v>
      </c>
      <c r="N43" s="861" t="e">
        <f>N41*3.65+N42*3.95+N37</f>
        <v>#REF!</v>
      </c>
      <c r="O43" s="862"/>
      <c r="P43" s="863"/>
      <c r="Q43" s="864" t="s">
        <v>1972</v>
      </c>
      <c r="R43" s="865">
        <f>R41*P41+R42*P42</f>
        <v>2807313396.0951996</v>
      </c>
      <c r="S43" s="866">
        <f>S41*P41+S42*P42+S29</f>
        <v>520686375.64000005</v>
      </c>
      <c r="T43" s="861">
        <f>T41*$P$41+T42*$P$42+31000000</f>
        <v>614747551.5</v>
      </c>
      <c r="U43" s="861">
        <f>U41*$P$41+U42*$P$42</f>
        <v>228030137.5</v>
      </c>
      <c r="V43" s="861">
        <f>V41*$P$41+V42*$P$42</f>
        <v>174084026.66666666</v>
      </c>
      <c r="W43" s="861">
        <f>W41*$P$41+W42*$P$42</f>
        <v>0</v>
      </c>
      <c r="X43" s="861">
        <f>X41*$P$41+X42*$P$42</f>
        <v>0</v>
      </c>
      <c r="Y43" s="865">
        <f>Y41*$P$41+Y42*$P$42+31000000-Q65</f>
        <v>1016861715.6666666</v>
      </c>
      <c r="Z43" s="867">
        <f>Z41*$P$41+Z42*$P$42</f>
        <v>1300765304.7885332</v>
      </c>
      <c r="AA43" s="1696"/>
      <c r="AB43" s="1697"/>
      <c r="AC43" s="868"/>
      <c r="AD43" s="868"/>
      <c r="AE43" s="868"/>
      <c r="AF43" s="868"/>
      <c r="AG43" s="868"/>
      <c r="AH43" s="868"/>
      <c r="AI43" s="868"/>
      <c r="AJ43" s="868"/>
      <c r="AK43" s="868"/>
      <c r="AL43" s="868"/>
      <c r="AM43" s="868"/>
      <c r="AN43" s="868"/>
      <c r="AO43" s="868"/>
      <c r="AP43" s="868"/>
      <c r="AQ43" s="868"/>
      <c r="AR43" s="868"/>
      <c r="AS43" s="868"/>
      <c r="AT43" s="868"/>
      <c r="AU43" s="868"/>
      <c r="AV43" s="868"/>
      <c r="AW43" s="868"/>
      <c r="AX43" s="868"/>
      <c r="AY43" s="868"/>
      <c r="AZ43" s="868"/>
      <c r="BA43" s="868"/>
      <c r="BB43" s="868"/>
      <c r="BC43" s="868"/>
      <c r="BD43" s="868"/>
      <c r="BE43" s="868"/>
      <c r="BF43" s="868"/>
      <c r="BG43" s="868"/>
      <c r="BH43" s="868"/>
      <c r="BI43" s="868"/>
      <c r="BJ43" s="868"/>
      <c r="BK43" s="868"/>
      <c r="BL43" s="868"/>
      <c r="BM43" s="868"/>
      <c r="BN43" s="868"/>
      <c r="BO43" s="868"/>
      <c r="BP43" s="868"/>
      <c r="BQ43" s="868"/>
      <c r="BR43" s="868"/>
      <c r="BS43" s="868"/>
      <c r="BT43" s="868"/>
      <c r="BU43" s="868"/>
      <c r="BV43" s="868"/>
      <c r="BW43" s="868"/>
      <c r="BX43" s="868"/>
      <c r="BY43" s="868"/>
      <c r="BZ43" s="868"/>
      <c r="CA43" s="868"/>
      <c r="CB43" s="868"/>
      <c r="CC43" s="868"/>
      <c r="CD43" s="868"/>
      <c r="CE43" s="868"/>
      <c r="CF43" s="868"/>
      <c r="CG43" s="868"/>
      <c r="CH43" s="868"/>
      <c r="CI43" s="868"/>
      <c r="CJ43" s="868"/>
      <c r="CK43" s="868"/>
      <c r="CL43" s="868"/>
      <c r="CM43" s="868"/>
      <c r="CN43" s="868"/>
      <c r="CO43" s="868"/>
      <c r="CP43" s="868"/>
      <c r="CQ43" s="868"/>
      <c r="CR43" s="868"/>
      <c r="CS43" s="868"/>
      <c r="CT43" s="868"/>
      <c r="CU43" s="868"/>
      <c r="CV43" s="868"/>
      <c r="CW43" s="868"/>
      <c r="CX43" s="868"/>
      <c r="CY43" s="868"/>
      <c r="CZ43" s="868"/>
      <c r="DA43" s="868"/>
      <c r="DB43" s="868"/>
      <c r="DC43" s="868"/>
      <c r="DD43" s="868"/>
      <c r="DE43" s="868"/>
      <c r="DF43" s="868"/>
      <c r="DG43" s="868"/>
      <c r="DH43" s="868"/>
      <c r="DI43" s="868"/>
      <c r="DJ43" s="868"/>
      <c r="DK43" s="868"/>
      <c r="DL43" s="868"/>
      <c r="DM43" s="868"/>
      <c r="DN43" s="868"/>
      <c r="DO43" s="868"/>
      <c r="DP43" s="868"/>
      <c r="DQ43" s="868"/>
      <c r="DR43" s="868"/>
      <c r="DS43" s="868"/>
      <c r="DT43" s="868"/>
      <c r="DU43" s="868"/>
      <c r="DV43" s="868"/>
      <c r="DW43" s="868"/>
      <c r="DX43" s="868"/>
      <c r="DY43" s="868"/>
      <c r="DZ43" s="868"/>
      <c r="EA43" s="868"/>
      <c r="EB43" s="868"/>
      <c r="EC43" s="868"/>
      <c r="ED43" s="868"/>
      <c r="EE43" s="868"/>
      <c r="EF43" s="868"/>
      <c r="EG43" s="868"/>
      <c r="EH43" s="868"/>
      <c r="EI43" s="868"/>
      <c r="EJ43" s="868"/>
      <c r="EK43" s="868"/>
      <c r="EL43" s="868"/>
      <c r="EM43" s="868"/>
      <c r="EN43" s="868"/>
      <c r="EO43" s="868"/>
      <c r="EP43" s="868"/>
      <c r="EQ43" s="868"/>
      <c r="ER43" s="868"/>
      <c r="ES43" s="868"/>
      <c r="ET43" s="868"/>
      <c r="EU43" s="868"/>
      <c r="EV43" s="868"/>
      <c r="EW43" s="868"/>
      <c r="EX43" s="868"/>
      <c r="EY43" s="868"/>
      <c r="EZ43" s="868"/>
      <c r="FA43" s="868"/>
      <c r="FB43" s="868"/>
      <c r="FC43" s="868"/>
      <c r="FD43" s="868"/>
      <c r="FE43" s="868"/>
      <c r="FF43" s="868"/>
      <c r="FG43" s="868"/>
      <c r="FH43" s="868"/>
      <c r="FI43" s="868"/>
      <c r="FJ43" s="868"/>
      <c r="FK43" s="868"/>
      <c r="FL43" s="868"/>
      <c r="FM43" s="868"/>
      <c r="FN43" s="868"/>
      <c r="FO43" s="868"/>
      <c r="FP43" s="868"/>
      <c r="FQ43" s="868"/>
      <c r="FR43" s="868"/>
      <c r="FS43" s="868"/>
      <c r="FT43" s="868"/>
      <c r="FU43" s="868"/>
      <c r="FV43" s="868"/>
      <c r="FW43" s="868"/>
      <c r="FX43" s="868"/>
      <c r="FY43" s="868"/>
      <c r="FZ43" s="868"/>
      <c r="GA43" s="868"/>
      <c r="GB43" s="868"/>
      <c r="GC43" s="868"/>
      <c r="GD43" s="868"/>
      <c r="GE43" s="868"/>
      <c r="GF43" s="868"/>
      <c r="GG43" s="868"/>
      <c r="GH43" s="868"/>
      <c r="GI43" s="868"/>
      <c r="GJ43" s="868"/>
      <c r="GK43" s="868"/>
      <c r="GL43" s="868"/>
      <c r="GM43" s="868"/>
      <c r="GN43" s="868"/>
      <c r="GO43" s="868"/>
      <c r="GP43" s="868"/>
      <c r="GQ43" s="868"/>
      <c r="GR43" s="868"/>
      <c r="GS43" s="868"/>
      <c r="GT43" s="868"/>
      <c r="GU43" s="868"/>
      <c r="GV43" s="868"/>
      <c r="GW43" s="868"/>
      <c r="GX43" s="868"/>
      <c r="GY43" s="868"/>
      <c r="GZ43" s="868"/>
      <c r="HA43" s="868"/>
      <c r="HB43" s="868"/>
      <c r="HC43" s="868"/>
      <c r="HD43" s="868"/>
      <c r="HE43" s="868"/>
      <c r="HF43" s="868"/>
      <c r="HG43" s="868"/>
      <c r="HH43" s="868"/>
      <c r="HI43" s="868"/>
      <c r="HJ43" s="868"/>
      <c r="HK43" s="868"/>
      <c r="HL43" s="868"/>
      <c r="HM43" s="868"/>
      <c r="HN43" s="868"/>
      <c r="HO43" s="868"/>
      <c r="HP43" s="868"/>
      <c r="HQ43" s="868"/>
      <c r="HR43" s="868"/>
      <c r="HS43" s="868"/>
      <c r="HT43" s="868"/>
      <c r="HU43" s="868"/>
      <c r="HV43" s="868"/>
      <c r="HW43" s="868"/>
      <c r="HX43" s="868"/>
      <c r="HY43" s="868"/>
      <c r="HZ43" s="868"/>
      <c r="IA43" s="868"/>
      <c r="IB43" s="868"/>
      <c r="IC43" s="868"/>
      <c r="ID43" s="868"/>
      <c r="IE43" s="868"/>
      <c r="IF43" s="868"/>
      <c r="IG43" s="868"/>
      <c r="IH43" s="868"/>
      <c r="II43" s="868"/>
      <c r="IJ43" s="868"/>
      <c r="IK43" s="868"/>
      <c r="IL43" s="868"/>
      <c r="IM43" s="868"/>
      <c r="IN43" s="868"/>
      <c r="IO43" s="868"/>
      <c r="IP43" s="868"/>
      <c r="IQ43" s="868"/>
      <c r="IR43" s="868"/>
      <c r="IS43" s="868"/>
      <c r="IT43" s="868"/>
      <c r="IU43" s="868"/>
      <c r="IV43" s="868"/>
      <c r="IW43" s="868"/>
      <c r="IX43" s="868"/>
      <c r="IY43" s="868"/>
      <c r="IZ43" s="868"/>
      <c r="JA43" s="868"/>
      <c r="JB43" s="868"/>
      <c r="JC43" s="868"/>
      <c r="JD43" s="868"/>
      <c r="JE43" s="868"/>
      <c r="JF43" s="868"/>
      <c r="JG43" s="868"/>
      <c r="JH43" s="868"/>
      <c r="JI43" s="868"/>
      <c r="JJ43" s="868"/>
      <c r="JK43" s="868"/>
      <c r="JL43" s="868"/>
      <c r="JM43" s="868"/>
      <c r="JN43" s="868"/>
      <c r="JO43" s="868"/>
      <c r="JP43" s="868"/>
      <c r="JQ43" s="868"/>
      <c r="JR43" s="868"/>
      <c r="JS43" s="868"/>
      <c r="JT43" s="868"/>
      <c r="JU43" s="868"/>
      <c r="JV43" s="868"/>
      <c r="JW43" s="868"/>
      <c r="JX43" s="868"/>
      <c r="JY43" s="868"/>
      <c r="JZ43" s="868"/>
      <c r="KA43" s="868"/>
      <c r="KB43" s="868"/>
      <c r="KC43" s="868"/>
      <c r="KD43" s="868"/>
      <c r="KE43" s="868"/>
      <c r="KF43" s="868"/>
      <c r="KG43" s="868"/>
      <c r="KH43" s="868"/>
      <c r="KI43" s="868"/>
      <c r="KJ43" s="868"/>
      <c r="KK43" s="868"/>
      <c r="KL43" s="868"/>
      <c r="KM43" s="868"/>
      <c r="KN43" s="868"/>
      <c r="KO43" s="868"/>
    </row>
    <row r="44" spans="1:301" ht="15.75" customHeight="1" thickBot="1">
      <c r="A44" s="870"/>
      <c r="B44" s="871"/>
      <c r="C44" s="871"/>
      <c r="D44" s="871"/>
      <c r="E44" s="871"/>
      <c r="F44" s="871"/>
      <c r="G44" s="871"/>
      <c r="H44" s="871"/>
      <c r="I44" s="871"/>
      <c r="J44" s="871"/>
      <c r="K44" s="871"/>
      <c r="L44" s="870"/>
      <c r="M44" s="872"/>
      <c r="N44" s="873"/>
      <c r="O44" s="874"/>
      <c r="P44" s="871"/>
      <c r="Q44" s="875"/>
      <c r="R44" s="873"/>
      <c r="S44" s="876"/>
      <c r="T44" s="873"/>
      <c r="U44" s="873"/>
      <c r="V44" s="873"/>
      <c r="W44" s="873"/>
      <c r="X44" s="873"/>
      <c r="Y44" s="873"/>
      <c r="Z44" s="873"/>
      <c r="AA44" s="634"/>
      <c r="AB44" s="634"/>
    </row>
    <row r="45" spans="1:301" ht="15.75" customHeight="1">
      <c r="A45" s="870"/>
      <c r="B45" s="871"/>
      <c r="C45" s="1809" t="s">
        <v>15</v>
      </c>
      <c r="D45" s="877"/>
      <c r="E45" s="877"/>
      <c r="F45" s="877"/>
      <c r="G45" s="877"/>
      <c r="H45" s="877"/>
      <c r="I45" s="877"/>
      <c r="J45" s="877"/>
      <c r="K45" s="877"/>
      <c r="L45" s="878"/>
      <c r="M45" s="879"/>
      <c r="N45" s="880"/>
      <c r="O45" s="881"/>
      <c r="P45" s="1812" t="s">
        <v>1969</v>
      </c>
      <c r="Q45" s="1813"/>
      <c r="R45" s="882">
        <f>R9+R11+R14+R15+R16+R17+R18+R19+R20+R22+R24+R25+R28</f>
        <v>313607350</v>
      </c>
      <c r="S45" s="882">
        <f t="shared" ref="S45:Z45" si="13">S9+S11+S14+S15+S16+S17+S18+S19+S20+S22+S24+S25+S28</f>
        <v>92127350</v>
      </c>
      <c r="T45" s="883">
        <f t="shared" si="13"/>
        <v>104575000</v>
      </c>
      <c r="U45" s="883">
        <f t="shared" si="13"/>
        <v>54671500</v>
      </c>
      <c r="V45" s="883">
        <f t="shared" si="13"/>
        <v>0</v>
      </c>
      <c r="W45" s="883">
        <f t="shared" si="13"/>
        <v>0</v>
      </c>
      <c r="X45" s="883">
        <f t="shared" si="13"/>
        <v>0</v>
      </c>
      <c r="Y45" s="884">
        <f t="shared" si="13"/>
        <v>159246500</v>
      </c>
      <c r="Z45" s="882">
        <f t="shared" si="13"/>
        <v>62233500</v>
      </c>
      <c r="AA45" s="634"/>
      <c r="AB45" s="634"/>
    </row>
    <row r="46" spans="1:301" ht="15.75" customHeight="1">
      <c r="A46" s="870"/>
      <c r="B46" s="871"/>
      <c r="C46" s="1810"/>
      <c r="D46" s="877"/>
      <c r="E46" s="877"/>
      <c r="F46" s="877"/>
      <c r="G46" s="877"/>
      <c r="H46" s="877"/>
      <c r="I46" s="877"/>
      <c r="J46" s="877"/>
      <c r="K46" s="877"/>
      <c r="L46" s="878"/>
      <c r="M46" s="879"/>
      <c r="N46" s="880"/>
      <c r="O46" s="881"/>
      <c r="P46" s="1814" t="s">
        <v>1155</v>
      </c>
      <c r="Q46" s="1815"/>
      <c r="R46" s="885">
        <f>R6+R7+R8+R12+R13+R21+R23+R26+R27</f>
        <v>150090167.13999999</v>
      </c>
      <c r="S46" s="885">
        <f t="shared" ref="S46:Z46" si="14">S6+S7+S8+S12+S13+S21+S23+S26+S27</f>
        <v>15181500</v>
      </c>
      <c r="T46" s="886">
        <f t="shared" si="14"/>
        <v>0</v>
      </c>
      <c r="U46" s="886">
        <f t="shared" si="14"/>
        <v>240000</v>
      </c>
      <c r="V46" s="886">
        <f t="shared" si="14"/>
        <v>29493666.666666668</v>
      </c>
      <c r="W46" s="886">
        <f t="shared" si="14"/>
        <v>0</v>
      </c>
      <c r="X46" s="886">
        <f t="shared" si="14"/>
        <v>0</v>
      </c>
      <c r="Y46" s="887">
        <f t="shared" si="14"/>
        <v>29733666.666666668</v>
      </c>
      <c r="Z46" s="885">
        <f t="shared" si="14"/>
        <v>105175000.47333333</v>
      </c>
      <c r="AA46" s="634"/>
      <c r="AB46" s="634"/>
      <c r="AD46" s="759">
        <f>Y45+Y48+Y51</f>
        <v>242697180</v>
      </c>
      <c r="AE46" s="759">
        <f>Z45+Z48</f>
        <v>242572902.19999999</v>
      </c>
    </row>
    <row r="47" spans="1:301" ht="15.75" customHeight="1" thickBot="1">
      <c r="A47" s="870"/>
      <c r="B47" s="871"/>
      <c r="C47" s="1811"/>
      <c r="D47" s="877"/>
      <c r="E47" s="877"/>
      <c r="F47" s="877"/>
      <c r="G47" s="877"/>
      <c r="H47" s="877"/>
      <c r="I47" s="877"/>
      <c r="J47" s="877"/>
      <c r="K47" s="877"/>
      <c r="L47" s="878"/>
      <c r="M47" s="879"/>
      <c r="N47" s="880"/>
      <c r="O47" s="881"/>
      <c r="P47" s="1816" t="s">
        <v>1972</v>
      </c>
      <c r="Q47" s="1817"/>
      <c r="R47" s="888">
        <f>R45*$P$41+R46*$P$42</f>
        <v>1740682991.1451998</v>
      </c>
      <c r="S47" s="888">
        <f t="shared" ref="S47:Z47" si="15">S45*$P$41+S46*$P$42</f>
        <v>390510762.5</v>
      </c>
      <c r="T47" s="889">
        <f>T45*$P$41+T46*$P$42+31000000</f>
        <v>402241250</v>
      </c>
      <c r="U47" s="889">
        <f t="shared" si="15"/>
        <v>195087025</v>
      </c>
      <c r="V47" s="889">
        <f t="shared" si="15"/>
        <v>123283526.66666666</v>
      </c>
      <c r="W47" s="889">
        <f t="shared" si="15"/>
        <v>0</v>
      </c>
      <c r="X47" s="889">
        <f t="shared" si="15"/>
        <v>0</v>
      </c>
      <c r="Y47" s="890">
        <f t="shared" si="15"/>
        <v>689611801.66666663</v>
      </c>
      <c r="Z47" s="888">
        <f t="shared" si="15"/>
        <v>660560426.97853327</v>
      </c>
      <c r="AA47" s="634"/>
      <c r="AB47" s="634"/>
      <c r="AD47" s="759">
        <f>Y46+Y49+Y52</f>
        <v>29733666.666666668</v>
      </c>
      <c r="AE47" s="759">
        <f>Z46+Z49</f>
        <v>105175000.47333333</v>
      </c>
    </row>
    <row r="48" spans="1:301" ht="15.75" customHeight="1">
      <c r="A48" s="870"/>
      <c r="B48" s="871"/>
      <c r="C48" s="1819" t="s">
        <v>1973</v>
      </c>
      <c r="D48" s="891"/>
      <c r="E48" s="891"/>
      <c r="F48" s="891"/>
      <c r="G48" s="891"/>
      <c r="H48" s="891"/>
      <c r="I48" s="891"/>
      <c r="J48" s="891"/>
      <c r="K48" s="891"/>
      <c r="L48" s="892"/>
      <c r="M48" s="893"/>
      <c r="N48" s="894"/>
      <c r="O48" s="895"/>
      <c r="P48" s="1822" t="s">
        <v>1969</v>
      </c>
      <c r="Q48" s="1823"/>
      <c r="R48" s="896">
        <f>SUM(R29:R37)</f>
        <v>263593519</v>
      </c>
      <c r="S48" s="896">
        <f t="shared" ref="S48:Z48" si="16">SUM(S29:S37)</f>
        <v>36669186.799999997</v>
      </c>
      <c r="T48" s="897">
        <f t="shared" si="16"/>
        <v>46584930</v>
      </c>
      <c r="U48" s="897">
        <f t="shared" si="16"/>
        <v>0</v>
      </c>
      <c r="V48" s="897">
        <f t="shared" si="16"/>
        <v>0</v>
      </c>
      <c r="W48" s="897">
        <f t="shared" si="16"/>
        <v>0</v>
      </c>
      <c r="X48" s="897">
        <f t="shared" si="16"/>
        <v>0</v>
      </c>
      <c r="Y48" s="898">
        <f t="shared" si="16"/>
        <v>46584930</v>
      </c>
      <c r="Z48" s="896">
        <f t="shared" si="16"/>
        <v>180339402.19999999</v>
      </c>
      <c r="AA48" s="634"/>
      <c r="AB48" s="634"/>
    </row>
    <row r="49" spans="1:301" ht="15.75" customHeight="1">
      <c r="A49" s="870"/>
      <c r="B49" s="871"/>
      <c r="C49" s="1820"/>
      <c r="D49" s="891"/>
      <c r="E49" s="891"/>
      <c r="F49" s="891"/>
      <c r="G49" s="891"/>
      <c r="H49" s="891"/>
      <c r="I49" s="891"/>
      <c r="J49" s="891"/>
      <c r="K49" s="891"/>
      <c r="L49" s="892"/>
      <c r="M49" s="893"/>
      <c r="N49" s="894"/>
      <c r="O49" s="895"/>
      <c r="P49" s="1824" t="s">
        <v>1155</v>
      </c>
      <c r="Q49" s="1825"/>
      <c r="R49" s="899">
        <v>0</v>
      </c>
      <c r="S49" s="899">
        <v>0</v>
      </c>
      <c r="T49" s="900">
        <v>0</v>
      </c>
      <c r="U49" s="900">
        <v>0</v>
      </c>
      <c r="V49" s="900">
        <v>0</v>
      </c>
      <c r="W49" s="900">
        <v>0</v>
      </c>
      <c r="X49" s="900">
        <v>0</v>
      </c>
      <c r="Y49" s="901">
        <v>0</v>
      </c>
      <c r="Z49" s="899">
        <v>0</v>
      </c>
      <c r="AA49" s="634"/>
      <c r="AB49" s="634"/>
      <c r="AD49" s="759"/>
    </row>
    <row r="50" spans="1:301" ht="15.75" customHeight="1" thickBot="1">
      <c r="A50" s="870"/>
      <c r="B50" s="871"/>
      <c r="C50" s="1821"/>
      <c r="D50" s="891"/>
      <c r="E50" s="891"/>
      <c r="F50" s="891"/>
      <c r="G50" s="891"/>
      <c r="H50" s="891"/>
      <c r="I50" s="891"/>
      <c r="J50" s="891"/>
      <c r="K50" s="891"/>
      <c r="L50" s="892"/>
      <c r="M50" s="893"/>
      <c r="N50" s="894"/>
      <c r="O50" s="895"/>
      <c r="P50" s="1826" t="s">
        <v>1972</v>
      </c>
      <c r="Q50" s="1827"/>
      <c r="R50" s="902">
        <f>R48*$P$41+R49*$P$42</f>
        <v>935756992.44999993</v>
      </c>
      <c r="S50" s="902">
        <f t="shared" ref="S50:Z50" si="17">S48*$P$41+S49*$P$42</f>
        <v>130175613.13999999</v>
      </c>
      <c r="T50" s="903">
        <f t="shared" si="17"/>
        <v>165376501.5</v>
      </c>
      <c r="U50" s="903">
        <f t="shared" si="17"/>
        <v>0</v>
      </c>
      <c r="V50" s="903">
        <f t="shared" si="17"/>
        <v>0</v>
      </c>
      <c r="W50" s="903">
        <f t="shared" si="17"/>
        <v>0</v>
      </c>
      <c r="X50" s="903">
        <f t="shared" si="17"/>
        <v>0</v>
      </c>
      <c r="Y50" s="904">
        <f t="shared" si="17"/>
        <v>165376501.5</v>
      </c>
      <c r="Z50" s="902">
        <f t="shared" si="17"/>
        <v>640204877.80999994</v>
      </c>
      <c r="AA50" s="634"/>
      <c r="AB50" s="634"/>
    </row>
    <row r="51" spans="1:301" ht="15.75" customHeight="1">
      <c r="A51" s="870"/>
      <c r="B51" s="871"/>
      <c r="C51" s="1828" t="s">
        <v>1974</v>
      </c>
      <c r="D51" s="905"/>
      <c r="E51" s="905"/>
      <c r="F51" s="905"/>
      <c r="G51" s="905"/>
      <c r="H51" s="905"/>
      <c r="I51" s="905"/>
      <c r="J51" s="905"/>
      <c r="K51" s="905"/>
      <c r="L51" s="906"/>
      <c r="M51" s="907"/>
      <c r="N51" s="908"/>
      <c r="O51" s="909"/>
      <c r="P51" s="1831" t="s">
        <v>1969</v>
      </c>
      <c r="Q51" s="1832"/>
      <c r="R51" s="910">
        <f>SUM(R38:R40)</f>
        <v>36865750</v>
      </c>
      <c r="S51" s="910">
        <f t="shared" ref="S51:Z51" si="18">SUM(S38:S40)</f>
        <v>0</v>
      </c>
      <c r="T51" s="911">
        <f t="shared" si="18"/>
        <v>13276000</v>
      </c>
      <c r="U51" s="911">
        <f t="shared" si="18"/>
        <v>9279750</v>
      </c>
      <c r="V51" s="911">
        <f t="shared" si="18"/>
        <v>14310000</v>
      </c>
      <c r="W51" s="911">
        <f t="shared" si="18"/>
        <v>0</v>
      </c>
      <c r="X51" s="911">
        <f t="shared" si="18"/>
        <v>0</v>
      </c>
      <c r="Y51" s="912">
        <f t="shared" si="18"/>
        <v>36865750</v>
      </c>
      <c r="Z51" s="910">
        <f t="shared" si="18"/>
        <v>0</v>
      </c>
      <c r="AA51" s="634"/>
      <c r="AB51" s="634"/>
    </row>
    <row r="52" spans="1:301" ht="15.75" customHeight="1">
      <c r="A52" s="870"/>
      <c r="B52" s="871"/>
      <c r="C52" s="1829"/>
      <c r="D52" s="905"/>
      <c r="E52" s="905"/>
      <c r="F52" s="905"/>
      <c r="G52" s="905"/>
      <c r="H52" s="905"/>
      <c r="I52" s="905"/>
      <c r="J52" s="905"/>
      <c r="K52" s="905"/>
      <c r="L52" s="906"/>
      <c r="M52" s="907"/>
      <c r="N52" s="908"/>
      <c r="O52" s="909"/>
      <c r="P52" s="1833" t="s">
        <v>1155</v>
      </c>
      <c r="Q52" s="1834"/>
      <c r="R52" s="913">
        <v>0</v>
      </c>
      <c r="S52" s="913">
        <v>0</v>
      </c>
      <c r="T52" s="914">
        <v>0</v>
      </c>
      <c r="U52" s="914">
        <v>0</v>
      </c>
      <c r="V52" s="914">
        <v>0</v>
      </c>
      <c r="W52" s="914">
        <v>0</v>
      </c>
      <c r="X52" s="914">
        <v>0</v>
      </c>
      <c r="Y52" s="915">
        <v>0</v>
      </c>
      <c r="Z52" s="913">
        <v>0</v>
      </c>
      <c r="AA52" s="634"/>
      <c r="AB52" s="634"/>
    </row>
    <row r="53" spans="1:301" ht="15.75" customHeight="1" thickBot="1">
      <c r="A53" s="870"/>
      <c r="B53" s="871"/>
      <c r="C53" s="1830"/>
      <c r="D53" s="905"/>
      <c r="E53" s="905"/>
      <c r="F53" s="905"/>
      <c r="G53" s="905"/>
      <c r="H53" s="905"/>
      <c r="I53" s="905"/>
      <c r="J53" s="905"/>
      <c r="K53" s="905"/>
      <c r="L53" s="906"/>
      <c r="M53" s="907"/>
      <c r="N53" s="908"/>
      <c r="O53" s="909"/>
      <c r="P53" s="1835" t="s">
        <v>1972</v>
      </c>
      <c r="Q53" s="1836"/>
      <c r="R53" s="916">
        <f>R51*$P$41+R52*$P$42</f>
        <v>130873412.5</v>
      </c>
      <c r="S53" s="916">
        <f t="shared" ref="S53:Z53" si="19">S51*$P$41+S52*$P$42</f>
        <v>0</v>
      </c>
      <c r="T53" s="917">
        <f t="shared" si="19"/>
        <v>47129800</v>
      </c>
      <c r="U53" s="917">
        <f t="shared" si="19"/>
        <v>32943112.5</v>
      </c>
      <c r="V53" s="917">
        <f t="shared" si="19"/>
        <v>50800500</v>
      </c>
      <c r="W53" s="917">
        <f t="shared" si="19"/>
        <v>0</v>
      </c>
      <c r="X53" s="917">
        <f t="shared" si="19"/>
        <v>0</v>
      </c>
      <c r="Y53" s="918">
        <f t="shared" si="19"/>
        <v>130873412.5</v>
      </c>
      <c r="Z53" s="916">
        <f t="shared" si="19"/>
        <v>0</v>
      </c>
      <c r="AA53" s="634"/>
      <c r="AB53" s="634"/>
    </row>
    <row r="54" spans="1:301" ht="15.75" customHeight="1" thickBot="1">
      <c r="A54" s="870"/>
      <c r="B54" s="871"/>
      <c r="C54" s="871"/>
      <c r="D54" s="871"/>
      <c r="E54" s="871"/>
      <c r="F54" s="871"/>
      <c r="G54" s="871"/>
      <c r="H54" s="871"/>
      <c r="I54" s="871"/>
      <c r="J54" s="871"/>
      <c r="K54" s="871"/>
      <c r="L54" s="870"/>
      <c r="M54" s="872"/>
      <c r="N54" s="873"/>
      <c r="O54" s="874"/>
      <c r="P54" s="871"/>
      <c r="Q54" s="875"/>
      <c r="R54" s="873"/>
      <c r="S54" s="876"/>
      <c r="T54" s="873"/>
      <c r="U54" s="873"/>
      <c r="V54" s="873"/>
      <c r="W54" s="873"/>
      <c r="X54" s="873"/>
      <c r="Y54" s="873"/>
      <c r="Z54" s="873"/>
      <c r="AA54" s="634"/>
      <c r="AB54" s="634"/>
    </row>
    <row r="55" spans="1:301" s="869" customFormat="1" ht="31.5" customHeight="1" thickBot="1">
      <c r="A55" s="1846" t="s">
        <v>1975</v>
      </c>
      <c r="B55" s="1847"/>
      <c r="C55" s="1847"/>
      <c r="D55" s="919"/>
      <c r="E55" s="919"/>
      <c r="F55" s="919"/>
      <c r="G55" s="919"/>
      <c r="H55" s="919"/>
      <c r="I55" s="919"/>
      <c r="J55" s="919"/>
      <c r="K55" s="919"/>
      <c r="L55" s="920"/>
      <c r="M55" s="921"/>
      <c r="N55" s="922"/>
      <c r="O55" s="923"/>
      <c r="P55" s="1848" t="s">
        <v>1976</v>
      </c>
      <c r="Q55" s="1849"/>
      <c r="R55" s="1849"/>
      <c r="S55" s="1850"/>
      <c r="T55" s="924">
        <v>35040020</v>
      </c>
      <c r="U55" s="924">
        <v>57128896.890000001</v>
      </c>
      <c r="V55" s="924"/>
      <c r="W55" s="922"/>
      <c r="X55" s="924">
        <v>208227442</v>
      </c>
      <c r="Y55" s="925">
        <f>SUM(T55:X55)</f>
        <v>300396358.88999999</v>
      </c>
      <c r="Z55" s="926">
        <v>45252126</v>
      </c>
      <c r="AA55" s="1750" t="s">
        <v>1977</v>
      </c>
      <c r="AB55" s="1751"/>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c r="BC55" s="868"/>
      <c r="BD55" s="868"/>
      <c r="BE55" s="868"/>
      <c r="BF55" s="868"/>
      <c r="BG55" s="868"/>
      <c r="BH55" s="868"/>
      <c r="BI55" s="868"/>
      <c r="BJ55" s="868"/>
      <c r="BK55" s="868"/>
      <c r="BL55" s="868"/>
      <c r="BM55" s="868"/>
      <c r="BN55" s="868"/>
      <c r="BO55" s="868"/>
      <c r="BP55" s="868"/>
      <c r="BQ55" s="868"/>
      <c r="BR55" s="868"/>
      <c r="BS55" s="868"/>
      <c r="BT55" s="868"/>
      <c r="BU55" s="868"/>
      <c r="BV55" s="868"/>
      <c r="BW55" s="868"/>
      <c r="BX55" s="868"/>
      <c r="BY55" s="868"/>
      <c r="BZ55" s="868"/>
      <c r="CA55" s="868"/>
      <c r="CB55" s="868"/>
      <c r="CC55" s="868"/>
      <c r="CD55" s="868"/>
      <c r="CE55" s="868"/>
      <c r="CF55" s="868"/>
      <c r="CG55" s="868"/>
      <c r="CH55" s="868"/>
      <c r="CI55" s="868"/>
      <c r="CJ55" s="868"/>
      <c r="CK55" s="868"/>
      <c r="CL55" s="868"/>
      <c r="CM55" s="868"/>
      <c r="CN55" s="868"/>
      <c r="CO55" s="868"/>
      <c r="CP55" s="868"/>
      <c r="CQ55" s="868"/>
      <c r="CR55" s="868"/>
      <c r="CS55" s="868"/>
      <c r="CT55" s="868"/>
      <c r="CU55" s="868"/>
      <c r="CV55" s="868"/>
      <c r="CW55" s="868"/>
      <c r="CX55" s="868"/>
      <c r="CY55" s="868"/>
      <c r="CZ55" s="868"/>
      <c r="DA55" s="868"/>
      <c r="DB55" s="868"/>
      <c r="DC55" s="868"/>
      <c r="DD55" s="868"/>
      <c r="DE55" s="868"/>
      <c r="DF55" s="868"/>
      <c r="DG55" s="868"/>
      <c r="DH55" s="868"/>
      <c r="DI55" s="868"/>
      <c r="DJ55" s="868"/>
      <c r="DK55" s="868"/>
      <c r="DL55" s="868"/>
      <c r="DM55" s="868"/>
      <c r="DN55" s="868"/>
      <c r="DO55" s="868"/>
      <c r="DP55" s="868"/>
      <c r="DQ55" s="868"/>
      <c r="DR55" s="868"/>
      <c r="DS55" s="868"/>
      <c r="DT55" s="868"/>
      <c r="DU55" s="868"/>
      <c r="DV55" s="868"/>
      <c r="DW55" s="868"/>
      <c r="DX55" s="868"/>
      <c r="DY55" s="868"/>
      <c r="DZ55" s="868"/>
      <c r="EA55" s="868"/>
      <c r="EB55" s="868"/>
      <c r="EC55" s="868"/>
      <c r="ED55" s="868"/>
      <c r="EE55" s="868"/>
      <c r="EF55" s="868"/>
      <c r="EG55" s="868"/>
      <c r="EH55" s="868"/>
      <c r="EI55" s="868"/>
      <c r="EJ55" s="868"/>
      <c r="EK55" s="868"/>
      <c r="EL55" s="868"/>
      <c r="EM55" s="868"/>
      <c r="EN55" s="868"/>
      <c r="EO55" s="868"/>
      <c r="EP55" s="868"/>
      <c r="EQ55" s="868"/>
      <c r="ER55" s="868"/>
      <c r="ES55" s="868"/>
      <c r="ET55" s="868"/>
      <c r="EU55" s="868"/>
      <c r="EV55" s="868"/>
      <c r="EW55" s="868"/>
      <c r="EX55" s="868"/>
      <c r="EY55" s="868"/>
      <c r="EZ55" s="868"/>
      <c r="FA55" s="868"/>
      <c r="FB55" s="868"/>
      <c r="FC55" s="868"/>
      <c r="FD55" s="868"/>
      <c r="FE55" s="868"/>
      <c r="FF55" s="868"/>
      <c r="FG55" s="868"/>
      <c r="FH55" s="868"/>
      <c r="FI55" s="868"/>
      <c r="FJ55" s="868"/>
      <c r="FK55" s="868"/>
      <c r="FL55" s="868"/>
      <c r="FM55" s="868"/>
      <c r="FN55" s="868"/>
      <c r="FO55" s="868"/>
      <c r="FP55" s="868"/>
      <c r="FQ55" s="868"/>
      <c r="FR55" s="868"/>
      <c r="FS55" s="868"/>
      <c r="FT55" s="868"/>
      <c r="FU55" s="868"/>
      <c r="FV55" s="868"/>
      <c r="FW55" s="868"/>
      <c r="FX55" s="868"/>
      <c r="FY55" s="868"/>
      <c r="FZ55" s="868"/>
      <c r="GA55" s="868"/>
      <c r="GB55" s="868"/>
      <c r="GC55" s="868"/>
      <c r="GD55" s="868"/>
      <c r="GE55" s="868"/>
      <c r="GF55" s="868"/>
      <c r="GG55" s="868"/>
      <c r="GH55" s="868"/>
      <c r="GI55" s="868"/>
      <c r="GJ55" s="868"/>
      <c r="GK55" s="868"/>
      <c r="GL55" s="868"/>
      <c r="GM55" s="868"/>
      <c r="GN55" s="868"/>
      <c r="GO55" s="868"/>
      <c r="GP55" s="868"/>
      <c r="GQ55" s="868"/>
      <c r="GR55" s="868"/>
      <c r="GS55" s="868"/>
      <c r="GT55" s="868"/>
      <c r="GU55" s="868"/>
      <c r="GV55" s="868"/>
      <c r="GW55" s="868"/>
      <c r="GX55" s="868"/>
      <c r="GY55" s="868"/>
      <c r="GZ55" s="868"/>
      <c r="HA55" s="868"/>
      <c r="HB55" s="868"/>
      <c r="HC55" s="868"/>
      <c r="HD55" s="868"/>
      <c r="HE55" s="868"/>
      <c r="HF55" s="868"/>
      <c r="HG55" s="868"/>
      <c r="HH55" s="868"/>
      <c r="HI55" s="868"/>
      <c r="HJ55" s="868"/>
      <c r="HK55" s="868"/>
      <c r="HL55" s="868"/>
      <c r="HM55" s="868"/>
      <c r="HN55" s="868"/>
      <c r="HO55" s="868"/>
      <c r="HP55" s="868"/>
      <c r="HQ55" s="868"/>
      <c r="HR55" s="868"/>
      <c r="HS55" s="868"/>
      <c r="HT55" s="868"/>
      <c r="HU55" s="868"/>
      <c r="HV55" s="868"/>
      <c r="HW55" s="868"/>
      <c r="HX55" s="868"/>
      <c r="HY55" s="868"/>
      <c r="HZ55" s="868"/>
      <c r="IA55" s="868"/>
      <c r="IB55" s="868"/>
      <c r="IC55" s="868"/>
      <c r="ID55" s="868"/>
      <c r="IE55" s="868"/>
      <c r="IF55" s="868"/>
      <c r="IG55" s="868"/>
      <c r="IH55" s="868"/>
      <c r="II55" s="868"/>
      <c r="IJ55" s="868"/>
      <c r="IK55" s="868"/>
      <c r="IL55" s="868"/>
      <c r="IM55" s="868"/>
      <c r="IN55" s="868"/>
      <c r="IO55" s="868"/>
      <c r="IP55" s="868"/>
      <c r="IQ55" s="868"/>
      <c r="IR55" s="868"/>
      <c r="IS55" s="868"/>
      <c r="IT55" s="868"/>
      <c r="IU55" s="868"/>
      <c r="IV55" s="868"/>
      <c r="IW55" s="868"/>
      <c r="IX55" s="868"/>
      <c r="IY55" s="868"/>
      <c r="IZ55" s="868"/>
      <c r="JA55" s="868"/>
      <c r="JB55" s="868"/>
      <c r="JC55" s="868"/>
      <c r="JD55" s="868"/>
      <c r="JE55" s="868"/>
      <c r="JF55" s="868"/>
      <c r="JG55" s="868"/>
      <c r="JH55" s="868"/>
      <c r="JI55" s="868"/>
      <c r="JJ55" s="868"/>
      <c r="JK55" s="868"/>
      <c r="JL55" s="868"/>
      <c r="JM55" s="868"/>
      <c r="JN55" s="868"/>
      <c r="JO55" s="868"/>
      <c r="JP55" s="868"/>
      <c r="JQ55" s="868"/>
      <c r="JR55" s="868"/>
      <c r="JS55" s="868"/>
      <c r="JT55" s="868"/>
      <c r="JU55" s="868"/>
      <c r="JV55" s="868"/>
      <c r="JW55" s="868"/>
      <c r="JX55" s="868"/>
      <c r="JY55" s="868"/>
      <c r="JZ55" s="868"/>
      <c r="KA55" s="868"/>
      <c r="KB55" s="868"/>
      <c r="KC55" s="868"/>
      <c r="KD55" s="868"/>
      <c r="KE55" s="868"/>
      <c r="KF55" s="868"/>
      <c r="KG55" s="868"/>
      <c r="KH55" s="868"/>
      <c r="KI55" s="868"/>
      <c r="KJ55" s="868"/>
      <c r="KK55" s="868"/>
      <c r="KL55" s="868"/>
      <c r="KM55" s="868"/>
      <c r="KN55" s="868"/>
      <c r="KO55" s="868"/>
    </row>
    <row r="56" spans="1:301" s="869" customFormat="1" ht="31.5" customHeight="1" thickBot="1">
      <c r="A56" s="927"/>
      <c r="B56" s="927"/>
      <c r="C56" s="927"/>
      <c r="D56" s="928"/>
      <c r="E56" s="928"/>
      <c r="F56" s="928"/>
      <c r="G56" s="928"/>
      <c r="H56" s="928"/>
      <c r="I56" s="928"/>
      <c r="J56" s="928"/>
      <c r="K56" s="928"/>
      <c r="L56" s="929"/>
      <c r="M56" s="930"/>
      <c r="N56" s="931"/>
      <c r="O56" s="932"/>
      <c r="P56" s="928"/>
      <c r="Q56" s="928"/>
      <c r="R56" s="928"/>
      <c r="S56" s="928"/>
      <c r="T56" s="933"/>
      <c r="U56" s="933"/>
      <c r="V56" s="933"/>
      <c r="W56" s="931"/>
      <c r="X56" s="933"/>
      <c r="Y56" s="933"/>
      <c r="Z56" s="933"/>
      <c r="AA56" s="634"/>
      <c r="AB56" s="634"/>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c r="BC56" s="868"/>
      <c r="BD56" s="868"/>
      <c r="BE56" s="868"/>
      <c r="BF56" s="868"/>
      <c r="BG56" s="868"/>
      <c r="BH56" s="868"/>
      <c r="BI56" s="868"/>
      <c r="BJ56" s="868"/>
      <c r="BK56" s="868"/>
      <c r="BL56" s="868"/>
      <c r="BM56" s="868"/>
      <c r="BN56" s="868"/>
      <c r="BO56" s="868"/>
      <c r="BP56" s="868"/>
      <c r="BQ56" s="868"/>
      <c r="BR56" s="868"/>
      <c r="BS56" s="868"/>
      <c r="BT56" s="868"/>
      <c r="BU56" s="868"/>
      <c r="BV56" s="868"/>
      <c r="BW56" s="868"/>
      <c r="BX56" s="868"/>
      <c r="BY56" s="868"/>
      <c r="BZ56" s="868"/>
      <c r="CA56" s="868"/>
      <c r="CB56" s="868"/>
      <c r="CC56" s="868"/>
      <c r="CD56" s="868"/>
      <c r="CE56" s="868"/>
      <c r="CF56" s="868"/>
      <c r="CG56" s="868"/>
      <c r="CH56" s="868"/>
      <c r="CI56" s="868"/>
      <c r="CJ56" s="868"/>
      <c r="CK56" s="868"/>
      <c r="CL56" s="868"/>
      <c r="CM56" s="868"/>
      <c r="CN56" s="868"/>
      <c r="CO56" s="868"/>
      <c r="CP56" s="868"/>
      <c r="CQ56" s="868"/>
      <c r="CR56" s="868"/>
      <c r="CS56" s="868"/>
      <c r="CT56" s="868"/>
      <c r="CU56" s="868"/>
      <c r="CV56" s="868"/>
      <c r="CW56" s="868"/>
      <c r="CX56" s="868"/>
      <c r="CY56" s="868"/>
      <c r="CZ56" s="868"/>
      <c r="DA56" s="868"/>
      <c r="DB56" s="868"/>
      <c r="DC56" s="868"/>
      <c r="DD56" s="868"/>
      <c r="DE56" s="868"/>
      <c r="DF56" s="868"/>
      <c r="DG56" s="868"/>
      <c r="DH56" s="868"/>
      <c r="DI56" s="868"/>
      <c r="DJ56" s="868"/>
      <c r="DK56" s="868"/>
      <c r="DL56" s="868"/>
      <c r="DM56" s="868"/>
      <c r="DN56" s="868"/>
      <c r="DO56" s="868"/>
      <c r="DP56" s="868"/>
      <c r="DQ56" s="868"/>
      <c r="DR56" s="868"/>
      <c r="DS56" s="868"/>
      <c r="DT56" s="868"/>
      <c r="DU56" s="868"/>
      <c r="DV56" s="868"/>
      <c r="DW56" s="868"/>
      <c r="DX56" s="868"/>
      <c r="DY56" s="868"/>
      <c r="DZ56" s="868"/>
      <c r="EA56" s="868"/>
      <c r="EB56" s="868"/>
      <c r="EC56" s="868"/>
      <c r="ED56" s="868"/>
      <c r="EE56" s="868"/>
      <c r="EF56" s="868"/>
      <c r="EG56" s="868"/>
      <c r="EH56" s="868"/>
      <c r="EI56" s="868"/>
      <c r="EJ56" s="868"/>
      <c r="EK56" s="868"/>
      <c r="EL56" s="868"/>
      <c r="EM56" s="868"/>
      <c r="EN56" s="868"/>
      <c r="EO56" s="868"/>
      <c r="EP56" s="868"/>
      <c r="EQ56" s="868"/>
      <c r="ER56" s="868"/>
      <c r="ES56" s="868"/>
      <c r="ET56" s="868"/>
      <c r="EU56" s="868"/>
      <c r="EV56" s="868"/>
      <c r="EW56" s="868"/>
      <c r="EX56" s="868"/>
      <c r="EY56" s="868"/>
      <c r="EZ56" s="868"/>
      <c r="FA56" s="868"/>
      <c r="FB56" s="868"/>
      <c r="FC56" s="868"/>
      <c r="FD56" s="868"/>
      <c r="FE56" s="868"/>
      <c r="FF56" s="868"/>
      <c r="FG56" s="868"/>
      <c r="FH56" s="868"/>
      <c r="FI56" s="868"/>
      <c r="FJ56" s="868"/>
      <c r="FK56" s="868"/>
      <c r="FL56" s="868"/>
      <c r="FM56" s="868"/>
      <c r="FN56" s="868"/>
      <c r="FO56" s="868"/>
      <c r="FP56" s="868"/>
      <c r="FQ56" s="868"/>
      <c r="FR56" s="868"/>
      <c r="FS56" s="868"/>
      <c r="FT56" s="868"/>
      <c r="FU56" s="868"/>
      <c r="FV56" s="868"/>
      <c r="FW56" s="868"/>
      <c r="FX56" s="868"/>
      <c r="FY56" s="868"/>
      <c r="FZ56" s="868"/>
      <c r="GA56" s="868"/>
      <c r="GB56" s="868"/>
      <c r="GC56" s="868"/>
      <c r="GD56" s="868"/>
      <c r="GE56" s="868"/>
      <c r="GF56" s="868"/>
      <c r="GG56" s="868"/>
      <c r="GH56" s="868"/>
      <c r="GI56" s="868"/>
      <c r="GJ56" s="868"/>
      <c r="GK56" s="868"/>
      <c r="GL56" s="868"/>
      <c r="GM56" s="868"/>
      <c r="GN56" s="868"/>
      <c r="GO56" s="868"/>
      <c r="GP56" s="868"/>
      <c r="GQ56" s="868"/>
      <c r="GR56" s="868"/>
      <c r="GS56" s="868"/>
      <c r="GT56" s="868"/>
      <c r="GU56" s="868"/>
      <c r="GV56" s="868"/>
      <c r="GW56" s="868"/>
      <c r="GX56" s="868"/>
      <c r="GY56" s="868"/>
      <c r="GZ56" s="868"/>
      <c r="HA56" s="868"/>
      <c r="HB56" s="868"/>
      <c r="HC56" s="868"/>
      <c r="HD56" s="868"/>
      <c r="HE56" s="868"/>
      <c r="HF56" s="868"/>
      <c r="HG56" s="868"/>
      <c r="HH56" s="868"/>
      <c r="HI56" s="868"/>
      <c r="HJ56" s="868"/>
      <c r="HK56" s="868"/>
      <c r="HL56" s="868"/>
      <c r="HM56" s="868"/>
      <c r="HN56" s="868"/>
      <c r="HO56" s="868"/>
      <c r="HP56" s="868"/>
      <c r="HQ56" s="868"/>
      <c r="HR56" s="868"/>
      <c r="HS56" s="868"/>
      <c r="HT56" s="868"/>
      <c r="HU56" s="868"/>
      <c r="HV56" s="868"/>
      <c r="HW56" s="868"/>
      <c r="HX56" s="868"/>
      <c r="HY56" s="868"/>
      <c r="HZ56" s="868"/>
      <c r="IA56" s="868"/>
      <c r="IB56" s="868"/>
      <c r="IC56" s="868"/>
      <c r="ID56" s="868"/>
      <c r="IE56" s="868"/>
      <c r="IF56" s="868"/>
      <c r="IG56" s="868"/>
      <c r="IH56" s="868"/>
      <c r="II56" s="868"/>
      <c r="IJ56" s="868"/>
      <c r="IK56" s="868"/>
      <c r="IL56" s="868"/>
      <c r="IM56" s="868"/>
      <c r="IN56" s="868"/>
      <c r="IO56" s="868"/>
      <c r="IP56" s="868"/>
      <c r="IQ56" s="868"/>
      <c r="IR56" s="868"/>
      <c r="IS56" s="868"/>
      <c r="IT56" s="868"/>
      <c r="IU56" s="868"/>
      <c r="IV56" s="868"/>
      <c r="IW56" s="868"/>
      <c r="IX56" s="868"/>
      <c r="IY56" s="868"/>
      <c r="IZ56" s="868"/>
      <c r="JA56" s="868"/>
      <c r="JB56" s="868"/>
      <c r="JC56" s="868"/>
      <c r="JD56" s="868"/>
      <c r="JE56" s="868"/>
      <c r="JF56" s="868"/>
      <c r="JG56" s="868"/>
      <c r="JH56" s="868"/>
      <c r="JI56" s="868"/>
      <c r="JJ56" s="868"/>
      <c r="JK56" s="868"/>
      <c r="JL56" s="868"/>
      <c r="JM56" s="868"/>
      <c r="JN56" s="868"/>
      <c r="JO56" s="868"/>
      <c r="JP56" s="868"/>
      <c r="JQ56" s="868"/>
      <c r="JR56" s="868"/>
      <c r="JS56" s="868"/>
      <c r="JT56" s="868"/>
      <c r="JU56" s="868"/>
      <c r="JV56" s="868"/>
      <c r="JW56" s="868"/>
      <c r="JX56" s="868"/>
      <c r="JY56" s="868"/>
      <c r="JZ56" s="868"/>
      <c r="KA56" s="868"/>
      <c r="KB56" s="868"/>
      <c r="KC56" s="868"/>
      <c r="KD56" s="868"/>
      <c r="KE56" s="868"/>
      <c r="KF56" s="868"/>
      <c r="KG56" s="868"/>
      <c r="KH56" s="868"/>
      <c r="KI56" s="868"/>
      <c r="KJ56" s="868"/>
      <c r="KK56" s="868"/>
      <c r="KL56" s="868"/>
      <c r="KM56" s="868"/>
      <c r="KN56" s="868"/>
      <c r="KO56" s="868"/>
    </row>
    <row r="57" spans="1:301" s="869" customFormat="1" ht="31.5" customHeight="1" thickBot="1">
      <c r="A57" s="1851" t="s">
        <v>1978</v>
      </c>
      <c r="B57" s="1852"/>
      <c r="C57" s="1852"/>
      <c r="D57" s="934"/>
      <c r="E57" s="934"/>
      <c r="F57" s="934"/>
      <c r="G57" s="934"/>
      <c r="H57" s="934"/>
      <c r="I57" s="934"/>
      <c r="J57" s="934"/>
      <c r="K57" s="934"/>
      <c r="L57" s="935"/>
      <c r="M57" s="936"/>
      <c r="N57" s="937"/>
      <c r="O57" s="938"/>
      <c r="P57" s="1853" t="s">
        <v>1976</v>
      </c>
      <c r="Q57" s="1854"/>
      <c r="R57" s="1854"/>
      <c r="S57" s="1855"/>
      <c r="T57" s="939">
        <v>15000000</v>
      </c>
      <c r="U57" s="939"/>
      <c r="V57" s="939"/>
      <c r="W57" s="937"/>
      <c r="X57" s="939"/>
      <c r="Y57" s="940">
        <f>SUM(T57:X57)</f>
        <v>15000000</v>
      </c>
      <c r="Z57" s="941"/>
      <c r="AA57" s="1757"/>
      <c r="AB57" s="1758"/>
      <c r="AC57" s="868"/>
      <c r="AD57" s="868"/>
      <c r="AE57" s="868"/>
      <c r="AF57" s="868"/>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c r="BC57" s="868"/>
      <c r="BD57" s="868"/>
      <c r="BE57" s="868"/>
      <c r="BF57" s="868"/>
      <c r="BG57" s="868"/>
      <c r="BH57" s="868"/>
      <c r="BI57" s="868"/>
      <c r="BJ57" s="868"/>
      <c r="BK57" s="868"/>
      <c r="BL57" s="868"/>
      <c r="BM57" s="868"/>
      <c r="BN57" s="868"/>
      <c r="BO57" s="868"/>
      <c r="BP57" s="868"/>
      <c r="BQ57" s="868"/>
      <c r="BR57" s="868"/>
      <c r="BS57" s="868"/>
      <c r="BT57" s="868"/>
      <c r="BU57" s="868"/>
      <c r="BV57" s="868"/>
      <c r="BW57" s="868"/>
      <c r="BX57" s="868"/>
      <c r="BY57" s="868"/>
      <c r="BZ57" s="868"/>
      <c r="CA57" s="868"/>
      <c r="CB57" s="868"/>
      <c r="CC57" s="868"/>
      <c r="CD57" s="868"/>
      <c r="CE57" s="868"/>
      <c r="CF57" s="868"/>
      <c r="CG57" s="868"/>
      <c r="CH57" s="868"/>
      <c r="CI57" s="868"/>
      <c r="CJ57" s="868"/>
      <c r="CK57" s="868"/>
      <c r="CL57" s="868"/>
      <c r="CM57" s="868"/>
      <c r="CN57" s="868"/>
      <c r="CO57" s="868"/>
      <c r="CP57" s="868"/>
      <c r="CQ57" s="868"/>
      <c r="CR57" s="868"/>
      <c r="CS57" s="868"/>
      <c r="CT57" s="868"/>
      <c r="CU57" s="868"/>
      <c r="CV57" s="868"/>
      <c r="CW57" s="868"/>
      <c r="CX57" s="868"/>
      <c r="CY57" s="868"/>
      <c r="CZ57" s="868"/>
      <c r="DA57" s="868"/>
      <c r="DB57" s="868"/>
      <c r="DC57" s="868"/>
      <c r="DD57" s="868"/>
      <c r="DE57" s="868"/>
      <c r="DF57" s="868"/>
      <c r="DG57" s="868"/>
      <c r="DH57" s="868"/>
      <c r="DI57" s="868"/>
      <c r="DJ57" s="868"/>
      <c r="DK57" s="868"/>
      <c r="DL57" s="868"/>
      <c r="DM57" s="868"/>
      <c r="DN57" s="868"/>
      <c r="DO57" s="868"/>
      <c r="DP57" s="868"/>
      <c r="DQ57" s="868"/>
      <c r="DR57" s="868"/>
      <c r="DS57" s="868"/>
      <c r="DT57" s="868"/>
      <c r="DU57" s="868"/>
      <c r="DV57" s="868"/>
      <c r="DW57" s="868"/>
      <c r="DX57" s="868"/>
      <c r="DY57" s="868"/>
      <c r="DZ57" s="868"/>
      <c r="EA57" s="868"/>
      <c r="EB57" s="868"/>
      <c r="EC57" s="868"/>
      <c r="ED57" s="868"/>
      <c r="EE57" s="868"/>
      <c r="EF57" s="868"/>
      <c r="EG57" s="868"/>
      <c r="EH57" s="868"/>
      <c r="EI57" s="868"/>
      <c r="EJ57" s="868"/>
      <c r="EK57" s="868"/>
      <c r="EL57" s="868"/>
      <c r="EM57" s="868"/>
      <c r="EN57" s="868"/>
      <c r="EO57" s="868"/>
      <c r="EP57" s="868"/>
      <c r="EQ57" s="868"/>
      <c r="ER57" s="868"/>
      <c r="ES57" s="868"/>
      <c r="ET57" s="868"/>
      <c r="EU57" s="868"/>
      <c r="EV57" s="868"/>
      <c r="EW57" s="868"/>
      <c r="EX57" s="868"/>
      <c r="EY57" s="868"/>
      <c r="EZ57" s="868"/>
      <c r="FA57" s="868"/>
      <c r="FB57" s="868"/>
      <c r="FC57" s="868"/>
      <c r="FD57" s="868"/>
      <c r="FE57" s="868"/>
      <c r="FF57" s="868"/>
      <c r="FG57" s="868"/>
      <c r="FH57" s="868"/>
      <c r="FI57" s="868"/>
      <c r="FJ57" s="868"/>
      <c r="FK57" s="868"/>
      <c r="FL57" s="868"/>
      <c r="FM57" s="868"/>
      <c r="FN57" s="868"/>
      <c r="FO57" s="868"/>
      <c r="FP57" s="868"/>
      <c r="FQ57" s="868"/>
      <c r="FR57" s="868"/>
      <c r="FS57" s="868"/>
      <c r="FT57" s="868"/>
      <c r="FU57" s="868"/>
      <c r="FV57" s="868"/>
      <c r="FW57" s="868"/>
      <c r="FX57" s="868"/>
      <c r="FY57" s="868"/>
      <c r="FZ57" s="868"/>
      <c r="GA57" s="868"/>
      <c r="GB57" s="868"/>
      <c r="GC57" s="868"/>
      <c r="GD57" s="868"/>
      <c r="GE57" s="868"/>
      <c r="GF57" s="868"/>
      <c r="GG57" s="868"/>
      <c r="GH57" s="868"/>
      <c r="GI57" s="868"/>
      <c r="GJ57" s="868"/>
      <c r="GK57" s="868"/>
      <c r="GL57" s="868"/>
      <c r="GM57" s="868"/>
      <c r="GN57" s="868"/>
      <c r="GO57" s="868"/>
      <c r="GP57" s="868"/>
      <c r="GQ57" s="868"/>
      <c r="GR57" s="868"/>
      <c r="GS57" s="868"/>
      <c r="GT57" s="868"/>
      <c r="GU57" s="868"/>
      <c r="GV57" s="868"/>
      <c r="GW57" s="868"/>
      <c r="GX57" s="868"/>
      <c r="GY57" s="868"/>
      <c r="GZ57" s="868"/>
      <c r="HA57" s="868"/>
      <c r="HB57" s="868"/>
      <c r="HC57" s="868"/>
      <c r="HD57" s="868"/>
      <c r="HE57" s="868"/>
      <c r="HF57" s="868"/>
      <c r="HG57" s="868"/>
      <c r="HH57" s="868"/>
      <c r="HI57" s="868"/>
      <c r="HJ57" s="868"/>
      <c r="HK57" s="868"/>
      <c r="HL57" s="868"/>
      <c r="HM57" s="868"/>
      <c r="HN57" s="868"/>
      <c r="HO57" s="868"/>
      <c r="HP57" s="868"/>
      <c r="HQ57" s="868"/>
      <c r="HR57" s="868"/>
      <c r="HS57" s="868"/>
      <c r="HT57" s="868"/>
      <c r="HU57" s="868"/>
      <c r="HV57" s="868"/>
      <c r="HW57" s="868"/>
      <c r="HX57" s="868"/>
      <c r="HY57" s="868"/>
      <c r="HZ57" s="868"/>
      <c r="IA57" s="868"/>
      <c r="IB57" s="868"/>
      <c r="IC57" s="868"/>
      <c r="ID57" s="868"/>
      <c r="IE57" s="868"/>
      <c r="IF57" s="868"/>
      <c r="IG57" s="868"/>
      <c r="IH57" s="868"/>
      <c r="II57" s="868"/>
      <c r="IJ57" s="868"/>
      <c r="IK57" s="868"/>
      <c r="IL57" s="868"/>
      <c r="IM57" s="868"/>
      <c r="IN57" s="868"/>
      <c r="IO57" s="868"/>
      <c r="IP57" s="868"/>
      <c r="IQ57" s="868"/>
      <c r="IR57" s="868"/>
      <c r="IS57" s="868"/>
      <c r="IT57" s="868"/>
      <c r="IU57" s="868"/>
      <c r="IV57" s="868"/>
      <c r="IW57" s="868"/>
      <c r="IX57" s="868"/>
      <c r="IY57" s="868"/>
      <c r="IZ57" s="868"/>
      <c r="JA57" s="868"/>
      <c r="JB57" s="868"/>
      <c r="JC57" s="868"/>
      <c r="JD57" s="868"/>
      <c r="JE57" s="868"/>
      <c r="JF57" s="868"/>
      <c r="JG57" s="868"/>
      <c r="JH57" s="868"/>
      <c r="JI57" s="868"/>
      <c r="JJ57" s="868"/>
      <c r="JK57" s="868"/>
      <c r="JL57" s="868"/>
      <c r="JM57" s="868"/>
      <c r="JN57" s="868"/>
      <c r="JO57" s="868"/>
      <c r="JP57" s="868"/>
      <c r="JQ57" s="868"/>
      <c r="JR57" s="868"/>
      <c r="JS57" s="868"/>
      <c r="JT57" s="868"/>
      <c r="JU57" s="868"/>
      <c r="JV57" s="868"/>
      <c r="JW57" s="868"/>
      <c r="JX57" s="868"/>
      <c r="JY57" s="868"/>
      <c r="JZ57" s="868"/>
      <c r="KA57" s="868"/>
      <c r="KB57" s="868"/>
      <c r="KC57" s="868"/>
      <c r="KD57" s="868"/>
      <c r="KE57" s="868"/>
      <c r="KF57" s="868"/>
      <c r="KG57" s="868"/>
      <c r="KH57" s="868"/>
      <c r="KI57" s="868"/>
      <c r="KJ57" s="868"/>
      <c r="KK57" s="868"/>
      <c r="KL57" s="868"/>
      <c r="KM57" s="868"/>
      <c r="KN57" s="868"/>
      <c r="KO57" s="868"/>
    </row>
    <row r="58" spans="1:301" ht="15.75" customHeight="1" thickBot="1">
      <c r="A58" s="942"/>
      <c r="B58" s="942"/>
      <c r="C58" s="942"/>
      <c r="D58" s="871"/>
      <c r="E58" s="871"/>
      <c r="F58" s="871"/>
      <c r="G58" s="871"/>
      <c r="H58" s="871"/>
      <c r="I58" s="871"/>
      <c r="J58" s="871"/>
      <c r="K58" s="871"/>
      <c r="L58" s="870"/>
      <c r="M58" s="872"/>
      <c r="N58" s="873"/>
      <c r="O58" s="874"/>
      <c r="P58" s="871"/>
      <c r="Q58" s="875"/>
      <c r="R58" s="873"/>
      <c r="S58" s="876"/>
      <c r="T58" s="873"/>
      <c r="U58" s="873"/>
      <c r="V58" s="873"/>
      <c r="W58" s="873"/>
      <c r="X58" s="873"/>
      <c r="Y58" s="873"/>
      <c r="Z58" s="873"/>
      <c r="AA58" s="634"/>
      <c r="AB58" s="634"/>
    </row>
    <row r="59" spans="1:301" ht="15.75" customHeight="1" thickBot="1">
      <c r="A59" s="1843" t="s">
        <v>1828</v>
      </c>
      <c r="B59" s="1844"/>
      <c r="C59" s="1844"/>
      <c r="D59" s="943"/>
      <c r="E59" s="943"/>
      <c r="F59" s="943"/>
      <c r="G59" s="943"/>
      <c r="H59" s="943"/>
      <c r="I59" s="943"/>
      <c r="J59" s="943"/>
      <c r="K59" s="943"/>
      <c r="L59" s="944"/>
      <c r="M59" s="945"/>
      <c r="N59" s="946"/>
      <c r="O59" s="947"/>
      <c r="P59" s="1845" t="s">
        <v>1976</v>
      </c>
      <c r="Q59" s="1845"/>
      <c r="R59" s="1845"/>
      <c r="S59" s="1845"/>
      <c r="T59" s="946">
        <f t="shared" ref="T59:Y59" si="20">T43+T55+T57</f>
        <v>664787571.5</v>
      </c>
      <c r="U59" s="946">
        <f t="shared" si="20"/>
        <v>285159034.38999999</v>
      </c>
      <c r="V59" s="946">
        <f t="shared" si="20"/>
        <v>174084026.66666666</v>
      </c>
      <c r="W59" s="946">
        <f t="shared" si="20"/>
        <v>0</v>
      </c>
      <c r="X59" s="946">
        <f t="shared" si="20"/>
        <v>208227442</v>
      </c>
      <c r="Y59" s="946">
        <f t="shared" si="20"/>
        <v>1332258074.5566666</v>
      </c>
      <c r="Z59" s="948">
        <f>Z43+Z55</f>
        <v>1346017430.7885332</v>
      </c>
      <c r="AA59" s="1743" t="s">
        <v>1979</v>
      </c>
      <c r="AB59" s="1744"/>
    </row>
    <row r="63" spans="1:301">
      <c r="T63" s="949">
        <f>SUM(T55:T55)</f>
        <v>35040020</v>
      </c>
    </row>
  </sheetData>
  <mergeCells count="175">
    <mergeCell ref="A59:C59"/>
    <mergeCell ref="P59:S59"/>
    <mergeCell ref="AA59:AB59"/>
    <mergeCell ref="A55:C55"/>
    <mergeCell ref="P55:S55"/>
    <mergeCell ref="AA55:AB55"/>
    <mergeCell ref="A57:C57"/>
    <mergeCell ref="P57:S57"/>
    <mergeCell ref="AA57:AB57"/>
    <mergeCell ref="C48:C50"/>
    <mergeCell ref="P48:Q48"/>
    <mergeCell ref="P49:Q49"/>
    <mergeCell ref="P50:Q50"/>
    <mergeCell ref="C51:C53"/>
    <mergeCell ref="P51:Q51"/>
    <mergeCell ref="P52:Q52"/>
    <mergeCell ref="P53:Q53"/>
    <mergeCell ref="B41:K43"/>
    <mergeCell ref="AA41:AB43"/>
    <mergeCell ref="C45:C47"/>
    <mergeCell ref="P45:Q45"/>
    <mergeCell ref="P46:Q46"/>
    <mergeCell ref="P47:Q47"/>
    <mergeCell ref="AA36:AB36"/>
    <mergeCell ref="AA37:AB37"/>
    <mergeCell ref="A38:A40"/>
    <mergeCell ref="AA38:AB38"/>
    <mergeCell ref="AA39:AB39"/>
    <mergeCell ref="AA40:AB40"/>
    <mergeCell ref="H34:H35"/>
    <mergeCell ref="I34:I35"/>
    <mergeCell ref="J34:J35"/>
    <mergeCell ref="N29:N30"/>
    <mergeCell ref="AA29:AB29"/>
    <mergeCell ref="AA30:AB30"/>
    <mergeCell ref="B31:B32"/>
    <mergeCell ref="C31:C32"/>
    <mergeCell ref="H31:H32"/>
    <mergeCell ref="I31:I32"/>
    <mergeCell ref="J31:J32"/>
    <mergeCell ref="K31:K32"/>
    <mergeCell ref="L31:L32"/>
    <mergeCell ref="K34:K35"/>
    <mergeCell ref="L34:L35"/>
    <mergeCell ref="M34:M35"/>
    <mergeCell ref="N34:N35"/>
    <mergeCell ref="AA34:AB34"/>
    <mergeCell ref="AA35:AB35"/>
    <mergeCell ref="M31:M32"/>
    <mergeCell ref="N31:N32"/>
    <mergeCell ref="AA31:AB31"/>
    <mergeCell ref="AA32:AB32"/>
    <mergeCell ref="AA33:AB33"/>
    <mergeCell ref="AA24:AB24"/>
    <mergeCell ref="E25:I27"/>
    <mergeCell ref="AA25:AB25"/>
    <mergeCell ref="AA26:AB26"/>
    <mergeCell ref="AA27:AB27"/>
    <mergeCell ref="AA28:AB28"/>
    <mergeCell ref="A29:A37"/>
    <mergeCell ref="B29:B30"/>
    <mergeCell ref="C29:C30"/>
    <mergeCell ref="H29:H30"/>
    <mergeCell ref="I29:I30"/>
    <mergeCell ref="J29:J30"/>
    <mergeCell ref="K29:K30"/>
    <mergeCell ref="L29:L30"/>
    <mergeCell ref="M29:M30"/>
    <mergeCell ref="A6:A28"/>
    <mergeCell ref="B8:B11"/>
    <mergeCell ref="C8:C11"/>
    <mergeCell ref="D8:D11"/>
    <mergeCell ref="E8:E11"/>
    <mergeCell ref="F8:F11"/>
    <mergeCell ref="G8:G11"/>
    <mergeCell ref="B34:B35"/>
    <mergeCell ref="C34:C35"/>
    <mergeCell ref="AA20:AB20"/>
    <mergeCell ref="AA21:AB21"/>
    <mergeCell ref="B22:B23"/>
    <mergeCell ref="C22:C23"/>
    <mergeCell ref="D22:D23"/>
    <mergeCell ref="E22:E23"/>
    <mergeCell ref="F22:F23"/>
    <mergeCell ref="G22:G23"/>
    <mergeCell ref="H22:H23"/>
    <mergeCell ref="I22:I23"/>
    <mergeCell ref="J22:J23"/>
    <mergeCell ref="K22:K23"/>
    <mergeCell ref="AA22:AB22"/>
    <mergeCell ref="AA23:AB23"/>
    <mergeCell ref="H18:H19"/>
    <mergeCell ref="I18:I19"/>
    <mergeCell ref="J18:J19"/>
    <mergeCell ref="K18:K19"/>
    <mergeCell ref="AA18:AB18"/>
    <mergeCell ref="AA19:AB19"/>
    <mergeCell ref="B18:B19"/>
    <mergeCell ref="C18:C19"/>
    <mergeCell ref="D18:D19"/>
    <mergeCell ref="E18:E19"/>
    <mergeCell ref="F18:F19"/>
    <mergeCell ref="G18:G19"/>
    <mergeCell ref="K16:K17"/>
    <mergeCell ref="L16:L17"/>
    <mergeCell ref="M16:M17"/>
    <mergeCell ref="N16:N17"/>
    <mergeCell ref="O16:O17"/>
    <mergeCell ref="AA16:AB16"/>
    <mergeCell ref="AA17:AB17"/>
    <mergeCell ref="AA15:AB15"/>
    <mergeCell ref="B16:B17"/>
    <mergeCell ref="C16:C17"/>
    <mergeCell ref="D16:D17"/>
    <mergeCell ref="E16:E17"/>
    <mergeCell ref="F16:F17"/>
    <mergeCell ref="G16:G17"/>
    <mergeCell ref="H16:H17"/>
    <mergeCell ref="I16:I17"/>
    <mergeCell ref="J16:J17"/>
    <mergeCell ref="H12:H13"/>
    <mergeCell ref="I12:I13"/>
    <mergeCell ref="J12:J13"/>
    <mergeCell ref="K12:K14"/>
    <mergeCell ref="AA12:AB12"/>
    <mergeCell ref="AA13:AB13"/>
    <mergeCell ref="AA14:AB14"/>
    <mergeCell ref="B12:B14"/>
    <mergeCell ref="C12:C14"/>
    <mergeCell ref="D12:D13"/>
    <mergeCell ref="E12:E13"/>
    <mergeCell ref="F12:F13"/>
    <mergeCell ref="G12:G13"/>
    <mergeCell ref="H8:H11"/>
    <mergeCell ref="I8:I11"/>
    <mergeCell ref="J8:J11"/>
    <mergeCell ref="K8:K11"/>
    <mergeCell ref="AA8:AB8"/>
    <mergeCell ref="AA9:AB9"/>
    <mergeCell ref="AA10:AB10"/>
    <mergeCell ref="AA11:AB11"/>
    <mergeCell ref="Y4:Y5"/>
    <mergeCell ref="AA6:AB6"/>
    <mergeCell ref="AA7:AB7"/>
    <mergeCell ref="S4:S5"/>
    <mergeCell ref="T4:T5"/>
    <mergeCell ref="U4:U5"/>
    <mergeCell ref="V4:V5"/>
    <mergeCell ref="W4:W5"/>
    <mergeCell ref="X4:X5"/>
    <mergeCell ref="J4:J5"/>
    <mergeCell ref="K4:K5"/>
    <mergeCell ref="O4:O5"/>
    <mergeCell ref="P4:P5"/>
    <mergeCell ref="Q4:Q5"/>
    <mergeCell ref="R4:R5"/>
    <mergeCell ref="J2:J3"/>
    <mergeCell ref="K2:K3"/>
    <mergeCell ref="L2:O3"/>
    <mergeCell ref="P2:Y2"/>
    <mergeCell ref="AA2:AB5"/>
    <mergeCell ref="E3:F3"/>
    <mergeCell ref="P3:R3"/>
    <mergeCell ref="T3:Y3"/>
    <mergeCell ref="Z3:Z5"/>
    <mergeCell ref="G4:G5"/>
    <mergeCell ref="A2:A5"/>
    <mergeCell ref="B2:B5"/>
    <mergeCell ref="C2:C5"/>
    <mergeCell ref="D2:G2"/>
    <mergeCell ref="H2:H3"/>
    <mergeCell ref="I2:I3"/>
    <mergeCell ref="D4:D5"/>
    <mergeCell ref="H4:H5"/>
    <mergeCell ref="I4: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 sqref="D2"/>
    </sheetView>
  </sheetViews>
  <sheetFormatPr defaultRowHeight="15"/>
  <cols>
    <col min="2" max="2" width="28.7109375" customWidth="1"/>
    <col min="3" max="3" width="64.28515625" customWidth="1"/>
  </cols>
  <sheetData>
    <row r="1" spans="1:4">
      <c r="A1" t="s">
        <v>2017</v>
      </c>
      <c r="B1" t="s">
        <v>2018</v>
      </c>
      <c r="C1" t="s">
        <v>2019</v>
      </c>
    </row>
    <row r="2" spans="1:4">
      <c r="A2">
        <v>1</v>
      </c>
      <c r="B2" t="s">
        <v>2020</v>
      </c>
      <c r="C2" t="s">
        <v>2021</v>
      </c>
      <c r="D2" s="950" t="s">
        <v>2030</v>
      </c>
    </row>
    <row r="3" spans="1:4" ht="25.5">
      <c r="A3">
        <v>2</v>
      </c>
      <c r="B3" s="23" t="s">
        <v>49</v>
      </c>
      <c r="C3" t="s">
        <v>2024</v>
      </c>
      <c r="D3" t="s">
        <v>2029</v>
      </c>
    </row>
    <row r="4" spans="1:4" ht="38.25">
      <c r="A4">
        <v>3</v>
      </c>
      <c r="B4" s="23" t="s">
        <v>58</v>
      </c>
      <c r="C4" t="s">
        <v>2024</v>
      </c>
      <c r="D4" t="s">
        <v>2029</v>
      </c>
    </row>
    <row r="5" spans="1:4" ht="38.25">
      <c r="A5">
        <v>4</v>
      </c>
      <c r="B5" s="23" t="s">
        <v>61</v>
      </c>
      <c r="C5" s="956" t="s">
        <v>2027</v>
      </c>
      <c r="D5" s="957" t="s">
        <v>2028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27" sqref="C27"/>
    </sheetView>
  </sheetViews>
  <sheetFormatPr defaultRowHeight="15"/>
  <cols>
    <col min="1" max="1" width="14" bestFit="1" customWidth="1"/>
    <col min="2" max="2" width="18.85546875" bestFit="1" customWidth="1"/>
    <col min="3" max="3" width="31.5703125" bestFit="1" customWidth="1"/>
    <col min="4" max="4" width="34.28515625" bestFit="1" customWidth="1"/>
  </cols>
  <sheetData>
    <row r="1" spans="1:4">
      <c r="A1" t="s">
        <v>2558</v>
      </c>
      <c r="B1" t="s">
        <v>2559</v>
      </c>
      <c r="C1" t="s">
        <v>2560</v>
      </c>
      <c r="D1" t="s">
        <v>2561</v>
      </c>
    </row>
    <row r="2" spans="1:4">
      <c r="B2" t="s">
        <v>2562</v>
      </c>
    </row>
    <row r="3" spans="1:4">
      <c r="B3" t="s">
        <v>2563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V164"/>
  <sheetViews>
    <sheetView view="pageBreakPreview" zoomScale="70" zoomScaleNormal="80" zoomScaleSheetLayoutView="70" workbookViewId="0">
      <selection activeCell="C1" sqref="C1"/>
    </sheetView>
  </sheetViews>
  <sheetFormatPr defaultRowHeight="15"/>
  <cols>
    <col min="1" max="1" width="12" style="1" customWidth="1"/>
    <col min="2" max="2" width="18.7109375" style="1" customWidth="1"/>
    <col min="3" max="3" width="27.140625" style="1" customWidth="1"/>
    <col min="4" max="4" width="15.28515625" style="1" customWidth="1"/>
    <col min="5" max="5" width="13.7109375" style="1" customWidth="1"/>
    <col min="6" max="6" width="20.7109375" style="1" customWidth="1"/>
    <col min="7" max="7" width="13.140625" style="1" customWidth="1"/>
    <col min="8" max="8" width="20.7109375" style="1" customWidth="1"/>
    <col min="9" max="9" width="208.140625" style="958" customWidth="1"/>
    <col min="10" max="10" width="20.7109375" style="1" customWidth="1"/>
    <col min="11" max="11" width="17" style="1" customWidth="1"/>
    <col min="12" max="12" width="10.140625" style="1" customWidth="1"/>
    <col min="13" max="13" width="15.140625" style="1" customWidth="1"/>
    <col min="14" max="15" width="21.42578125" style="1" customWidth="1"/>
    <col min="16" max="16" width="15.140625" style="1" customWidth="1"/>
    <col min="17" max="17" width="20.7109375" style="1" customWidth="1"/>
    <col min="18" max="19" width="15.140625" style="1" customWidth="1"/>
    <col min="20" max="20" width="10.140625" style="1" customWidth="1"/>
    <col min="21" max="23" width="20.7109375" style="1" customWidth="1"/>
    <col min="24" max="24" width="23.42578125" style="1" customWidth="1"/>
    <col min="25" max="26" width="14.140625" style="1" customWidth="1"/>
    <col min="27" max="69" width="20.7109375" style="1" customWidth="1"/>
    <col min="70" max="70" width="90.7109375" style="1" customWidth="1"/>
    <col min="71" max="81" width="9.140625" style="1316"/>
    <col min="82" max="82" width="9" style="1316" customWidth="1"/>
    <col min="83" max="16384" width="9.140625" style="1316"/>
  </cols>
  <sheetData>
    <row r="1" spans="1:100" ht="109.5" customHeight="1">
      <c r="A1" s="1301" t="s">
        <v>0</v>
      </c>
      <c r="B1" s="1301" t="s">
        <v>79</v>
      </c>
      <c r="C1" s="1301" t="s">
        <v>2511</v>
      </c>
      <c r="D1" s="1302" t="s">
        <v>1178</v>
      </c>
      <c r="E1" s="1302" t="s">
        <v>1160</v>
      </c>
      <c r="F1" s="1302" t="s">
        <v>1159</v>
      </c>
      <c r="G1" s="1302" t="s">
        <v>5</v>
      </c>
      <c r="H1" s="1302" t="s">
        <v>2513</v>
      </c>
      <c r="I1" s="1303" t="s">
        <v>84</v>
      </c>
      <c r="J1" s="1302" t="s">
        <v>80</v>
      </c>
      <c r="K1" s="1302" t="s">
        <v>73</v>
      </c>
      <c r="L1" s="1302" t="s">
        <v>74</v>
      </c>
      <c r="M1" s="1301" t="s">
        <v>14</v>
      </c>
      <c r="N1" s="1302" t="s">
        <v>68</v>
      </c>
      <c r="O1" s="1302" t="s">
        <v>1148</v>
      </c>
      <c r="P1" s="1302" t="s">
        <v>69</v>
      </c>
      <c r="Q1" s="1302" t="s">
        <v>1156</v>
      </c>
      <c r="R1" s="1302" t="s">
        <v>78</v>
      </c>
      <c r="S1" s="1302" t="s">
        <v>1150</v>
      </c>
      <c r="T1" s="1302" t="s">
        <v>2</v>
      </c>
      <c r="U1" s="1301" t="s">
        <v>1136</v>
      </c>
      <c r="V1" s="1301" t="s">
        <v>1137</v>
      </c>
      <c r="W1" s="1301" t="s">
        <v>693</v>
      </c>
      <c r="X1" s="1302" t="s">
        <v>1176</v>
      </c>
      <c r="Y1" s="1302" t="s">
        <v>1</v>
      </c>
      <c r="Z1" s="1302" t="s">
        <v>1146</v>
      </c>
      <c r="AA1" s="1302" t="s">
        <v>3</v>
      </c>
      <c r="AB1" s="1302" t="s">
        <v>1168</v>
      </c>
      <c r="AC1" s="1302" t="s">
        <v>1169</v>
      </c>
      <c r="AD1" s="1302" t="s">
        <v>1170</v>
      </c>
      <c r="AE1" s="1302" t="s">
        <v>2565</v>
      </c>
      <c r="AF1" s="1302" t="s">
        <v>2567</v>
      </c>
      <c r="AG1" s="1302" t="s">
        <v>2566</v>
      </c>
      <c r="AH1" s="1302" t="s">
        <v>2568</v>
      </c>
      <c r="AI1" s="1302" t="s">
        <v>2567</v>
      </c>
      <c r="AJ1" s="1302" t="s">
        <v>2569</v>
      </c>
      <c r="AK1" s="1302" t="s">
        <v>2570</v>
      </c>
      <c r="AL1" s="1302" t="s">
        <v>2572</v>
      </c>
      <c r="AM1" s="1302" t="s">
        <v>1161</v>
      </c>
      <c r="AN1" s="1302" t="s">
        <v>1162</v>
      </c>
      <c r="AO1" s="1302" t="s">
        <v>71</v>
      </c>
      <c r="AP1" s="1302" t="s">
        <v>1167</v>
      </c>
      <c r="AQ1" s="1302" t="s">
        <v>1163</v>
      </c>
      <c r="AR1" s="1302" t="s">
        <v>77</v>
      </c>
      <c r="AS1" s="1302" t="s">
        <v>1178</v>
      </c>
      <c r="AT1" s="1302" t="s">
        <v>75</v>
      </c>
      <c r="AU1" s="1302" t="s">
        <v>76</v>
      </c>
      <c r="AV1" s="1302" t="s">
        <v>1157</v>
      </c>
      <c r="AW1" s="1302" t="s">
        <v>1158</v>
      </c>
      <c r="AX1" s="1302" t="s">
        <v>72</v>
      </c>
      <c r="AY1" s="1302" t="s">
        <v>1164</v>
      </c>
      <c r="AZ1" s="1302" t="s">
        <v>1165</v>
      </c>
      <c r="BA1" s="1302" t="s">
        <v>1160</v>
      </c>
      <c r="BB1" s="1302" t="s">
        <v>1159</v>
      </c>
      <c r="BC1" s="1302" t="s">
        <v>5</v>
      </c>
      <c r="BD1" s="1302" t="s">
        <v>1152</v>
      </c>
      <c r="BE1" s="1302" t="s">
        <v>1166</v>
      </c>
      <c r="BF1" s="1302" t="s">
        <v>4</v>
      </c>
      <c r="BG1" s="1302" t="s">
        <v>6</v>
      </c>
      <c r="BH1" s="1302" t="s">
        <v>9</v>
      </c>
      <c r="BI1" s="1302" t="s">
        <v>7</v>
      </c>
      <c r="BJ1" s="1302" t="s">
        <v>1177</v>
      </c>
      <c r="BK1" s="1302" t="s">
        <v>8</v>
      </c>
      <c r="BL1" s="1302" t="s">
        <v>10</v>
      </c>
      <c r="BM1" s="1302" t="s">
        <v>1860</v>
      </c>
      <c r="BN1" s="1302" t="s">
        <v>1861</v>
      </c>
      <c r="BO1" s="1302" t="s">
        <v>1996</v>
      </c>
      <c r="BP1" s="1302" t="s">
        <v>1862</v>
      </c>
      <c r="BQ1" s="1302" t="s">
        <v>11</v>
      </c>
      <c r="BR1" s="1301" t="s">
        <v>79</v>
      </c>
      <c r="BS1" s="1304" t="s">
        <v>2579</v>
      </c>
      <c r="BT1" s="1305" t="s">
        <v>2580</v>
      </c>
      <c r="BU1" s="1304" t="s">
        <v>2581</v>
      </c>
      <c r="BV1" s="1304" t="s">
        <v>2582</v>
      </c>
      <c r="BW1" s="1304" t="s">
        <v>2583</v>
      </c>
      <c r="BX1" s="1304" t="s">
        <v>2584</v>
      </c>
      <c r="BY1" s="1304" t="s">
        <v>2585</v>
      </c>
      <c r="BZ1" s="1304"/>
      <c r="CA1" s="1304"/>
      <c r="CB1" s="1304"/>
      <c r="CC1" s="1304"/>
      <c r="CD1" s="1306"/>
      <c r="CE1" s="1307"/>
      <c r="CF1" s="1308"/>
      <c r="CG1" s="1309"/>
      <c r="CH1" s="1308"/>
      <c r="CI1" s="1310"/>
      <c r="CJ1" s="1309"/>
      <c r="CK1" s="1308"/>
      <c r="CL1" s="1308"/>
      <c r="CM1" s="1308"/>
      <c r="CN1" s="1308"/>
      <c r="CO1" s="1311"/>
      <c r="CP1" s="1308"/>
      <c r="CQ1" s="1311"/>
      <c r="CR1" s="1308"/>
      <c r="CS1" s="1312"/>
      <c r="CT1" s="1313"/>
      <c r="CU1" s="1314"/>
      <c r="CV1" s="1315"/>
    </row>
    <row r="2" spans="1:100" ht="24.95" customHeight="1">
      <c r="A2" s="1317">
        <v>1</v>
      </c>
      <c r="B2" s="1318" t="s">
        <v>2604</v>
      </c>
      <c r="C2" s="1318" t="s">
        <v>2158</v>
      </c>
      <c r="D2" s="1319">
        <v>4500326924</v>
      </c>
      <c r="E2" s="1320" t="s">
        <v>2516</v>
      </c>
      <c r="F2" s="1321" t="s">
        <v>2514</v>
      </c>
      <c r="G2" s="1321" t="s">
        <v>2515</v>
      </c>
      <c r="H2" s="1322" t="s">
        <v>2587</v>
      </c>
      <c r="I2" s="1323" t="s">
        <v>2521</v>
      </c>
      <c r="K2" s="1324" t="s">
        <v>15</v>
      </c>
      <c r="L2" s="86"/>
      <c r="AS2" s="1321">
        <v>4500326924</v>
      </c>
      <c r="AT2" s="100">
        <v>3772000</v>
      </c>
      <c r="AU2" s="100" t="s">
        <v>1155</v>
      </c>
      <c r="BM2" s="1" t="s">
        <v>1984</v>
      </c>
      <c r="BN2" s="1" t="s">
        <v>1985</v>
      </c>
      <c r="BO2" s="100" t="s">
        <v>2013</v>
      </c>
      <c r="BP2" s="952">
        <v>42824</v>
      </c>
      <c r="BQ2" s="1325"/>
      <c r="BR2" s="1326" t="s">
        <v>2052</v>
      </c>
      <c r="BS2" s="1327"/>
      <c r="BT2" s="1328"/>
      <c r="BU2" s="1327"/>
      <c r="BV2" s="1327"/>
      <c r="BW2" s="1327"/>
      <c r="BX2" s="1327"/>
      <c r="BY2" s="1327"/>
      <c r="BZ2" s="1327"/>
      <c r="CA2" s="1329"/>
      <c r="CB2" s="1327"/>
      <c r="CC2" s="1327"/>
      <c r="CD2" s="1330"/>
      <c r="CE2" s="1331"/>
      <c r="CF2" s="1324"/>
      <c r="CG2" s="1324"/>
      <c r="CH2" s="1324"/>
      <c r="CI2" s="1332"/>
      <c r="CJ2" s="1324"/>
      <c r="CK2" s="1324"/>
      <c r="CL2" s="1324"/>
      <c r="CM2" s="1324"/>
      <c r="CN2" s="1324"/>
      <c r="CO2" s="1324"/>
      <c r="CP2" s="1324"/>
      <c r="CQ2" s="1324"/>
      <c r="CR2" s="1324"/>
      <c r="CS2" s="1324"/>
      <c r="CT2" s="1310"/>
      <c r="CU2" s="1333"/>
      <c r="CV2" s="1334"/>
    </row>
    <row r="3" spans="1:100" ht="24.95" customHeight="1">
      <c r="A3" s="1317">
        <v>2</v>
      </c>
      <c r="B3" s="1318" t="s">
        <v>25</v>
      </c>
      <c r="C3" s="1318" t="s">
        <v>2174</v>
      </c>
      <c r="D3" s="1319">
        <v>4500342691</v>
      </c>
      <c r="E3" s="1321"/>
      <c r="F3" s="1321"/>
      <c r="G3" s="1321"/>
      <c r="H3" s="1335" t="s">
        <v>2589</v>
      </c>
      <c r="I3" s="1328" t="s">
        <v>2588</v>
      </c>
      <c r="K3" s="1324"/>
      <c r="L3" s="86"/>
      <c r="AS3" s="1321">
        <v>4500342691</v>
      </c>
      <c r="AT3" s="100"/>
      <c r="AU3" s="100"/>
      <c r="BO3" s="100"/>
      <c r="BQ3" s="1325"/>
      <c r="BR3" s="1326"/>
      <c r="BS3" s="1327"/>
      <c r="BT3" s="1328"/>
      <c r="BU3" s="1327"/>
      <c r="BV3" s="1327"/>
      <c r="BW3" s="1327"/>
      <c r="BX3" s="1327"/>
      <c r="BY3" s="1327"/>
      <c r="BZ3" s="1327"/>
      <c r="CA3" s="1329"/>
      <c r="CB3" s="1327"/>
      <c r="CC3" s="1327"/>
      <c r="CD3" s="1330"/>
      <c r="CE3" s="1331"/>
      <c r="CF3" s="1324"/>
      <c r="CG3" s="1324"/>
      <c r="CH3" s="1324"/>
      <c r="CI3" s="1332"/>
      <c r="CJ3" s="1324"/>
      <c r="CK3" s="1324"/>
      <c r="CL3" s="1324"/>
      <c r="CM3" s="1324"/>
      <c r="CN3" s="1324"/>
      <c r="CO3" s="1324"/>
      <c r="CP3" s="1324"/>
      <c r="CQ3" s="1324"/>
      <c r="CR3" s="1324"/>
      <c r="CS3" s="1324"/>
      <c r="CT3" s="1310"/>
      <c r="CU3" s="1333"/>
      <c r="CV3" s="1334"/>
    </row>
    <row r="4" spans="1:100" ht="24.95" customHeight="1">
      <c r="A4" s="1317">
        <v>3</v>
      </c>
      <c r="B4" s="1336" t="s">
        <v>26</v>
      </c>
      <c r="C4" s="1337" t="s">
        <v>2158</v>
      </c>
      <c r="D4" s="1321">
        <v>4500326924</v>
      </c>
      <c r="E4" s="1320" t="s">
        <v>2516</v>
      </c>
      <c r="F4" s="1321" t="s">
        <v>2514</v>
      </c>
      <c r="G4" s="1321" t="s">
        <v>2515</v>
      </c>
      <c r="H4" s="1322" t="s">
        <v>2524</v>
      </c>
      <c r="I4" s="1338" t="s">
        <v>2512</v>
      </c>
      <c r="K4" s="1324" t="s">
        <v>15</v>
      </c>
      <c r="AS4" s="1321">
        <v>4500326924</v>
      </c>
      <c r="AT4" s="1">
        <v>2778000</v>
      </c>
      <c r="AU4" s="1" t="s">
        <v>1155</v>
      </c>
      <c r="BO4" s="101">
        <v>42824</v>
      </c>
      <c r="BR4" s="1332" t="s">
        <v>94</v>
      </c>
      <c r="BS4" s="1327"/>
      <c r="BT4" s="1328"/>
      <c r="BU4" s="1327"/>
      <c r="BV4" s="1327"/>
      <c r="BW4" s="1327"/>
      <c r="BX4" s="1327"/>
      <c r="BY4" s="1327"/>
      <c r="BZ4" s="1327"/>
      <c r="CA4" s="1329"/>
      <c r="CB4" s="1327"/>
      <c r="CC4" s="1327"/>
      <c r="CD4" s="1330"/>
      <c r="CE4" s="1331"/>
      <c r="CF4" s="1324"/>
      <c r="CG4" s="1324"/>
      <c r="CH4" s="1324"/>
      <c r="CI4" s="1332"/>
      <c r="CJ4" s="1324"/>
      <c r="CK4" s="1324"/>
      <c r="CL4" s="1324"/>
      <c r="CM4" s="1324"/>
      <c r="CN4" s="1324"/>
      <c r="CO4" s="1324"/>
      <c r="CP4" s="1324"/>
      <c r="CQ4" s="1324"/>
      <c r="CR4" s="1324"/>
      <c r="CS4" s="1324"/>
      <c r="CT4" s="1339"/>
      <c r="CU4" s="1340"/>
      <c r="CV4" s="1341"/>
    </row>
    <row r="5" spans="1:100" s="1349" customFormat="1" ht="24.95" customHeight="1">
      <c r="A5" s="1342">
        <v>4</v>
      </c>
      <c r="B5" s="1338" t="s">
        <v>28</v>
      </c>
      <c r="C5" s="1337" t="s">
        <v>2210</v>
      </c>
      <c r="D5" s="1290">
        <v>4500338951</v>
      </c>
      <c r="E5" s="1290"/>
      <c r="F5" s="1290"/>
      <c r="G5" s="1290"/>
      <c r="H5" s="1343" t="s">
        <v>2590</v>
      </c>
      <c r="I5" s="1344" t="s">
        <v>2037</v>
      </c>
      <c r="J5" s="213"/>
      <c r="K5" s="1324" t="s">
        <v>15</v>
      </c>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v>4500338951</v>
      </c>
      <c r="AT5" s="1429"/>
      <c r="AU5" s="1429"/>
      <c r="AV5" s="1429"/>
      <c r="AW5" s="1429"/>
      <c r="AX5" s="1429"/>
      <c r="AY5" s="1429"/>
      <c r="AZ5" s="1429"/>
      <c r="BA5" s="1429"/>
      <c r="BB5" s="1429"/>
      <c r="BC5" s="1429"/>
      <c r="BD5" s="1429"/>
      <c r="BE5" s="1429"/>
      <c r="BF5" s="1429"/>
      <c r="BG5" s="1429"/>
      <c r="BH5" s="1429"/>
      <c r="BI5" s="1429"/>
      <c r="BJ5" s="1429"/>
      <c r="BK5" s="1429"/>
      <c r="BL5" s="1429"/>
      <c r="BM5" s="1429"/>
      <c r="BN5" s="1429"/>
      <c r="BO5" s="1429"/>
      <c r="BP5" s="1429"/>
      <c r="BQ5" s="958"/>
      <c r="BR5" s="1344" t="s">
        <v>2037</v>
      </c>
      <c r="BS5" s="1327"/>
      <c r="BT5" s="1328"/>
      <c r="BU5" s="1327"/>
      <c r="BV5" s="1327"/>
      <c r="BW5" s="1327"/>
      <c r="BX5" s="1327"/>
      <c r="BY5" s="1327"/>
      <c r="BZ5" s="1327"/>
      <c r="CA5" s="1329"/>
      <c r="CB5" s="1327"/>
      <c r="CC5" s="1327"/>
      <c r="CD5" s="1330"/>
      <c r="CE5" s="1345"/>
      <c r="CF5" s="1338"/>
      <c r="CG5" s="1338"/>
      <c r="CH5" s="1338"/>
      <c r="CI5" s="1338"/>
      <c r="CJ5" s="1338"/>
      <c r="CK5" s="1338"/>
      <c r="CL5" s="1338"/>
      <c r="CM5" s="1338"/>
      <c r="CN5" s="1338"/>
      <c r="CO5" s="1338"/>
      <c r="CP5" s="1338"/>
      <c r="CQ5" s="1338"/>
      <c r="CR5" s="1338"/>
      <c r="CS5" s="1338"/>
      <c r="CT5" s="1346"/>
      <c r="CU5" s="1347"/>
      <c r="CV5" s="1348"/>
    </row>
    <row r="6" spans="1:100" ht="24.95" customHeight="1">
      <c r="A6" s="1317">
        <v>5</v>
      </c>
      <c r="B6" s="1332" t="s">
        <v>29</v>
      </c>
      <c r="C6" s="1337" t="s">
        <v>2213</v>
      </c>
      <c r="D6" s="1321">
        <v>4500338058</v>
      </c>
      <c r="E6" s="1350">
        <v>43009</v>
      </c>
      <c r="F6" s="1321" t="s">
        <v>2544</v>
      </c>
      <c r="G6" s="1321"/>
      <c r="H6" s="1322" t="s">
        <v>2591</v>
      </c>
      <c r="I6" s="1338" t="s">
        <v>2523</v>
      </c>
      <c r="K6" s="1324" t="s">
        <v>15</v>
      </c>
      <c r="AS6" s="1321">
        <v>4500338058</v>
      </c>
      <c r="AT6" s="1">
        <v>6304000</v>
      </c>
      <c r="AU6" s="1" t="s">
        <v>1155</v>
      </c>
      <c r="BM6" s="86" t="s">
        <v>1987</v>
      </c>
      <c r="BN6" s="1" t="s">
        <v>1985</v>
      </c>
      <c r="BO6" s="86" t="s">
        <v>1986</v>
      </c>
      <c r="BP6" s="86" t="s">
        <v>1988</v>
      </c>
      <c r="BR6" s="1332" t="s">
        <v>2050</v>
      </c>
      <c r="BS6" s="1327"/>
      <c r="BT6" s="1328"/>
      <c r="BU6" s="1327"/>
      <c r="BV6" s="1327"/>
      <c r="BW6" s="1327"/>
      <c r="BX6" s="1327"/>
      <c r="BY6" s="1327"/>
      <c r="BZ6" s="1327"/>
      <c r="CA6" s="1329"/>
      <c r="CB6" s="1327"/>
      <c r="CC6" s="1327"/>
      <c r="CD6" s="1330"/>
      <c r="CE6" s="1331"/>
      <c r="CF6" s="1324"/>
      <c r="CG6" s="1324"/>
      <c r="CH6" s="1324"/>
      <c r="CI6" s="1332"/>
      <c r="CJ6" s="1324"/>
      <c r="CK6" s="1324"/>
      <c r="CL6" s="1324"/>
      <c r="CM6" s="1324"/>
      <c r="CN6" s="1324"/>
      <c r="CO6" s="1324"/>
      <c r="CP6" s="1324"/>
      <c r="CQ6" s="1324"/>
      <c r="CR6" s="1324"/>
      <c r="CS6" s="1324"/>
      <c r="CT6" s="1310"/>
      <c r="CU6" s="1333"/>
      <c r="CV6" s="1334"/>
    </row>
    <row r="7" spans="1:100" ht="24.95" customHeight="1">
      <c r="A7" s="1317">
        <v>6</v>
      </c>
      <c r="B7" s="1332" t="s">
        <v>30</v>
      </c>
      <c r="C7" s="1337" t="s">
        <v>2311</v>
      </c>
      <c r="D7" s="100">
        <v>4500351348</v>
      </c>
      <c r="E7" s="1351">
        <v>43153</v>
      </c>
      <c r="F7" s="100" t="s">
        <v>2541</v>
      </c>
      <c r="G7" s="100" t="s">
        <v>2540</v>
      </c>
      <c r="H7" s="1352" t="s">
        <v>1838</v>
      </c>
      <c r="I7" s="1338" t="s">
        <v>2499</v>
      </c>
      <c r="J7" s="90">
        <v>1310123483581</v>
      </c>
      <c r="K7" s="1324" t="s">
        <v>15</v>
      </c>
      <c r="L7" s="1353" t="s">
        <v>16</v>
      </c>
      <c r="M7" s="1353">
        <v>2017</v>
      </c>
      <c r="N7" s="1324" t="s">
        <v>16</v>
      </c>
      <c r="O7" s="1324" t="s">
        <v>1149</v>
      </c>
      <c r="Q7" s="1">
        <v>4403</v>
      </c>
      <c r="R7" s="1353" t="s">
        <v>140</v>
      </c>
      <c r="S7" s="1353" t="s">
        <v>1151</v>
      </c>
      <c r="T7" s="1">
        <v>1</v>
      </c>
      <c r="U7" s="100">
        <v>20000</v>
      </c>
      <c r="V7" s="100">
        <v>20160</v>
      </c>
      <c r="W7" s="1324" t="s">
        <v>1069</v>
      </c>
      <c r="X7" s="1">
        <v>7965000</v>
      </c>
      <c r="Y7" s="101">
        <v>42692</v>
      </c>
      <c r="Z7" s="1" t="s">
        <v>1147</v>
      </c>
      <c r="AA7" s="1">
        <v>24</v>
      </c>
      <c r="AB7" s="101">
        <v>42761</v>
      </c>
      <c r="AC7" s="101">
        <v>42761</v>
      </c>
      <c r="AD7" s="101">
        <v>42789</v>
      </c>
      <c r="AE7" s="101"/>
      <c r="AF7" s="101"/>
      <c r="AG7" s="101"/>
      <c r="AH7" s="101"/>
      <c r="AI7" s="101"/>
      <c r="AJ7" s="101"/>
      <c r="AK7" s="101"/>
      <c r="AL7" s="101"/>
      <c r="AM7" s="101">
        <v>42761</v>
      </c>
      <c r="AN7" s="101">
        <v>42774</v>
      </c>
      <c r="AO7" s="1" t="s">
        <v>1145</v>
      </c>
      <c r="AP7" s="101">
        <v>42775</v>
      </c>
      <c r="AQ7" s="101">
        <v>42775</v>
      </c>
      <c r="AR7" s="101">
        <v>42790</v>
      </c>
      <c r="AS7" s="101"/>
      <c r="AT7" s="1">
        <v>3003840</v>
      </c>
      <c r="AU7" s="1" t="s">
        <v>1155</v>
      </c>
      <c r="AV7" s="102">
        <v>12000</v>
      </c>
      <c r="AW7" s="1" t="s">
        <v>1155</v>
      </c>
      <c r="AX7" s="103">
        <v>42794</v>
      </c>
      <c r="AY7" s="103">
        <v>42794</v>
      </c>
      <c r="BA7" s="86" t="s">
        <v>1171</v>
      </c>
      <c r="BB7" s="86" t="s">
        <v>1172</v>
      </c>
      <c r="BC7" s="1" t="s">
        <v>1173</v>
      </c>
      <c r="BD7" s="86" t="s">
        <v>1153</v>
      </c>
      <c r="BE7" s="86" t="s">
        <v>1154</v>
      </c>
      <c r="BO7" s="995">
        <v>43153</v>
      </c>
      <c r="BQ7" s="86" t="s">
        <v>2032</v>
      </c>
      <c r="BR7" s="1324" t="s">
        <v>2499</v>
      </c>
      <c r="BS7" s="1327"/>
      <c r="BT7" s="1328"/>
      <c r="BU7" s="1327"/>
      <c r="BV7" s="1327"/>
      <c r="BW7" s="1327"/>
      <c r="BX7" s="1327"/>
      <c r="BY7" s="1327"/>
      <c r="BZ7" s="1327"/>
      <c r="CA7" s="1329"/>
      <c r="CB7" s="1327"/>
      <c r="CC7" s="1327"/>
      <c r="CD7" s="1330"/>
      <c r="CE7" s="1331"/>
      <c r="CF7" s="1324"/>
      <c r="CG7" s="1324"/>
      <c r="CH7" s="1324"/>
      <c r="CI7" s="1332"/>
      <c r="CJ7" s="1324"/>
      <c r="CK7" s="1324"/>
      <c r="CL7" s="1324"/>
      <c r="CM7" s="1324"/>
      <c r="CN7" s="1324"/>
      <c r="CO7" s="1324"/>
      <c r="CP7" s="1324"/>
      <c r="CQ7" s="1324"/>
      <c r="CR7" s="1324"/>
      <c r="CS7" s="1324"/>
      <c r="CT7" s="1339"/>
      <c r="CU7" s="1354"/>
      <c r="CV7" s="1355"/>
    </row>
    <row r="8" spans="1:100" ht="24.95" customHeight="1">
      <c r="A8" s="1317">
        <v>7</v>
      </c>
      <c r="B8" s="1332" t="s">
        <v>32</v>
      </c>
      <c r="C8" s="1337" t="s">
        <v>2315</v>
      </c>
      <c r="D8" s="1322" t="s">
        <v>2316</v>
      </c>
      <c r="E8" s="1356"/>
      <c r="F8" s="1356" t="s">
        <v>2498</v>
      </c>
      <c r="G8" s="1356"/>
      <c r="H8" s="1357" t="s">
        <v>2525</v>
      </c>
      <c r="I8" s="1344" t="s">
        <v>2500</v>
      </c>
      <c r="J8" s="105">
        <v>1310123524217</v>
      </c>
      <c r="K8" s="1324" t="s">
        <v>15</v>
      </c>
      <c r="L8" s="1353" t="s">
        <v>16</v>
      </c>
      <c r="M8" s="1353">
        <v>2017</v>
      </c>
      <c r="N8" s="1324" t="s">
        <v>16</v>
      </c>
      <c r="P8" s="1324" t="s">
        <v>993</v>
      </c>
      <c r="Q8" s="1">
        <v>2352</v>
      </c>
      <c r="R8" s="1353" t="s">
        <v>140</v>
      </c>
      <c r="S8" s="752" t="s">
        <v>1185</v>
      </c>
      <c r="U8" s="1">
        <v>6000</v>
      </c>
      <c r="V8" s="106">
        <v>5994</v>
      </c>
      <c r="W8" s="1324" t="s">
        <v>1069</v>
      </c>
      <c r="X8" s="1" t="s">
        <v>1180</v>
      </c>
      <c r="Y8" s="101">
        <v>42692</v>
      </c>
      <c r="Z8" s="441" t="s">
        <v>1147</v>
      </c>
      <c r="AA8" s="1">
        <v>1</v>
      </c>
      <c r="AB8" s="101">
        <v>42706</v>
      </c>
      <c r="AC8" s="101">
        <v>42790</v>
      </c>
      <c r="AD8" s="101">
        <v>42816</v>
      </c>
      <c r="AE8" s="101"/>
      <c r="AF8" s="101"/>
      <c r="AG8" s="101"/>
      <c r="AH8" s="101"/>
      <c r="AI8" s="101"/>
      <c r="AJ8" s="101"/>
      <c r="AK8" s="101"/>
      <c r="AL8" s="101"/>
      <c r="AM8" s="101">
        <v>42793</v>
      </c>
      <c r="AN8" s="101">
        <v>42795</v>
      </c>
      <c r="AO8" s="1" t="s">
        <v>1145</v>
      </c>
      <c r="AP8" s="101">
        <v>42800</v>
      </c>
      <c r="AQ8" s="101">
        <v>42801</v>
      </c>
      <c r="AR8" s="1358">
        <v>42810</v>
      </c>
      <c r="AS8" s="106">
        <v>4500332351</v>
      </c>
      <c r="AT8" s="1">
        <v>269430.3</v>
      </c>
      <c r="AU8" s="1" t="s">
        <v>1155</v>
      </c>
      <c r="AV8" s="1">
        <v>11500</v>
      </c>
      <c r="AW8" s="1" t="s">
        <v>1155</v>
      </c>
      <c r="AX8" s="101">
        <v>42816</v>
      </c>
      <c r="AY8" s="101">
        <v>42821</v>
      </c>
      <c r="AZ8" s="101">
        <v>42829</v>
      </c>
      <c r="BA8" s="108" t="s">
        <v>1183</v>
      </c>
      <c r="BD8" s="86" t="s">
        <v>1182</v>
      </c>
      <c r="BE8" s="86" t="s">
        <v>1181</v>
      </c>
      <c r="BF8" s="101"/>
      <c r="BG8" s="101"/>
      <c r="BJ8" s="1">
        <v>2</v>
      </c>
      <c r="BO8" s="86" t="s">
        <v>1999</v>
      </c>
      <c r="BQ8" s="86" t="s">
        <v>1184</v>
      </c>
      <c r="BR8" s="1353" t="s">
        <v>2500</v>
      </c>
      <c r="BS8" s="1327"/>
      <c r="BT8" s="1328"/>
      <c r="BU8" s="1327"/>
      <c r="BV8" s="1327"/>
      <c r="BW8" s="1327"/>
      <c r="BX8" s="1327"/>
      <c r="BY8" s="1327"/>
      <c r="BZ8" s="1327"/>
      <c r="CA8" s="1329"/>
      <c r="CB8" s="1327"/>
      <c r="CC8" s="1327"/>
      <c r="CD8" s="1330"/>
      <c r="CE8" s="1331"/>
      <c r="CF8" s="1324"/>
      <c r="CG8" s="1324"/>
      <c r="CH8" s="1324"/>
      <c r="CI8" s="1332"/>
      <c r="CJ8" s="1324"/>
      <c r="CK8" s="1324"/>
      <c r="CL8" s="1324"/>
      <c r="CM8" s="1324"/>
      <c r="CN8" s="1324"/>
      <c r="CO8" s="1324"/>
      <c r="CP8" s="1324"/>
      <c r="CQ8" s="1324"/>
      <c r="CR8" s="1324"/>
      <c r="CS8" s="1324"/>
      <c r="CT8" s="1339"/>
      <c r="CU8" s="1340"/>
      <c r="CV8" s="1341"/>
    </row>
    <row r="9" spans="1:100" ht="24.95" customHeight="1">
      <c r="A9" s="1317">
        <v>8</v>
      </c>
      <c r="B9" s="1332" t="s">
        <v>34</v>
      </c>
      <c r="C9" s="1337" t="s">
        <v>2270</v>
      </c>
      <c r="D9" s="386">
        <v>45000355553</v>
      </c>
      <c r="E9" s="385" t="s">
        <v>2526</v>
      </c>
      <c r="F9" s="386" t="s">
        <v>2542</v>
      </c>
      <c r="G9" s="386" t="s">
        <v>2534</v>
      </c>
      <c r="H9" s="385" t="s">
        <v>1838</v>
      </c>
      <c r="I9" s="1344" t="s">
        <v>2520</v>
      </c>
      <c r="K9" s="1324" t="s">
        <v>15</v>
      </c>
      <c r="AT9" s="1">
        <v>1760000</v>
      </c>
      <c r="AU9" s="1" t="s">
        <v>1155</v>
      </c>
      <c r="BB9" s="1" t="s">
        <v>2054</v>
      </c>
      <c r="BC9" s="1" t="s">
        <v>2055</v>
      </c>
      <c r="BO9" s="86" t="s">
        <v>2000</v>
      </c>
      <c r="BR9" s="1353" t="s">
        <v>2506</v>
      </c>
      <c r="BS9" s="1327"/>
      <c r="BT9" s="1328"/>
      <c r="BU9" s="1327"/>
      <c r="BV9" s="1327"/>
      <c r="BW9" s="1327"/>
      <c r="BX9" s="1327"/>
      <c r="BY9" s="1327"/>
      <c r="BZ9" s="1327"/>
      <c r="CA9" s="1329"/>
      <c r="CB9" s="1327"/>
      <c r="CC9" s="1327"/>
      <c r="CD9" s="1330"/>
      <c r="CE9" s="1331"/>
      <c r="CF9" s="1324"/>
      <c r="CG9" s="1324"/>
      <c r="CH9" s="1324"/>
      <c r="CI9" s="1332"/>
      <c r="CJ9" s="1324"/>
      <c r="CK9" s="1324"/>
      <c r="CL9" s="1324"/>
      <c r="CM9" s="1324"/>
      <c r="CN9" s="1324"/>
      <c r="CO9" s="1324"/>
      <c r="CP9" s="1324"/>
      <c r="CQ9" s="1324"/>
      <c r="CR9" s="1324"/>
      <c r="CS9" s="1324"/>
      <c r="CT9" s="1339"/>
      <c r="CU9" s="1333"/>
      <c r="CV9" s="1359"/>
    </row>
    <row r="10" spans="1:100" ht="24.95" customHeight="1">
      <c r="A10" s="1317">
        <v>9</v>
      </c>
      <c r="B10" s="1332" t="s">
        <v>36</v>
      </c>
      <c r="C10" s="1337" t="s">
        <v>2273</v>
      </c>
      <c r="D10" s="1360">
        <v>4500359014</v>
      </c>
      <c r="E10" s="1361" t="s">
        <v>2527</v>
      </c>
      <c r="F10" s="1362" t="s">
        <v>2056</v>
      </c>
      <c r="G10" s="1362" t="s">
        <v>2534</v>
      </c>
      <c r="H10" s="1363" t="s">
        <v>2543</v>
      </c>
      <c r="I10" s="1344" t="s">
        <v>2518</v>
      </c>
      <c r="K10" s="1324" t="s">
        <v>15</v>
      </c>
      <c r="AT10" s="1">
        <v>3920000</v>
      </c>
      <c r="AU10" s="1" t="s">
        <v>1155</v>
      </c>
      <c r="BB10" s="1" t="s">
        <v>2056</v>
      </c>
      <c r="BC10" s="1" t="s">
        <v>2055</v>
      </c>
      <c r="BO10" s="86" t="s">
        <v>2001</v>
      </c>
      <c r="BR10" s="1300" t="s">
        <v>2502</v>
      </c>
      <c r="BS10" s="1327"/>
      <c r="BT10" s="1328"/>
      <c r="BU10" s="1327"/>
      <c r="BV10" s="1327"/>
      <c r="BW10" s="1327"/>
      <c r="BX10" s="1327"/>
      <c r="BY10" s="1327"/>
      <c r="BZ10" s="1327"/>
      <c r="CA10" s="1329"/>
      <c r="CB10" s="1327"/>
      <c r="CC10" s="1327"/>
      <c r="CD10" s="1330"/>
      <c r="CE10" s="1331"/>
      <c r="CF10" s="1324"/>
      <c r="CG10" s="1324"/>
      <c r="CH10" s="1324"/>
      <c r="CI10" s="1332"/>
      <c r="CJ10" s="1324"/>
      <c r="CK10" s="1324"/>
      <c r="CL10" s="1324"/>
      <c r="CM10" s="1324"/>
      <c r="CN10" s="1324"/>
      <c r="CO10" s="1324"/>
      <c r="CP10" s="1324"/>
      <c r="CQ10" s="1324"/>
      <c r="CR10" s="1324"/>
      <c r="CS10" s="1324"/>
      <c r="CT10" s="1339"/>
      <c r="CU10" s="1354"/>
      <c r="CV10" s="1355"/>
    </row>
    <row r="11" spans="1:100" ht="24.95" customHeight="1">
      <c r="A11" s="1317">
        <v>10</v>
      </c>
      <c r="B11" s="1332" t="s">
        <v>38</v>
      </c>
      <c r="C11" s="1337" t="s">
        <v>2275</v>
      </c>
      <c r="D11" s="1362">
        <v>4500359014</v>
      </c>
      <c r="E11" s="1361" t="s">
        <v>2528</v>
      </c>
      <c r="F11" s="1362" t="s">
        <v>2056</v>
      </c>
      <c r="G11" s="1362" t="s">
        <v>2534</v>
      </c>
      <c r="H11" s="1363" t="s">
        <v>2543</v>
      </c>
      <c r="I11" s="1364" t="s">
        <v>2519</v>
      </c>
      <c r="K11" s="1324" t="s">
        <v>15</v>
      </c>
      <c r="AT11" s="1">
        <v>2730000</v>
      </c>
      <c r="AU11" s="1" t="s">
        <v>1155</v>
      </c>
      <c r="BB11" s="1" t="s">
        <v>2056</v>
      </c>
      <c r="BC11" s="1" t="s">
        <v>2055</v>
      </c>
      <c r="BO11" s="86" t="s">
        <v>2001</v>
      </c>
      <c r="BR11" s="1365" t="s">
        <v>2504</v>
      </c>
      <c r="BS11" s="1327"/>
      <c r="BT11" s="1328"/>
      <c r="BU11" s="1327"/>
      <c r="BV11" s="1327"/>
      <c r="BW11" s="1327"/>
      <c r="BX11" s="1327"/>
      <c r="BY11" s="1327"/>
      <c r="BZ11" s="1327"/>
      <c r="CA11" s="1329"/>
      <c r="CB11" s="1327"/>
      <c r="CC11" s="1327"/>
      <c r="CD11" s="1330"/>
      <c r="CE11" s="1331"/>
      <c r="CF11" s="1324"/>
      <c r="CG11" s="1324"/>
      <c r="CH11" s="1324"/>
      <c r="CI11" s="1332"/>
      <c r="CJ11" s="1324"/>
      <c r="CK11" s="1324"/>
      <c r="CL11" s="1324"/>
      <c r="CM11" s="1324"/>
      <c r="CN11" s="1324"/>
      <c r="CO11" s="1324"/>
      <c r="CP11" s="1324"/>
      <c r="CQ11" s="1324"/>
      <c r="CR11" s="1324"/>
      <c r="CS11" s="1324"/>
      <c r="CT11" s="1339"/>
      <c r="CU11" s="1333"/>
      <c r="CV11" s="1334"/>
    </row>
    <row r="12" spans="1:100" ht="24.95" customHeight="1">
      <c r="A12" s="1317">
        <v>11</v>
      </c>
      <c r="B12" s="1332" t="s">
        <v>40</v>
      </c>
      <c r="C12" s="1337" t="s">
        <v>2308</v>
      </c>
      <c r="D12" s="386">
        <v>4500355044</v>
      </c>
      <c r="E12" s="1366">
        <v>43189</v>
      </c>
      <c r="F12" s="386" t="s">
        <v>2498</v>
      </c>
      <c r="G12" s="386" t="s">
        <v>2538</v>
      </c>
      <c r="H12" s="86" t="s">
        <v>2529</v>
      </c>
      <c r="I12" s="1344" t="s">
        <v>2505</v>
      </c>
      <c r="K12" s="1324" t="s">
        <v>15</v>
      </c>
      <c r="AT12" s="1">
        <v>897900</v>
      </c>
      <c r="AU12" s="1" t="s">
        <v>1155</v>
      </c>
      <c r="BO12" s="86" t="s">
        <v>2002</v>
      </c>
      <c r="BR12" s="1353" t="s">
        <v>2505</v>
      </c>
      <c r="BS12" s="1327"/>
      <c r="BT12" s="1328"/>
      <c r="BU12" s="1327"/>
      <c r="BV12" s="1327"/>
      <c r="BW12" s="1327"/>
      <c r="BX12" s="1327"/>
      <c r="BY12" s="1327"/>
      <c r="BZ12" s="1327"/>
      <c r="CA12" s="1329"/>
      <c r="CB12" s="1327"/>
      <c r="CC12" s="1327"/>
      <c r="CD12" s="1330"/>
      <c r="CE12" s="1331"/>
      <c r="CF12" s="1324"/>
      <c r="CG12" s="1324"/>
      <c r="CH12" s="1367"/>
      <c r="CI12" s="1332"/>
      <c r="CJ12" s="1324"/>
      <c r="CK12" s="1324"/>
      <c r="CL12" s="1324"/>
      <c r="CM12" s="1324"/>
      <c r="CN12" s="1324"/>
      <c r="CO12" s="1324"/>
      <c r="CP12" s="1324"/>
      <c r="CQ12" s="1324"/>
      <c r="CR12" s="1324"/>
      <c r="CS12" s="1324"/>
      <c r="CT12" s="1310"/>
      <c r="CU12" s="1368"/>
      <c r="CV12" s="1369"/>
    </row>
    <row r="13" spans="1:100" ht="24.95" customHeight="1">
      <c r="A13" s="1317">
        <v>12</v>
      </c>
      <c r="B13" s="1332" t="s">
        <v>42</v>
      </c>
      <c r="C13" s="1337" t="s">
        <v>2285</v>
      </c>
      <c r="D13" s="1">
        <v>4500356123</v>
      </c>
      <c r="E13" s="101">
        <v>43101</v>
      </c>
      <c r="F13" s="1" t="s">
        <v>2517</v>
      </c>
      <c r="H13" s="385" t="s">
        <v>2530</v>
      </c>
      <c r="I13" s="1344" t="s">
        <v>2539</v>
      </c>
      <c r="K13" s="1324" t="s">
        <v>15</v>
      </c>
      <c r="AT13" s="1">
        <v>1478250</v>
      </c>
      <c r="AU13" s="1" t="s">
        <v>1186</v>
      </c>
      <c r="AV13" s="1">
        <v>8740.5</v>
      </c>
      <c r="AW13" s="1" t="s">
        <v>1186</v>
      </c>
      <c r="BO13" s="86" t="s">
        <v>2003</v>
      </c>
      <c r="BQ13" s="381" t="s">
        <v>2015</v>
      </c>
      <c r="BR13" s="1300" t="s">
        <v>2059</v>
      </c>
      <c r="BS13" s="1370" t="s">
        <v>1578</v>
      </c>
      <c r="BT13" s="1328"/>
      <c r="BU13" s="1327"/>
      <c r="BV13" s="1327"/>
      <c r="BW13" s="1327"/>
      <c r="BX13" s="1327"/>
      <c r="BY13" s="1327"/>
      <c r="BZ13" s="1327"/>
      <c r="CA13" s="1329"/>
      <c r="CB13" s="1327"/>
      <c r="CC13" s="1327"/>
      <c r="CD13" s="1330"/>
      <c r="CE13" s="1331"/>
      <c r="CF13" s="1324"/>
      <c r="CG13" s="1324"/>
      <c r="CH13" s="1324"/>
      <c r="CI13" s="1332"/>
      <c r="CJ13" s="1324"/>
      <c r="CK13" s="1324"/>
      <c r="CL13" s="1324"/>
      <c r="CM13" s="1324"/>
      <c r="CN13" s="1324"/>
      <c r="CO13" s="1324"/>
      <c r="CP13" s="1324"/>
      <c r="CQ13" s="1324"/>
      <c r="CR13" s="1324"/>
      <c r="CS13" s="1324"/>
      <c r="CT13" s="1310"/>
      <c r="CU13" s="1368"/>
      <c r="CV13" s="1369"/>
    </row>
    <row r="14" spans="1:100" ht="24.95" customHeight="1">
      <c r="A14" s="1317">
        <v>13</v>
      </c>
      <c r="B14" s="1332" t="s">
        <v>43</v>
      </c>
      <c r="C14" s="1337" t="s">
        <v>2263</v>
      </c>
      <c r="D14" s="1322">
        <v>4500345375</v>
      </c>
      <c r="E14" s="1322">
        <v>42947</v>
      </c>
      <c r="F14" s="1322" t="s">
        <v>2517</v>
      </c>
      <c r="G14" s="1322"/>
      <c r="H14" s="1371" t="s">
        <v>2531</v>
      </c>
      <c r="I14" s="1344" t="s">
        <v>2554</v>
      </c>
      <c r="K14" s="1324" t="s">
        <v>15</v>
      </c>
      <c r="AS14" s="1322">
        <v>4500345375</v>
      </c>
      <c r="AT14" s="1">
        <v>97500000</v>
      </c>
      <c r="AU14" s="1" t="s">
        <v>2005</v>
      </c>
      <c r="BO14" s="86" t="s">
        <v>2004</v>
      </c>
      <c r="BQ14" s="86" t="s">
        <v>2053</v>
      </c>
      <c r="BR14" s="1353" t="s">
        <v>2057</v>
      </c>
      <c r="BS14" s="1327"/>
      <c r="BT14" s="1328"/>
      <c r="BU14" s="1327"/>
      <c r="BV14" s="1327"/>
      <c r="BW14" s="1327"/>
      <c r="BX14" s="1327"/>
      <c r="BY14" s="1327"/>
      <c r="BZ14" s="1327"/>
      <c r="CA14" s="1329"/>
      <c r="CB14" s="1327"/>
      <c r="CC14" s="1327"/>
      <c r="CD14" s="1330"/>
      <c r="CE14" s="1331"/>
      <c r="CF14" s="1324"/>
      <c r="CG14" s="1324"/>
      <c r="CH14" s="1324"/>
      <c r="CI14" s="1332"/>
      <c r="CJ14" s="1324"/>
      <c r="CK14" s="1324"/>
      <c r="CL14" s="1324"/>
      <c r="CM14" s="1324"/>
      <c r="CN14" s="1324"/>
      <c r="CO14" s="1324"/>
      <c r="CP14" s="1324"/>
      <c r="CQ14" s="1324"/>
      <c r="CR14" s="1324"/>
      <c r="CS14" s="1324"/>
      <c r="CT14" s="1339"/>
      <c r="CU14" s="1372"/>
      <c r="CV14" s="1373"/>
    </row>
    <row r="15" spans="1:100" ht="24.95" customHeight="1">
      <c r="A15" s="1317">
        <v>14</v>
      </c>
      <c r="B15" s="1332" t="s">
        <v>45</v>
      </c>
      <c r="C15" s="1332"/>
      <c r="H15" s="86" t="s">
        <v>2593</v>
      </c>
      <c r="I15" s="1344" t="s">
        <v>2594</v>
      </c>
      <c r="K15" s="1324" t="s">
        <v>15</v>
      </c>
      <c r="AT15" s="1">
        <v>2232000</v>
      </c>
      <c r="AU15" s="1" t="s">
        <v>1989</v>
      </c>
      <c r="BO15" s="86" t="s">
        <v>2006</v>
      </c>
      <c r="BQ15" s="1" t="s">
        <v>1577</v>
      </c>
      <c r="BR15" s="1370" t="s">
        <v>2066</v>
      </c>
      <c r="BS15" s="1327"/>
      <c r="BT15" s="1328"/>
      <c r="BU15" s="1327"/>
      <c r="BV15" s="1327"/>
      <c r="BW15" s="1327"/>
      <c r="BX15" s="1327"/>
      <c r="BY15" s="1327"/>
      <c r="BZ15" s="1327"/>
      <c r="CA15" s="1329"/>
      <c r="CB15" s="1327"/>
      <c r="CC15" s="1327"/>
      <c r="CD15" s="1330"/>
      <c r="CE15" s="1331"/>
      <c r="CF15" s="1324"/>
      <c r="CG15" s="1324"/>
      <c r="CH15" s="1324"/>
      <c r="CI15" s="1332"/>
      <c r="CJ15" s="1324"/>
      <c r="CK15" s="1324"/>
      <c r="CL15" s="1324"/>
      <c r="CM15" s="1324"/>
      <c r="CN15" s="1324"/>
      <c r="CO15" s="1324"/>
      <c r="CP15" s="1324"/>
      <c r="CQ15" s="1324"/>
      <c r="CR15" s="1324"/>
      <c r="CS15" s="1324"/>
      <c r="CT15" s="1339"/>
      <c r="CU15" s="1374"/>
      <c r="CV15" s="1375"/>
    </row>
    <row r="16" spans="1:100" ht="24.95" customHeight="1">
      <c r="A16" s="1317">
        <v>15</v>
      </c>
      <c r="B16" s="1376" t="s">
        <v>46</v>
      </c>
      <c r="C16" s="1376"/>
      <c r="D16" s="385">
        <v>4500326042</v>
      </c>
      <c r="E16" s="1377">
        <v>43040</v>
      </c>
      <c r="F16" s="385" t="s">
        <v>2544</v>
      </c>
      <c r="G16" s="86"/>
      <c r="H16" s="385" t="s">
        <v>1838</v>
      </c>
      <c r="I16" s="1344" t="s">
        <v>2595</v>
      </c>
      <c r="K16" s="1324" t="s">
        <v>15</v>
      </c>
      <c r="AT16" s="1">
        <v>4500000</v>
      </c>
      <c r="AU16" s="1" t="s">
        <v>1155</v>
      </c>
      <c r="BO16" s="86" t="s">
        <v>2007</v>
      </c>
      <c r="BR16" s="1300" t="s">
        <v>2058</v>
      </c>
      <c r="BS16" s="1327"/>
      <c r="BT16" s="1328"/>
      <c r="BU16" s="1327"/>
      <c r="BV16" s="1327"/>
      <c r="BW16" s="1327"/>
      <c r="BX16" s="1327"/>
      <c r="BY16" s="1327"/>
      <c r="BZ16" s="1327"/>
      <c r="CA16" s="1329"/>
      <c r="CB16" s="1327"/>
      <c r="CC16" s="1327"/>
      <c r="CD16" s="1330"/>
      <c r="CE16" s="1331"/>
      <c r="CF16" s="1324"/>
      <c r="CG16" s="1324"/>
      <c r="CH16" s="1324"/>
      <c r="CI16" s="1332"/>
      <c r="CJ16" s="1324"/>
      <c r="CK16" s="1324"/>
      <c r="CL16" s="1324"/>
      <c r="CM16" s="1324"/>
      <c r="CN16" s="1324"/>
      <c r="CO16" s="1324"/>
      <c r="CP16" s="1324"/>
      <c r="CQ16" s="1324"/>
      <c r="CR16" s="1324"/>
      <c r="CS16" s="1324"/>
      <c r="CT16" s="1339"/>
      <c r="CU16" s="1372"/>
      <c r="CV16" s="1373"/>
    </row>
    <row r="17" spans="1:100" ht="24.95" customHeight="1">
      <c r="A17" s="1317">
        <v>16</v>
      </c>
      <c r="B17" s="1332" t="s">
        <v>47</v>
      </c>
      <c r="C17" s="1337" t="s">
        <v>2302</v>
      </c>
      <c r="D17" s="386">
        <v>4500356368</v>
      </c>
      <c r="E17" s="385" t="s">
        <v>2301</v>
      </c>
      <c r="F17" s="386" t="s">
        <v>2533</v>
      </c>
      <c r="G17" s="386" t="s">
        <v>2534</v>
      </c>
      <c r="H17" s="386" t="s">
        <v>1838</v>
      </c>
      <c r="I17" s="1344" t="s">
        <v>2062</v>
      </c>
      <c r="K17" s="1324" t="s">
        <v>15</v>
      </c>
      <c r="AT17" s="951">
        <v>106322.48</v>
      </c>
      <c r="AU17" s="1" t="s">
        <v>1989</v>
      </c>
      <c r="BO17" s="86" t="s">
        <v>1999</v>
      </c>
      <c r="BQ17" s="104" t="s">
        <v>1838</v>
      </c>
      <c r="BR17" s="1300" t="s">
        <v>2062</v>
      </c>
      <c r="BS17" s="1327"/>
      <c r="BT17" s="1328"/>
      <c r="BU17" s="1327"/>
      <c r="BV17" s="1327"/>
      <c r="BW17" s="1327"/>
      <c r="BX17" s="1327"/>
      <c r="BY17" s="1327"/>
      <c r="BZ17" s="1327"/>
      <c r="CA17" s="1329"/>
      <c r="CB17" s="1327"/>
      <c r="CC17" s="1327"/>
      <c r="CD17" s="1330"/>
      <c r="CE17" s="1331"/>
      <c r="CF17" s="1324"/>
      <c r="CG17" s="1324"/>
      <c r="CH17" s="1324"/>
      <c r="CI17" s="1332"/>
      <c r="CJ17" s="1324"/>
      <c r="CK17" s="1324"/>
      <c r="CL17" s="1324"/>
      <c r="CM17" s="1324"/>
      <c r="CN17" s="1324"/>
      <c r="CO17" s="1324"/>
      <c r="CP17" s="1324"/>
      <c r="CQ17" s="1324"/>
      <c r="CR17" s="1324"/>
      <c r="CS17" s="1324"/>
      <c r="CT17" s="1339"/>
      <c r="CU17" s="1378"/>
      <c r="CV17" s="1379"/>
    </row>
    <row r="18" spans="1:100" ht="24.95" customHeight="1">
      <c r="A18" s="1317">
        <v>17</v>
      </c>
      <c r="B18" s="1332" t="s">
        <v>48</v>
      </c>
      <c r="C18" s="1337" t="s">
        <v>2303</v>
      </c>
      <c r="D18" s="386">
        <v>4500356368</v>
      </c>
      <c r="E18" s="385" t="s">
        <v>2301</v>
      </c>
      <c r="F18" s="386" t="s">
        <v>2535</v>
      </c>
      <c r="G18" s="386" t="s">
        <v>2534</v>
      </c>
      <c r="H18" s="386" t="s">
        <v>1838</v>
      </c>
      <c r="I18" s="1344" t="s">
        <v>2508</v>
      </c>
      <c r="K18" s="1324" t="s">
        <v>15</v>
      </c>
      <c r="AT18" s="951">
        <v>113660.28</v>
      </c>
      <c r="AU18" s="1" t="s">
        <v>1989</v>
      </c>
      <c r="BO18" s="86" t="s">
        <v>1999</v>
      </c>
      <c r="BQ18" s="104" t="s">
        <v>1838</v>
      </c>
      <c r="BR18" s="1300" t="s">
        <v>2063</v>
      </c>
      <c r="BS18" s="1327"/>
      <c r="BT18" s="1328"/>
      <c r="BU18" s="1327"/>
      <c r="BV18" s="1327"/>
      <c r="BW18" s="1327"/>
      <c r="BX18" s="1327"/>
      <c r="BY18" s="1327"/>
      <c r="BZ18" s="1327"/>
      <c r="CA18" s="1329"/>
      <c r="CB18" s="1327"/>
      <c r="CC18" s="1327"/>
      <c r="CD18" s="1330"/>
      <c r="CE18" s="1331"/>
      <c r="CF18" s="1324"/>
      <c r="CG18" s="1324"/>
      <c r="CH18" s="1367"/>
      <c r="CI18" s="1332"/>
      <c r="CJ18" s="1324"/>
      <c r="CK18" s="1324"/>
      <c r="CL18" s="1324"/>
      <c r="CM18" s="1324"/>
      <c r="CN18" s="1324"/>
      <c r="CO18" s="1324"/>
      <c r="CP18" s="1324"/>
      <c r="CQ18" s="1324"/>
      <c r="CR18" s="1324"/>
      <c r="CS18" s="1324"/>
      <c r="CT18" s="1339"/>
      <c r="CU18" s="1372"/>
      <c r="CV18" s="1380"/>
    </row>
    <row r="19" spans="1:100" ht="24.95" customHeight="1">
      <c r="A19" s="1317">
        <v>18</v>
      </c>
      <c r="B19" s="1332" t="s">
        <v>49</v>
      </c>
      <c r="C19" s="1337" t="s">
        <v>2287</v>
      </c>
      <c r="D19" s="100">
        <v>4500359157</v>
      </c>
      <c r="E19" s="1381">
        <v>43083</v>
      </c>
      <c r="F19" s="100"/>
      <c r="G19" s="100" t="s">
        <v>2557</v>
      </c>
      <c r="H19" s="1352" t="s">
        <v>2555</v>
      </c>
      <c r="I19" s="1344" t="s">
        <v>2556</v>
      </c>
      <c r="K19" s="1324" t="s">
        <v>15</v>
      </c>
      <c r="AT19" s="1">
        <v>93450</v>
      </c>
      <c r="AU19" s="1" t="s">
        <v>1155</v>
      </c>
      <c r="BO19" s="101">
        <v>43083</v>
      </c>
      <c r="BQ19" s="955" t="s">
        <v>2023</v>
      </c>
      <c r="BR19" s="1382" t="s">
        <v>2060</v>
      </c>
      <c r="BS19" s="1327"/>
      <c r="BT19" s="1328"/>
      <c r="BU19" s="1327"/>
      <c r="BV19" s="1327"/>
      <c r="BW19" s="1327"/>
      <c r="BX19" s="1327"/>
      <c r="BY19" s="1327"/>
      <c r="BZ19" s="1327"/>
      <c r="CA19" s="1329"/>
      <c r="CB19" s="1327"/>
      <c r="CC19" s="1327"/>
      <c r="CD19" s="1330"/>
      <c r="CE19" s="1331"/>
      <c r="CF19" s="1324"/>
      <c r="CG19" s="1324"/>
      <c r="CH19" s="1367"/>
      <c r="CI19" s="1332"/>
      <c r="CJ19" s="1324"/>
      <c r="CK19" s="1324"/>
      <c r="CL19" s="1324"/>
      <c r="CM19" s="1324"/>
      <c r="CN19" s="1324"/>
      <c r="CO19" s="1324"/>
      <c r="CP19" s="1324"/>
      <c r="CQ19" s="1324"/>
      <c r="CR19" s="1324"/>
      <c r="CS19" s="1324"/>
      <c r="CT19" s="1339"/>
      <c r="CU19" s="1378"/>
      <c r="CV19" s="1379"/>
    </row>
    <row r="20" spans="1:100" ht="24.95" customHeight="1">
      <c r="A20" s="1317">
        <v>19</v>
      </c>
      <c r="B20" s="1332" t="s">
        <v>50</v>
      </c>
      <c r="C20" s="1332" t="s">
        <v>2536</v>
      </c>
      <c r="D20" s="386">
        <v>4500356368</v>
      </c>
      <c r="E20" s="385" t="s">
        <v>2301</v>
      </c>
      <c r="F20" s="386" t="s">
        <v>2533</v>
      </c>
      <c r="G20" s="386" t="s">
        <v>2534</v>
      </c>
      <c r="H20" s="386" t="s">
        <v>1838</v>
      </c>
      <c r="I20" s="1344" t="s">
        <v>2064</v>
      </c>
      <c r="K20" s="1324" t="s">
        <v>15</v>
      </c>
      <c r="AT20" s="951">
        <v>332629.15000000002</v>
      </c>
      <c r="AU20" s="1" t="s">
        <v>1989</v>
      </c>
      <c r="BO20" s="86" t="s">
        <v>2002</v>
      </c>
      <c r="BQ20" s="104" t="s">
        <v>2025</v>
      </c>
      <c r="BR20" s="1300" t="s">
        <v>2064</v>
      </c>
      <c r="BS20" s="1327"/>
      <c r="BT20" s="1328"/>
      <c r="BU20" s="1327"/>
      <c r="BV20" s="1327"/>
      <c r="BW20" s="1327"/>
      <c r="BX20" s="1327"/>
      <c r="BY20" s="1327"/>
      <c r="BZ20" s="1327"/>
      <c r="CA20" s="1329"/>
      <c r="CB20" s="1327"/>
      <c r="CC20" s="1327"/>
      <c r="CD20" s="1330"/>
      <c r="CE20" s="1331"/>
      <c r="CF20" s="1324"/>
      <c r="CG20" s="1324"/>
      <c r="CH20" s="1367"/>
      <c r="CI20" s="1332"/>
      <c r="CJ20" s="1324"/>
      <c r="CK20" s="1324"/>
      <c r="CL20" s="1324"/>
      <c r="CM20" s="1324"/>
      <c r="CN20" s="1324"/>
      <c r="CO20" s="1324"/>
      <c r="CP20" s="1324"/>
      <c r="CQ20" s="1324"/>
      <c r="CR20" s="1324"/>
      <c r="CS20" s="1324"/>
      <c r="CT20" s="1339"/>
      <c r="CU20" s="1372"/>
      <c r="CV20" s="1380"/>
    </row>
    <row r="21" spans="1:100" ht="24.95" customHeight="1">
      <c r="A21" s="1317">
        <v>20</v>
      </c>
      <c r="B21" s="1332" t="s">
        <v>51</v>
      </c>
      <c r="C21" s="1337" t="s">
        <v>2164</v>
      </c>
      <c r="D21" s="386">
        <v>4500356368</v>
      </c>
      <c r="E21" s="385" t="s">
        <v>2301</v>
      </c>
      <c r="F21" s="386" t="s">
        <v>2533</v>
      </c>
      <c r="G21" s="386" t="s">
        <v>2534</v>
      </c>
      <c r="H21" s="386" t="s">
        <v>1838</v>
      </c>
      <c r="I21" s="1338" t="s">
        <v>2065</v>
      </c>
      <c r="K21" s="1324" t="s">
        <v>15</v>
      </c>
      <c r="AT21" s="1">
        <v>94050</v>
      </c>
      <c r="AU21" s="1" t="s">
        <v>1989</v>
      </c>
      <c r="BM21" s="1" t="s">
        <v>1984</v>
      </c>
      <c r="BN21" s="1" t="s">
        <v>1985</v>
      </c>
      <c r="BO21" s="86" t="s">
        <v>1990</v>
      </c>
      <c r="BQ21" s="1336" t="s">
        <v>2026</v>
      </c>
      <c r="BR21" s="1324" t="s">
        <v>2065</v>
      </c>
      <c r="BS21" s="1327"/>
      <c r="BT21" s="1328"/>
      <c r="BU21" s="1327"/>
      <c r="BV21" s="1327"/>
      <c r="BW21" s="1327"/>
      <c r="BX21" s="1327"/>
      <c r="BY21" s="1327"/>
      <c r="BZ21" s="1327"/>
      <c r="CA21" s="1329"/>
      <c r="CB21" s="1327"/>
      <c r="CC21" s="1327"/>
      <c r="CD21" s="1330"/>
      <c r="CE21" s="1331"/>
      <c r="CF21" s="1324"/>
      <c r="CG21" s="1324"/>
      <c r="CH21" s="1324"/>
      <c r="CI21" s="1332"/>
      <c r="CJ21" s="1324"/>
      <c r="CK21" s="1324"/>
      <c r="CL21" s="1324"/>
      <c r="CM21" s="1324"/>
      <c r="CN21" s="1324"/>
      <c r="CO21" s="1324"/>
      <c r="CP21" s="1324"/>
      <c r="CQ21" s="1324"/>
      <c r="CR21" s="1383"/>
      <c r="CS21" s="1324"/>
      <c r="CT21" s="1339"/>
      <c r="CU21" s="1378"/>
      <c r="CV21" s="1379"/>
    </row>
    <row r="22" spans="1:100" ht="24.95" customHeight="1">
      <c r="A22" s="1317">
        <v>21</v>
      </c>
      <c r="B22" s="1338" t="s">
        <v>52</v>
      </c>
      <c r="C22" s="1338"/>
      <c r="D22" s="1299"/>
      <c r="I22" s="1384" t="s">
        <v>2522</v>
      </c>
      <c r="K22" s="1324" t="s">
        <v>15</v>
      </c>
      <c r="AT22" s="1428"/>
      <c r="AU22" s="1428"/>
      <c r="AV22" s="1428"/>
      <c r="AW22" s="1428"/>
      <c r="AX22" s="1428"/>
      <c r="AY22" s="1428"/>
      <c r="AZ22" s="1428"/>
      <c r="BA22" s="1428"/>
      <c r="BB22" s="1428"/>
      <c r="BC22" s="1428"/>
      <c r="BD22" s="1428"/>
      <c r="BE22" s="1428"/>
      <c r="BF22" s="1428"/>
      <c r="BG22" s="1428"/>
      <c r="BH22" s="1428"/>
      <c r="BI22" s="1428"/>
      <c r="BJ22" s="1428"/>
      <c r="BK22" s="1428"/>
      <c r="BL22" s="1428"/>
      <c r="BM22" s="1428"/>
      <c r="BN22" s="1428"/>
      <c r="BO22" s="1428"/>
      <c r="BP22" s="1428"/>
      <c r="BR22" s="1385" t="s">
        <v>2041</v>
      </c>
      <c r="BS22" s="1327"/>
      <c r="BT22" s="1328"/>
      <c r="BU22" s="1327"/>
      <c r="BV22" s="1327"/>
      <c r="BW22" s="1327"/>
      <c r="BX22" s="1327"/>
      <c r="BY22" s="1327"/>
      <c r="BZ22" s="1327"/>
      <c r="CA22" s="1329"/>
      <c r="CB22" s="1327"/>
      <c r="CC22" s="1327"/>
      <c r="CD22" s="1330"/>
      <c r="CE22" s="1331"/>
      <c r="CF22" s="1324"/>
      <c r="CG22" s="1324"/>
      <c r="CH22" s="1324"/>
      <c r="CI22" s="1332"/>
      <c r="CJ22" s="1324"/>
      <c r="CK22" s="1324"/>
      <c r="CL22" s="1324"/>
      <c r="CM22" s="1324"/>
      <c r="CN22" s="1324"/>
      <c r="CO22" s="1324"/>
      <c r="CP22" s="1324"/>
      <c r="CQ22" s="1324"/>
      <c r="CR22" s="1383"/>
      <c r="CS22" s="1324"/>
      <c r="CT22" s="1339"/>
      <c r="CU22" s="1378"/>
      <c r="CV22" s="1379"/>
    </row>
    <row r="23" spans="1:100" ht="24.95" customHeight="1">
      <c r="A23" s="1317">
        <v>22</v>
      </c>
      <c r="B23" s="1332" t="s">
        <v>54</v>
      </c>
      <c r="C23" s="1332"/>
      <c r="I23" s="1338" t="s">
        <v>2495</v>
      </c>
      <c r="K23" s="1324" t="s">
        <v>15</v>
      </c>
      <c r="AT23" s="1428"/>
      <c r="AU23" s="1428"/>
      <c r="AV23" s="1428"/>
      <c r="AW23" s="1428"/>
      <c r="AX23" s="1428"/>
      <c r="AY23" s="1428"/>
      <c r="AZ23" s="1428"/>
      <c r="BA23" s="1428"/>
      <c r="BB23" s="1428"/>
      <c r="BC23" s="1428"/>
      <c r="BD23" s="1428"/>
      <c r="BE23" s="1428"/>
      <c r="BF23" s="1428"/>
      <c r="BG23" s="1428"/>
      <c r="BH23" s="1428"/>
      <c r="BI23" s="1428"/>
      <c r="BJ23" s="1428"/>
      <c r="BK23" s="1428"/>
      <c r="BL23" s="1428"/>
      <c r="BM23" s="1428"/>
      <c r="BN23" s="1428"/>
      <c r="BO23" s="1428"/>
      <c r="BP23" s="1428"/>
      <c r="BR23" s="1324" t="s">
        <v>2495</v>
      </c>
      <c r="BS23" s="1327"/>
      <c r="BT23" s="1328"/>
      <c r="BU23" s="1327"/>
      <c r="BV23" s="1327"/>
      <c r="BW23" s="1327"/>
      <c r="BX23" s="1327"/>
      <c r="BY23" s="1327"/>
      <c r="BZ23" s="1327"/>
      <c r="CA23" s="1329"/>
      <c r="CB23" s="1327"/>
      <c r="CC23" s="1327"/>
      <c r="CD23" s="1330"/>
      <c r="CE23" s="1331"/>
      <c r="CF23" s="1324"/>
      <c r="CG23" s="1324"/>
      <c r="CH23" s="1324"/>
      <c r="CI23" s="1332"/>
      <c r="CJ23" s="1324"/>
      <c r="CK23" s="1324"/>
      <c r="CL23" s="1324"/>
      <c r="CM23" s="1324"/>
      <c r="CN23" s="1324"/>
      <c r="CO23" s="1324"/>
      <c r="CP23" s="1324"/>
      <c r="CQ23" s="1324"/>
      <c r="CR23" s="1383"/>
      <c r="CS23" s="1324"/>
      <c r="CT23" s="1339"/>
      <c r="CU23" s="1378"/>
      <c r="CV23" s="1379"/>
    </row>
    <row r="24" spans="1:100" ht="24.95" customHeight="1">
      <c r="A24" s="1317">
        <v>23</v>
      </c>
      <c r="B24" s="1332" t="s">
        <v>55</v>
      </c>
      <c r="C24" s="1337" t="s">
        <v>2312</v>
      </c>
      <c r="D24" s="1322">
        <v>4500362263</v>
      </c>
      <c r="F24" s="1" t="s">
        <v>2537</v>
      </c>
      <c r="H24" s="86" t="s">
        <v>2032</v>
      </c>
      <c r="I24" s="1338" t="s">
        <v>2068</v>
      </c>
      <c r="K24" s="1324" t="s">
        <v>15</v>
      </c>
      <c r="AT24" s="951">
        <v>94500</v>
      </c>
      <c r="AU24" s="1" t="s">
        <v>1155</v>
      </c>
      <c r="BO24" s="86" t="s">
        <v>2009</v>
      </c>
      <c r="BQ24" s="385" t="s">
        <v>1850</v>
      </c>
      <c r="BR24" s="1324" t="s">
        <v>2068</v>
      </c>
      <c r="BS24" s="1327"/>
      <c r="BT24" s="1328"/>
      <c r="BU24" s="1327"/>
      <c r="BV24" s="1327"/>
      <c r="BW24" s="1327"/>
      <c r="BX24" s="1327"/>
      <c r="BY24" s="1327"/>
      <c r="BZ24" s="1327"/>
      <c r="CA24" s="1329"/>
      <c r="CB24" s="1327"/>
      <c r="CC24" s="1327"/>
      <c r="CD24" s="1330"/>
      <c r="CE24" s="1331"/>
      <c r="CF24" s="1324"/>
      <c r="CG24" s="1324"/>
      <c r="CH24" s="1324"/>
      <c r="CI24" s="1332"/>
      <c r="CJ24" s="1324"/>
      <c r="CK24" s="1324"/>
      <c r="CL24" s="1324"/>
      <c r="CM24" s="1324"/>
      <c r="CN24" s="1324"/>
      <c r="CO24" s="1324"/>
      <c r="CP24" s="1324"/>
      <c r="CQ24" s="1324"/>
      <c r="CR24" s="1383"/>
      <c r="CS24" s="1324"/>
      <c r="CT24" s="1339"/>
      <c r="CU24" s="1378"/>
      <c r="CV24" s="1379"/>
    </row>
    <row r="25" spans="1:100" ht="24.95" customHeight="1">
      <c r="A25" s="1317">
        <v>24</v>
      </c>
      <c r="B25" s="1332" t="s">
        <v>56</v>
      </c>
      <c r="C25" s="1337" t="s">
        <v>2314</v>
      </c>
      <c r="D25" s="1322">
        <v>4500362263</v>
      </c>
      <c r="F25" s="1" t="s">
        <v>2537</v>
      </c>
      <c r="I25" s="1338" t="s">
        <v>2548</v>
      </c>
      <c r="K25" s="1324" t="s">
        <v>15</v>
      </c>
      <c r="AT25" s="1">
        <v>155000</v>
      </c>
      <c r="AU25" s="1" t="s">
        <v>1155</v>
      </c>
      <c r="BO25" s="86" t="s">
        <v>2009</v>
      </c>
      <c r="BQ25" s="385" t="s">
        <v>1850</v>
      </c>
      <c r="BR25" s="1324" t="s">
        <v>2069</v>
      </c>
      <c r="BS25" s="1327"/>
      <c r="BT25" s="1328"/>
      <c r="BU25" s="1327"/>
      <c r="BV25" s="1327"/>
      <c r="BW25" s="1327"/>
      <c r="BX25" s="1327"/>
      <c r="BY25" s="1327"/>
      <c r="BZ25" s="1327"/>
      <c r="CA25" s="1329"/>
      <c r="CB25" s="1327"/>
      <c r="CC25" s="1327"/>
      <c r="CD25" s="1330"/>
      <c r="CE25" s="1331"/>
      <c r="CF25" s="1324"/>
      <c r="CG25" s="1324"/>
      <c r="CH25" s="1324"/>
      <c r="CI25" s="1332"/>
      <c r="CJ25" s="1324"/>
      <c r="CK25" s="1324"/>
      <c r="CL25" s="1324"/>
      <c r="CM25" s="1324"/>
      <c r="CN25" s="1324"/>
      <c r="CO25" s="1324"/>
      <c r="CP25" s="1324"/>
      <c r="CQ25" s="1324"/>
      <c r="CR25" s="1383"/>
      <c r="CS25" s="1324"/>
      <c r="CT25" s="1339"/>
      <c r="CU25" s="1378"/>
      <c r="CV25" s="1379"/>
    </row>
    <row r="26" spans="1:100" ht="24.95" customHeight="1">
      <c r="A26" s="1317">
        <v>25</v>
      </c>
      <c r="B26" s="1332" t="s">
        <v>58</v>
      </c>
      <c r="C26" s="1337" t="s">
        <v>2292</v>
      </c>
      <c r="D26" s="386">
        <v>4500359315</v>
      </c>
      <c r="E26" s="386"/>
      <c r="F26" s="386" t="s">
        <v>2549</v>
      </c>
      <c r="G26" s="386"/>
      <c r="H26" s="386" t="s">
        <v>1838</v>
      </c>
      <c r="I26" s="1386" t="s">
        <v>2509</v>
      </c>
      <c r="K26" s="1324" t="s">
        <v>15</v>
      </c>
      <c r="AT26" s="386"/>
      <c r="AU26" s="386"/>
      <c r="AV26" s="386"/>
      <c r="AW26" s="386"/>
      <c r="AX26" s="386"/>
      <c r="AY26" s="386"/>
      <c r="AZ26" s="386"/>
      <c r="BA26" s="386"/>
      <c r="BB26" s="386"/>
      <c r="BC26" s="386"/>
      <c r="BD26" s="386"/>
      <c r="BE26" s="386"/>
      <c r="BF26" s="386"/>
      <c r="BG26" s="386"/>
      <c r="BH26" s="386"/>
      <c r="BI26" s="386"/>
      <c r="BJ26" s="386"/>
      <c r="BK26" s="386"/>
      <c r="BL26" s="386"/>
      <c r="BM26" s="386"/>
      <c r="BN26" s="386"/>
      <c r="BO26" s="386"/>
      <c r="BP26" s="386"/>
      <c r="BQ26" s="1344" t="s">
        <v>1838</v>
      </c>
      <c r="BR26" s="1387" t="s">
        <v>2070</v>
      </c>
      <c r="BS26" s="1327"/>
      <c r="BT26" s="1328"/>
      <c r="BU26" s="1327"/>
      <c r="BV26" s="1327"/>
      <c r="BW26" s="1327"/>
      <c r="BX26" s="1327"/>
      <c r="BY26" s="1327"/>
      <c r="BZ26" s="1327"/>
      <c r="CA26" s="1329"/>
      <c r="CB26" s="1327"/>
      <c r="CC26" s="1327"/>
      <c r="CD26" s="1330"/>
      <c r="CE26" s="1331"/>
      <c r="CF26" s="1324"/>
      <c r="CG26" s="1324"/>
      <c r="CH26" s="1324"/>
      <c r="CI26" s="1332"/>
      <c r="CJ26" s="1324"/>
      <c r="CK26" s="1324"/>
      <c r="CL26" s="1324"/>
      <c r="CM26" s="1324"/>
      <c r="CN26" s="1324"/>
      <c r="CO26" s="1324"/>
      <c r="CP26" s="1324"/>
      <c r="CQ26" s="1324"/>
      <c r="CR26" s="1383"/>
      <c r="CS26" s="1324"/>
      <c r="CT26" s="1339"/>
      <c r="CU26" s="1378"/>
      <c r="CV26" s="1379"/>
    </row>
    <row r="27" spans="1:100" ht="24.95" customHeight="1">
      <c r="A27" s="1317">
        <v>26</v>
      </c>
      <c r="B27" s="1332" t="s">
        <v>60</v>
      </c>
      <c r="C27" s="1332"/>
      <c r="I27" s="1344" t="s">
        <v>2051</v>
      </c>
      <c r="K27" s="1324" t="s">
        <v>15</v>
      </c>
      <c r="BQ27" s="385" t="s">
        <v>2014</v>
      </c>
      <c r="BR27" s="186" t="s">
        <v>2051</v>
      </c>
      <c r="BS27" s="1327"/>
      <c r="BT27" s="1328"/>
      <c r="BU27" s="1327"/>
      <c r="BV27" s="1327"/>
      <c r="BW27" s="1327"/>
      <c r="BX27" s="1327"/>
      <c r="BY27" s="1327"/>
      <c r="BZ27" s="1327"/>
      <c r="CA27" s="1329"/>
      <c r="CB27" s="1327"/>
      <c r="CC27" s="1327"/>
      <c r="CD27" s="1330"/>
      <c r="CE27" s="1331"/>
      <c r="CF27" s="1324"/>
      <c r="CG27" s="1324"/>
      <c r="CH27" s="1324"/>
      <c r="CI27" s="1332"/>
      <c r="CJ27" s="1324"/>
      <c r="CK27" s="1324"/>
      <c r="CL27" s="1324"/>
      <c r="CM27" s="1324"/>
      <c r="CN27" s="1324"/>
      <c r="CO27" s="1324"/>
      <c r="CP27" s="1324"/>
      <c r="CQ27" s="1324"/>
      <c r="CR27" s="1383"/>
      <c r="CS27" s="1324"/>
      <c r="CT27" s="1339"/>
      <c r="CU27" s="1378"/>
      <c r="CV27" s="1379"/>
    </row>
    <row r="28" spans="1:100" s="1389" customFormat="1" ht="24.95" customHeight="1">
      <c r="A28" s="1317">
        <v>27</v>
      </c>
      <c r="B28" s="1332" t="s">
        <v>61</v>
      </c>
      <c r="C28" s="1388" t="s">
        <v>2586</v>
      </c>
      <c r="D28" s="386">
        <v>4500347591</v>
      </c>
      <c r="E28" s="385"/>
      <c r="F28" s="385" t="s">
        <v>2578</v>
      </c>
      <c r="G28" s="385" t="s">
        <v>2577</v>
      </c>
      <c r="H28" s="385" t="s">
        <v>2576</v>
      </c>
      <c r="I28" s="1338" t="s">
        <v>2574</v>
      </c>
      <c r="J28" s="386"/>
      <c r="K28" s="1324" t="s">
        <v>15</v>
      </c>
      <c r="L28" s="386"/>
      <c r="M28" s="386"/>
      <c r="N28" s="386"/>
      <c r="O28" s="386"/>
      <c r="P28" s="386"/>
      <c r="Q28" s="386"/>
      <c r="R28" s="386"/>
      <c r="S28" s="386"/>
      <c r="T28" s="386"/>
      <c r="U28" s="1293">
        <v>1000</v>
      </c>
      <c r="V28" s="1294">
        <v>1000</v>
      </c>
      <c r="W28" s="1295">
        <v>42685</v>
      </c>
      <c r="X28" s="386" t="s">
        <v>2564</v>
      </c>
      <c r="Y28" s="1295">
        <v>42692</v>
      </c>
      <c r="Z28" s="386" t="s">
        <v>1147</v>
      </c>
      <c r="AA28" s="386">
        <v>24</v>
      </c>
      <c r="AB28" s="1295">
        <v>42706</v>
      </c>
      <c r="AC28" s="1295">
        <v>42716</v>
      </c>
      <c r="AD28" s="1295">
        <v>42744</v>
      </c>
      <c r="AE28" s="1296">
        <v>38.5</v>
      </c>
      <c r="AF28" s="1296" t="s">
        <v>1989</v>
      </c>
      <c r="AG28" s="1297">
        <v>1000</v>
      </c>
      <c r="AH28" s="1293">
        <f>AE28*AG28</f>
        <v>38500</v>
      </c>
      <c r="AI28" s="1293" t="s">
        <v>1989</v>
      </c>
      <c r="AJ28" s="1293">
        <f>(AH28*20)/100</f>
        <v>7700</v>
      </c>
      <c r="AK28" s="1293" t="s">
        <v>2571</v>
      </c>
      <c r="AL28" s="1293" t="s">
        <v>2573</v>
      </c>
      <c r="AM28" s="1295">
        <v>42717</v>
      </c>
      <c r="AN28" s="1295">
        <v>42748</v>
      </c>
      <c r="AO28" s="386" t="s">
        <v>1145</v>
      </c>
      <c r="AP28" s="1295">
        <v>42751</v>
      </c>
      <c r="AQ28" s="1295">
        <v>42751</v>
      </c>
      <c r="AR28" s="1295">
        <v>42719</v>
      </c>
      <c r="AS28" s="386">
        <v>4500347591</v>
      </c>
      <c r="AT28" s="386">
        <v>38500</v>
      </c>
      <c r="AU28" s="386" t="s">
        <v>1989</v>
      </c>
      <c r="AV28" s="386"/>
      <c r="AW28" s="386"/>
      <c r="AX28" s="386"/>
      <c r="AY28" s="386"/>
      <c r="AZ28" s="386"/>
      <c r="BA28" s="386"/>
      <c r="BB28" s="386"/>
      <c r="BC28" s="386"/>
      <c r="BD28" s="386"/>
      <c r="BE28" s="386"/>
      <c r="BF28" s="386"/>
      <c r="BG28" s="386"/>
      <c r="BH28" s="386"/>
      <c r="BI28" s="386"/>
      <c r="BJ28" s="386"/>
      <c r="BK28" s="386"/>
      <c r="BL28" s="386"/>
      <c r="BM28" s="386"/>
      <c r="BN28" s="386"/>
      <c r="BO28" s="1295">
        <v>42972</v>
      </c>
      <c r="BP28" s="386"/>
      <c r="BQ28" s="386" t="s">
        <v>2575</v>
      </c>
      <c r="BR28" s="1338" t="s">
        <v>2067</v>
      </c>
      <c r="BS28" s="1327"/>
      <c r="BT28" s="1328"/>
      <c r="BU28" s="1327"/>
      <c r="BV28" s="1327"/>
      <c r="BW28" s="1327"/>
      <c r="BX28" s="1327"/>
      <c r="BY28" s="1327"/>
      <c r="BZ28" s="1327"/>
      <c r="CA28" s="1329"/>
      <c r="CB28" s="1327"/>
      <c r="CC28" s="1327"/>
      <c r="CD28" s="1344"/>
      <c r="CE28" s="1331"/>
      <c r="CF28" s="1324"/>
      <c r="CG28" s="1324"/>
      <c r="CH28" s="1324"/>
      <c r="CI28" s="1332"/>
      <c r="CJ28" s="1324"/>
      <c r="CK28" s="1324"/>
      <c r="CL28" s="1324"/>
      <c r="CM28" s="1324"/>
      <c r="CN28" s="1324"/>
      <c r="CO28" s="1324"/>
      <c r="CP28" s="1324"/>
      <c r="CQ28" s="1324"/>
      <c r="CR28" s="1383"/>
      <c r="CS28" s="1324"/>
      <c r="CT28" s="1339"/>
      <c r="CU28" s="1378"/>
      <c r="CV28" s="1379"/>
    </row>
    <row r="29" spans="1:100" ht="24.95" customHeight="1">
      <c r="A29" s="1317">
        <v>28</v>
      </c>
      <c r="B29" s="1332" t="s">
        <v>62</v>
      </c>
      <c r="C29" s="1337" t="s">
        <v>2342</v>
      </c>
      <c r="D29" s="386">
        <v>4500360411</v>
      </c>
      <c r="F29" s="1" t="s">
        <v>2498</v>
      </c>
      <c r="H29" s="385" t="s">
        <v>2553</v>
      </c>
      <c r="I29" s="1338" t="s">
        <v>2592</v>
      </c>
      <c r="K29" s="1324" t="s">
        <v>15</v>
      </c>
      <c r="AT29" s="1">
        <v>1850000</v>
      </c>
      <c r="AU29" s="1" t="s">
        <v>1155</v>
      </c>
      <c r="BB29" s="213" t="s">
        <v>2498</v>
      </c>
      <c r="BO29" s="86" t="s">
        <v>2010</v>
      </c>
      <c r="BR29" s="1324" t="s">
        <v>2497</v>
      </c>
      <c r="BS29" s="1327"/>
      <c r="BT29" s="1328"/>
      <c r="BU29" s="1327"/>
      <c r="BV29" s="1327"/>
      <c r="BW29" s="1327"/>
      <c r="BX29" s="1327"/>
      <c r="BY29" s="1327"/>
      <c r="BZ29" s="1327"/>
      <c r="CA29" s="1329"/>
      <c r="CB29" s="1327"/>
      <c r="CC29" s="1327"/>
      <c r="CD29" s="1330"/>
      <c r="CE29" s="1331"/>
      <c r="CF29" s="1324"/>
      <c r="CG29" s="1324"/>
      <c r="CH29" s="1324"/>
      <c r="CI29" s="1332"/>
      <c r="CJ29" s="1324"/>
      <c r="CK29" s="1324"/>
      <c r="CL29" s="1324"/>
      <c r="CM29" s="1324"/>
      <c r="CN29" s="1324"/>
      <c r="CO29" s="1324"/>
      <c r="CP29" s="1324"/>
      <c r="CQ29" s="1324"/>
      <c r="CR29" s="1383"/>
      <c r="CS29" s="1324"/>
      <c r="CT29" s="1339"/>
      <c r="CU29" s="1378"/>
      <c r="CV29" s="1379"/>
    </row>
    <row r="30" spans="1:100" ht="24.95" customHeight="1">
      <c r="A30" s="1317">
        <v>29</v>
      </c>
      <c r="B30" s="1332" t="s">
        <v>65</v>
      </c>
      <c r="C30" s="1332"/>
      <c r="I30" s="1338" t="s">
        <v>2547</v>
      </c>
      <c r="K30" s="1324" t="s">
        <v>15</v>
      </c>
      <c r="AT30" s="1">
        <v>760000</v>
      </c>
      <c r="AU30" s="1" t="s">
        <v>1155</v>
      </c>
      <c r="BO30" s="86" t="s">
        <v>1997</v>
      </c>
      <c r="BQ30" s="386" t="s">
        <v>2032</v>
      </c>
      <c r="BR30" s="1324" t="s">
        <v>2061</v>
      </c>
      <c r="BS30" s="1327"/>
      <c r="BT30" s="1328"/>
      <c r="BU30" s="1327"/>
      <c r="BV30" s="1327"/>
      <c r="BW30" s="1327"/>
      <c r="BX30" s="1327"/>
      <c r="BY30" s="1327"/>
      <c r="BZ30" s="1327"/>
      <c r="CA30" s="1329"/>
      <c r="CB30" s="1327"/>
      <c r="CC30" s="1327"/>
      <c r="CD30" s="1330"/>
      <c r="CE30" s="1331"/>
      <c r="CF30" s="1324"/>
      <c r="CG30" s="1324"/>
      <c r="CH30" s="1324"/>
      <c r="CI30" s="1332"/>
      <c r="CJ30" s="1324"/>
      <c r="CK30" s="1324"/>
      <c r="CL30" s="1324"/>
      <c r="CM30" s="1324"/>
      <c r="CN30" s="1324"/>
      <c r="CO30" s="1324"/>
      <c r="CP30" s="1324"/>
      <c r="CQ30" s="1324"/>
      <c r="CR30" s="1383"/>
      <c r="CS30" s="1324"/>
      <c r="CT30" s="1339"/>
      <c r="CU30" s="1378"/>
      <c r="CV30" s="1379"/>
    </row>
    <row r="31" spans="1:100" ht="24.95" customHeight="1">
      <c r="A31" s="1317">
        <v>30</v>
      </c>
      <c r="B31" s="1332" t="s">
        <v>66</v>
      </c>
      <c r="C31" s="1337" t="s">
        <v>2258</v>
      </c>
      <c r="D31" s="100">
        <v>4500353361</v>
      </c>
      <c r="E31" s="385" t="s">
        <v>2552</v>
      </c>
      <c r="F31" s="100" t="s">
        <v>2551</v>
      </c>
      <c r="G31" s="100"/>
      <c r="H31" s="100" t="s">
        <v>1838</v>
      </c>
      <c r="I31" s="1338" t="s">
        <v>2532</v>
      </c>
      <c r="K31" s="1324" t="s">
        <v>15</v>
      </c>
      <c r="AT31" s="951">
        <v>5060000</v>
      </c>
      <c r="AU31" s="1" t="s">
        <v>1155</v>
      </c>
      <c r="BO31" s="86" t="s">
        <v>1998</v>
      </c>
      <c r="BR31" s="1324" t="s">
        <v>2501</v>
      </c>
      <c r="BS31" s="1327"/>
      <c r="BT31" s="1328"/>
      <c r="BU31" s="1327"/>
      <c r="BV31" s="1327"/>
      <c r="BW31" s="1327"/>
      <c r="BX31" s="1327"/>
      <c r="BY31" s="1327"/>
      <c r="BZ31" s="1327"/>
      <c r="CA31" s="1329"/>
      <c r="CB31" s="1327"/>
      <c r="CC31" s="1327"/>
      <c r="CD31" s="1330"/>
      <c r="CE31" s="1331"/>
      <c r="CF31" s="1324"/>
      <c r="CG31" s="1324"/>
      <c r="CH31" s="1324"/>
      <c r="CI31" s="1332"/>
      <c r="CJ31" s="1324"/>
      <c r="CK31" s="1324"/>
      <c r="CL31" s="1324"/>
      <c r="CM31" s="1324"/>
      <c r="CN31" s="1324"/>
      <c r="CO31" s="1324"/>
      <c r="CP31" s="1324"/>
      <c r="CQ31" s="1324"/>
      <c r="CR31" s="1383"/>
      <c r="CS31" s="1324"/>
      <c r="CT31" s="1390"/>
      <c r="CU31" s="1340"/>
      <c r="CV31" s="1391"/>
    </row>
    <row r="32" spans="1:100" ht="15" customHeight="1">
      <c r="A32" s="1317"/>
      <c r="B32" s="1317"/>
      <c r="C32" s="1317"/>
      <c r="I32" s="1342"/>
      <c r="BS32" s="1327"/>
      <c r="BT32" s="1328"/>
      <c r="BU32" s="1327"/>
      <c r="BV32" s="1327"/>
      <c r="BW32" s="1327"/>
      <c r="BX32" s="1327"/>
      <c r="BY32" s="1327"/>
      <c r="BZ32" s="1327"/>
      <c r="CA32" s="1329"/>
      <c r="CB32" s="1327"/>
      <c r="CC32" s="1327"/>
      <c r="CD32" s="1330"/>
      <c r="CE32" s="1331"/>
      <c r="CF32" s="1324"/>
      <c r="CG32" s="1324"/>
      <c r="CH32" s="1324"/>
      <c r="CI32" s="1332"/>
      <c r="CJ32" s="1324"/>
      <c r="CK32" s="1324"/>
      <c r="CL32" s="1324"/>
      <c r="CM32" s="1324"/>
      <c r="CN32" s="1324"/>
      <c r="CO32" s="1324"/>
      <c r="CP32" s="1324"/>
      <c r="CQ32" s="1324"/>
      <c r="CR32" s="1324"/>
      <c r="CS32" s="1324"/>
      <c r="CT32" s="1339"/>
      <c r="CU32" s="1392"/>
      <c r="CV32" s="1393"/>
    </row>
    <row r="33" spans="1:100" ht="15" customHeight="1">
      <c r="A33" s="1317"/>
      <c r="B33" s="1317"/>
      <c r="C33" s="1317"/>
      <c r="I33" s="1342"/>
      <c r="BS33" s="1327"/>
      <c r="BT33" s="1328"/>
      <c r="BU33" s="1327"/>
      <c r="BV33" s="1327"/>
      <c r="BW33" s="1327"/>
      <c r="BX33" s="1327"/>
      <c r="BY33" s="1327"/>
      <c r="BZ33" s="1327"/>
      <c r="CA33" s="1329"/>
      <c r="CB33" s="1327"/>
      <c r="CC33" s="1327"/>
      <c r="CD33" s="1330"/>
      <c r="CE33" s="1331"/>
      <c r="CF33" s="1324"/>
      <c r="CG33" s="1324"/>
      <c r="CH33" s="1324"/>
      <c r="CI33" s="1332"/>
      <c r="CJ33" s="1324"/>
      <c r="CK33" s="1324"/>
      <c r="CL33" s="1324"/>
      <c r="CM33" s="1324"/>
      <c r="CN33" s="1324"/>
      <c r="CO33" s="1324"/>
      <c r="CP33" s="1324"/>
      <c r="CQ33" s="1324"/>
      <c r="CR33" s="1324"/>
      <c r="CS33" s="1324"/>
      <c r="CT33" s="1339"/>
      <c r="CU33" s="1394"/>
      <c r="CV33" s="1341"/>
    </row>
    <row r="34" spans="1:100" ht="150" customHeight="1">
      <c r="A34" s="1317"/>
      <c r="B34" s="1317"/>
      <c r="C34" s="1317"/>
      <c r="I34" s="1342"/>
      <c r="BS34" s="1327"/>
      <c r="BT34" s="1328"/>
      <c r="BU34" s="1327"/>
      <c r="BV34" s="1327"/>
      <c r="BW34" s="1327"/>
      <c r="BX34" s="1327"/>
      <c r="BY34" s="1327"/>
      <c r="BZ34" s="1327"/>
      <c r="CA34" s="1329"/>
      <c r="CB34" s="1327"/>
      <c r="CC34" s="1327"/>
      <c r="CD34" s="1330"/>
      <c r="CE34" s="1331"/>
      <c r="CF34" s="1324"/>
      <c r="CG34" s="1324"/>
      <c r="CH34" s="1324"/>
      <c r="CI34" s="1332"/>
      <c r="CJ34" s="1324"/>
      <c r="CK34" s="1324"/>
      <c r="CL34" s="1324"/>
      <c r="CM34" s="1324"/>
      <c r="CN34" s="1324"/>
      <c r="CO34" s="1324"/>
      <c r="CP34" s="1324"/>
      <c r="CQ34" s="1324"/>
      <c r="CR34" s="1324"/>
      <c r="CS34" s="1324"/>
      <c r="CT34" s="1339"/>
      <c r="CU34" s="1395"/>
      <c r="CV34" s="1396"/>
    </row>
    <row r="35" spans="1:100" ht="150" customHeight="1">
      <c r="A35" s="1317"/>
      <c r="B35" s="1317"/>
      <c r="C35" s="1317"/>
      <c r="I35" s="1342"/>
      <c r="BS35" s="1327"/>
      <c r="BT35" s="1328"/>
      <c r="BU35" s="1327"/>
      <c r="BV35" s="1327"/>
      <c r="BW35" s="1327"/>
      <c r="BX35" s="1327"/>
      <c r="BY35" s="1327"/>
      <c r="BZ35" s="1327"/>
      <c r="CA35" s="1329"/>
      <c r="CB35" s="1327"/>
      <c r="CC35" s="1327"/>
      <c r="CD35" s="1330"/>
      <c r="CE35" s="1331"/>
      <c r="CF35" s="1324"/>
      <c r="CG35" s="1324"/>
      <c r="CH35" s="1324"/>
      <c r="CI35" s="1332"/>
      <c r="CJ35" s="1324"/>
      <c r="CK35" s="1324"/>
      <c r="CL35" s="1324"/>
      <c r="CM35" s="1324"/>
      <c r="CN35" s="1324"/>
      <c r="CO35" s="1324"/>
      <c r="CP35" s="1324"/>
      <c r="CQ35" s="1324"/>
      <c r="CR35" s="1324"/>
      <c r="CS35" s="1324"/>
      <c r="CT35" s="1339"/>
      <c r="CU35" s="1394"/>
      <c r="CV35" s="1397"/>
    </row>
    <row r="36" spans="1:100" ht="150" customHeight="1">
      <c r="A36" s="1317"/>
      <c r="B36" s="1317"/>
      <c r="C36" s="1317"/>
      <c r="I36" s="1342"/>
      <c r="BS36" s="1327"/>
      <c r="BT36" s="1328"/>
      <c r="BU36" s="1327"/>
      <c r="BV36" s="1327"/>
      <c r="BW36" s="1327"/>
      <c r="BX36" s="1327"/>
      <c r="BY36" s="1327"/>
      <c r="BZ36" s="1327"/>
      <c r="CA36" s="1329"/>
      <c r="CB36" s="1327"/>
      <c r="CC36" s="1327"/>
      <c r="CD36" s="1330"/>
      <c r="CE36" s="1331"/>
      <c r="CF36" s="1324"/>
      <c r="CG36" s="1324"/>
      <c r="CH36" s="1324"/>
      <c r="CI36" s="1332"/>
      <c r="CJ36" s="1324"/>
      <c r="CK36" s="1324"/>
      <c r="CL36" s="1324"/>
      <c r="CM36" s="1324"/>
      <c r="CN36" s="1324"/>
      <c r="CO36" s="1324"/>
      <c r="CP36" s="1324"/>
      <c r="CQ36" s="1324"/>
      <c r="CR36" s="1324"/>
      <c r="CS36" s="1324"/>
      <c r="CT36" s="1339"/>
      <c r="CU36" s="1374"/>
      <c r="CV36" s="1398"/>
    </row>
    <row r="37" spans="1:100" ht="150" customHeight="1">
      <c r="A37" s="1317"/>
      <c r="B37" s="1317"/>
      <c r="C37" s="1317"/>
      <c r="I37" s="1342"/>
      <c r="BS37" s="1327"/>
      <c r="BT37" s="1328"/>
      <c r="BU37" s="1327"/>
      <c r="BV37" s="1327"/>
      <c r="BW37" s="1327"/>
      <c r="BX37" s="1327"/>
      <c r="BY37" s="1327"/>
      <c r="BZ37" s="1327"/>
      <c r="CA37" s="1329"/>
      <c r="CB37" s="1327"/>
      <c r="CC37" s="1327"/>
      <c r="CD37" s="1330"/>
      <c r="CE37" s="1331"/>
      <c r="CF37" s="1324"/>
      <c r="CG37" s="1324"/>
      <c r="CH37" s="1324"/>
      <c r="CI37" s="1332"/>
      <c r="CJ37" s="1324"/>
      <c r="CK37" s="1324"/>
      <c r="CL37" s="1324"/>
      <c r="CM37" s="1324"/>
      <c r="CN37" s="1324"/>
      <c r="CO37" s="1324"/>
      <c r="CP37" s="1324"/>
      <c r="CQ37" s="1324"/>
      <c r="CR37" s="1324"/>
      <c r="CS37" s="1324"/>
      <c r="CT37" s="1339"/>
      <c r="CU37" s="1372"/>
      <c r="CV37" s="1380"/>
    </row>
    <row r="38" spans="1:100" ht="150" customHeight="1">
      <c r="A38" s="1317"/>
      <c r="B38" s="1317"/>
      <c r="C38" s="1317"/>
      <c r="I38" s="1342"/>
      <c r="BS38" s="1327"/>
      <c r="BT38" s="1328"/>
      <c r="BU38" s="1327"/>
      <c r="BV38" s="1327"/>
      <c r="BW38" s="1327"/>
      <c r="BX38" s="1327"/>
      <c r="BY38" s="1327"/>
      <c r="BZ38" s="1327"/>
      <c r="CA38" s="1329"/>
      <c r="CB38" s="1327"/>
      <c r="CC38" s="1327"/>
      <c r="CD38" s="1330"/>
      <c r="CE38" s="1331"/>
      <c r="CF38" s="1324"/>
      <c r="CG38" s="1324"/>
      <c r="CH38" s="1324"/>
      <c r="CI38" s="1332"/>
      <c r="CJ38" s="1324"/>
      <c r="CK38" s="1324"/>
      <c r="CL38" s="1324"/>
      <c r="CM38" s="1324"/>
      <c r="CN38" s="1324"/>
      <c r="CO38" s="1324"/>
      <c r="CP38" s="1324"/>
      <c r="CQ38" s="1324"/>
      <c r="CR38" s="1324"/>
      <c r="CS38" s="1324"/>
      <c r="CT38" s="1339"/>
      <c r="CU38" s="1399"/>
      <c r="CV38" s="1400"/>
    </row>
    <row r="39" spans="1:100" ht="150" customHeight="1">
      <c r="A39" s="1317"/>
      <c r="B39" s="1317"/>
      <c r="C39" s="1317"/>
      <c r="I39" s="1342"/>
      <c r="BS39" s="1327"/>
      <c r="BT39" s="1328"/>
      <c r="BU39" s="1327"/>
      <c r="BV39" s="1327"/>
      <c r="BW39" s="1327"/>
      <c r="BX39" s="1327"/>
      <c r="BY39" s="1327"/>
      <c r="BZ39" s="1327"/>
      <c r="CA39" s="1329"/>
      <c r="CB39" s="1327"/>
      <c r="CC39" s="1327"/>
      <c r="CD39" s="1330"/>
      <c r="CE39" s="1331"/>
      <c r="CF39" s="1324"/>
      <c r="CG39" s="1324"/>
      <c r="CH39" s="1324"/>
      <c r="CI39" s="1332"/>
      <c r="CJ39" s="1324"/>
      <c r="CK39" s="1324"/>
      <c r="CL39" s="1324"/>
      <c r="CM39" s="1324"/>
      <c r="CN39" s="1324"/>
      <c r="CO39" s="1324"/>
      <c r="CP39" s="1324"/>
      <c r="CQ39" s="1324"/>
      <c r="CR39" s="1324"/>
      <c r="CS39" s="1324"/>
      <c r="CT39" s="1339"/>
      <c r="CU39" s="1372"/>
      <c r="CV39" s="1380"/>
    </row>
    <row r="40" spans="1:100" ht="150" customHeight="1">
      <c r="A40" s="1317"/>
      <c r="B40" s="1317"/>
      <c r="C40" s="1317"/>
      <c r="I40" s="1342"/>
      <c r="BS40" s="1327"/>
      <c r="BT40" s="1328"/>
      <c r="BU40" s="1327"/>
      <c r="BV40" s="1327"/>
      <c r="BW40" s="1327"/>
      <c r="BX40" s="1327"/>
      <c r="BY40" s="1327"/>
      <c r="BZ40" s="1327"/>
      <c r="CA40" s="1329"/>
      <c r="CB40" s="1327"/>
      <c r="CC40" s="1327"/>
      <c r="CD40" s="1330"/>
      <c r="CE40" s="1331"/>
      <c r="CF40" s="1324"/>
      <c r="CG40" s="1324"/>
      <c r="CH40" s="1324"/>
      <c r="CI40" s="1332"/>
      <c r="CJ40" s="1324"/>
      <c r="CK40" s="1324"/>
      <c r="CL40" s="1324"/>
      <c r="CM40" s="1324"/>
      <c r="CN40" s="1324"/>
      <c r="CO40" s="1324"/>
      <c r="CP40" s="1324"/>
      <c r="CQ40" s="1324"/>
      <c r="CR40" s="1324"/>
      <c r="CS40" s="1324"/>
      <c r="CT40" s="1339"/>
      <c r="CU40" s="1378"/>
      <c r="CV40" s="1379"/>
    </row>
    <row r="41" spans="1:100" ht="150" customHeight="1">
      <c r="A41" s="1317"/>
      <c r="B41" s="1317"/>
      <c r="C41" s="1317"/>
      <c r="I41" s="1342"/>
      <c r="BS41" s="1327"/>
      <c r="BT41" s="1328"/>
      <c r="BU41" s="1327"/>
      <c r="BV41" s="1327"/>
      <c r="BW41" s="1327"/>
      <c r="BX41" s="1327"/>
      <c r="BY41" s="1327"/>
      <c r="BZ41" s="1327"/>
      <c r="CA41" s="1329"/>
      <c r="CB41" s="1327"/>
      <c r="CC41" s="1327"/>
      <c r="CD41" s="1330"/>
      <c r="CE41" s="1331"/>
      <c r="CF41" s="1324"/>
      <c r="CG41" s="1324"/>
      <c r="CH41" s="1324"/>
      <c r="CI41" s="1332"/>
      <c r="CJ41" s="1324"/>
      <c r="CK41" s="1324"/>
      <c r="CL41" s="1324"/>
      <c r="CM41" s="1324"/>
      <c r="CN41" s="1324"/>
      <c r="CO41" s="1324"/>
      <c r="CP41" s="1324"/>
      <c r="CQ41" s="1324"/>
      <c r="CR41" s="1324"/>
      <c r="CS41" s="1324"/>
      <c r="CT41" s="1339"/>
      <c r="CU41" s="1372"/>
      <c r="CV41" s="1380"/>
    </row>
    <row r="42" spans="1:100" ht="150" customHeight="1">
      <c r="A42" s="1317"/>
      <c r="B42" s="1317"/>
      <c r="C42" s="1317"/>
      <c r="I42" s="1342"/>
      <c r="BS42" s="1327"/>
      <c r="BT42" s="1328"/>
      <c r="BU42" s="1327"/>
      <c r="BV42" s="1327"/>
      <c r="BW42" s="1327"/>
      <c r="BX42" s="1327"/>
      <c r="BY42" s="1327"/>
      <c r="BZ42" s="1327"/>
      <c r="CA42" s="1329"/>
      <c r="CB42" s="1327"/>
      <c r="CC42" s="1327"/>
      <c r="CD42" s="1330"/>
      <c r="CE42" s="1331"/>
      <c r="CF42" s="1324"/>
      <c r="CG42" s="1324"/>
      <c r="CH42" s="1324"/>
      <c r="CI42" s="1332"/>
      <c r="CJ42" s="1324"/>
      <c r="CK42" s="1324"/>
      <c r="CL42" s="1324"/>
      <c r="CM42" s="1324"/>
      <c r="CN42" s="1324"/>
      <c r="CO42" s="1324"/>
      <c r="CP42" s="1324"/>
      <c r="CQ42" s="1324"/>
      <c r="CR42" s="1324"/>
      <c r="CS42" s="1324"/>
      <c r="CT42" s="1339"/>
      <c r="CU42" s="1401"/>
      <c r="CV42" s="1402"/>
    </row>
    <row r="43" spans="1:100" ht="150" customHeight="1">
      <c r="A43" s="1317"/>
      <c r="B43" s="1317"/>
      <c r="C43" s="1317"/>
      <c r="I43" s="1342"/>
      <c r="BS43" s="1327"/>
      <c r="BT43" s="1328"/>
      <c r="BU43" s="1327"/>
      <c r="BV43" s="1327"/>
      <c r="BW43" s="1327"/>
      <c r="BX43" s="1327"/>
      <c r="BY43" s="1327"/>
      <c r="BZ43" s="1327"/>
      <c r="CA43" s="1329"/>
      <c r="CB43" s="1327"/>
      <c r="CC43" s="1327"/>
      <c r="CD43" s="1330"/>
      <c r="CE43" s="1331"/>
      <c r="CF43" s="1324"/>
      <c r="CG43" s="1324"/>
      <c r="CH43" s="1324"/>
      <c r="CI43" s="1332"/>
      <c r="CJ43" s="1324"/>
      <c r="CK43" s="1324"/>
      <c r="CL43" s="1324"/>
      <c r="CM43" s="1324"/>
      <c r="CN43" s="1324"/>
      <c r="CO43" s="1324"/>
      <c r="CP43" s="1324"/>
      <c r="CQ43" s="1324"/>
      <c r="CR43" s="1324"/>
      <c r="CS43" s="1324"/>
      <c r="CT43" s="1339"/>
      <c r="CU43" s="1372"/>
      <c r="CV43" s="1380"/>
    </row>
    <row r="44" spans="1:100" ht="150" customHeight="1">
      <c r="A44" s="1317"/>
      <c r="B44" s="1317"/>
      <c r="C44" s="1317"/>
      <c r="I44" s="1342"/>
      <c r="BS44" s="1327"/>
      <c r="BT44" s="1328"/>
      <c r="BU44" s="1327"/>
      <c r="BV44" s="1327"/>
      <c r="BW44" s="1327"/>
      <c r="BX44" s="1327"/>
      <c r="BY44" s="1327"/>
      <c r="BZ44" s="1327"/>
      <c r="CA44" s="1329"/>
      <c r="CB44" s="1327"/>
      <c r="CC44" s="1327"/>
      <c r="CD44" s="1330"/>
      <c r="CE44" s="1331"/>
      <c r="CF44" s="1324"/>
      <c r="CG44" s="1324"/>
      <c r="CH44" s="1324"/>
      <c r="CI44" s="1332"/>
      <c r="CJ44" s="1324"/>
      <c r="CK44" s="1324"/>
      <c r="CL44" s="1324"/>
      <c r="CM44" s="1324"/>
      <c r="CN44" s="1324"/>
      <c r="CO44" s="1324"/>
      <c r="CP44" s="1324"/>
      <c r="CQ44" s="1324"/>
      <c r="CR44" s="1324"/>
      <c r="CS44" s="1324"/>
      <c r="CT44" s="1310"/>
      <c r="CU44" s="1354"/>
      <c r="CV44" s="1403"/>
    </row>
    <row r="45" spans="1:100" ht="150" customHeight="1">
      <c r="A45" s="1317"/>
      <c r="B45" s="1317"/>
      <c r="C45" s="1317"/>
      <c r="I45" s="1342"/>
      <c r="BS45" s="1327"/>
      <c r="BT45" s="1328"/>
      <c r="BU45" s="1327"/>
      <c r="BV45" s="1327"/>
      <c r="BW45" s="1327"/>
      <c r="BX45" s="1327"/>
      <c r="BY45" s="1327"/>
      <c r="BZ45" s="1327"/>
      <c r="CA45" s="1329"/>
      <c r="CB45" s="1327"/>
      <c r="CC45" s="1327"/>
      <c r="CD45" s="1330"/>
      <c r="CE45" s="1331"/>
      <c r="CF45" s="1324"/>
      <c r="CG45" s="1324"/>
      <c r="CH45" s="1324"/>
      <c r="CI45" s="1332"/>
      <c r="CJ45" s="1324"/>
      <c r="CK45" s="1324"/>
      <c r="CL45" s="1324"/>
      <c r="CM45" s="1324"/>
      <c r="CN45" s="1324"/>
      <c r="CO45" s="1324"/>
      <c r="CP45" s="1324"/>
      <c r="CQ45" s="1324"/>
      <c r="CR45" s="1324"/>
      <c r="CS45" s="1324"/>
      <c r="CT45" s="1339"/>
      <c r="CU45" s="1404"/>
      <c r="CV45" s="1341"/>
    </row>
    <row r="46" spans="1:100" ht="150" customHeight="1">
      <c r="A46" s="1317"/>
      <c r="B46" s="1317"/>
      <c r="C46" s="1317"/>
      <c r="I46" s="1342"/>
      <c r="BS46" s="1327"/>
      <c r="BT46" s="1328"/>
      <c r="BU46" s="1327"/>
      <c r="BV46" s="1327"/>
      <c r="BW46" s="1327"/>
      <c r="BX46" s="1327"/>
      <c r="BY46" s="1327"/>
      <c r="BZ46" s="1327"/>
      <c r="CA46" s="1329"/>
      <c r="CB46" s="1327"/>
      <c r="CC46" s="1327"/>
      <c r="CD46" s="1330"/>
      <c r="CE46" s="1331"/>
      <c r="CF46" s="1324"/>
      <c r="CG46" s="1324"/>
      <c r="CH46" s="1324"/>
      <c r="CI46" s="1332"/>
      <c r="CJ46" s="1324"/>
      <c r="CK46" s="1324"/>
      <c r="CL46" s="1324"/>
      <c r="CM46" s="1324"/>
      <c r="CN46" s="1324"/>
      <c r="CO46" s="1324"/>
      <c r="CP46" s="1324"/>
      <c r="CQ46" s="1324"/>
      <c r="CR46" s="1324"/>
      <c r="CS46" s="1324"/>
      <c r="CT46" s="1339"/>
      <c r="CU46" s="1394"/>
      <c r="CV46" s="1341"/>
    </row>
    <row r="47" spans="1:100" ht="150" customHeight="1">
      <c r="A47" s="1317"/>
      <c r="B47" s="1317"/>
      <c r="C47" s="1317"/>
      <c r="I47" s="1342"/>
      <c r="BS47" s="1327"/>
      <c r="BT47" s="1328"/>
      <c r="BU47" s="1327"/>
      <c r="BV47" s="1327"/>
      <c r="BW47" s="1327"/>
      <c r="BX47" s="1327"/>
      <c r="BY47" s="1327"/>
      <c r="BZ47" s="1327"/>
      <c r="CA47" s="1329"/>
      <c r="CB47" s="1327"/>
      <c r="CC47" s="1327"/>
      <c r="CD47" s="1330"/>
      <c r="CE47" s="1331"/>
      <c r="CF47" s="1324"/>
      <c r="CG47" s="1324"/>
      <c r="CH47" s="1324"/>
      <c r="CI47" s="1332"/>
      <c r="CJ47" s="1324"/>
      <c r="CK47" s="1324"/>
      <c r="CL47" s="1324"/>
      <c r="CM47" s="1324"/>
      <c r="CN47" s="1324"/>
      <c r="CO47" s="1324"/>
      <c r="CP47" s="1324"/>
      <c r="CQ47" s="1324"/>
      <c r="CR47" s="1324"/>
      <c r="CS47" s="1324"/>
      <c r="CT47" s="1339"/>
      <c r="CU47" s="1404"/>
      <c r="CV47" s="1341"/>
    </row>
    <row r="48" spans="1:100" ht="150" customHeight="1">
      <c r="A48" s="1317"/>
      <c r="B48" s="1317"/>
      <c r="C48" s="1317"/>
      <c r="I48" s="1342"/>
      <c r="BS48" s="1327"/>
      <c r="BT48" s="1328"/>
      <c r="BU48" s="1327"/>
      <c r="BV48" s="1327"/>
      <c r="BW48" s="1327"/>
      <c r="BX48" s="1327"/>
      <c r="BY48" s="1327"/>
      <c r="BZ48" s="1327"/>
      <c r="CA48" s="1329"/>
      <c r="CB48" s="1327"/>
      <c r="CC48" s="1327"/>
      <c r="CD48" s="1330"/>
      <c r="CE48" s="1331"/>
      <c r="CF48" s="1324"/>
      <c r="CG48" s="1324"/>
      <c r="CH48" s="1324"/>
      <c r="CI48" s="1332"/>
      <c r="CJ48" s="1324"/>
      <c r="CK48" s="1324"/>
      <c r="CL48" s="1324"/>
      <c r="CM48" s="1324"/>
      <c r="CN48" s="1324"/>
      <c r="CO48" s="1324"/>
      <c r="CP48" s="1324"/>
      <c r="CQ48" s="1324"/>
      <c r="CR48" s="1324"/>
      <c r="CS48" s="1324"/>
      <c r="CT48" s="1339"/>
      <c r="CU48" s="1404"/>
      <c r="CV48" s="1341"/>
    </row>
    <row r="49" spans="1:100" ht="150" customHeight="1">
      <c r="A49" s="1317"/>
      <c r="B49" s="1317"/>
      <c r="C49" s="1317"/>
      <c r="I49" s="1342"/>
      <c r="BS49" s="1327"/>
      <c r="BT49" s="1328"/>
      <c r="BU49" s="1327"/>
      <c r="BV49" s="1327"/>
      <c r="BW49" s="1327"/>
      <c r="BX49" s="1327"/>
      <c r="BY49" s="1327"/>
      <c r="BZ49" s="1327"/>
      <c r="CA49" s="1329"/>
      <c r="CB49" s="1327"/>
      <c r="CC49" s="1327"/>
      <c r="CD49" s="1330"/>
      <c r="CE49" s="1331"/>
      <c r="CF49" s="1324"/>
      <c r="CG49" s="1324"/>
      <c r="CH49" s="1324"/>
      <c r="CI49" s="1332"/>
      <c r="CJ49" s="1324"/>
      <c r="CK49" s="1324"/>
      <c r="CL49" s="1324"/>
      <c r="CM49" s="1324"/>
      <c r="CN49" s="1324"/>
      <c r="CO49" s="1324"/>
      <c r="CP49" s="1324"/>
      <c r="CQ49" s="1324"/>
      <c r="CR49" s="1324"/>
      <c r="CS49" s="1324"/>
      <c r="CT49" s="1339"/>
      <c r="CU49" s="1404"/>
      <c r="CV49" s="1341"/>
    </row>
    <row r="50" spans="1:100" ht="150" customHeight="1">
      <c r="A50" s="1317"/>
      <c r="B50" s="1317"/>
      <c r="C50" s="1317"/>
      <c r="I50" s="1342"/>
      <c r="BS50" s="1327"/>
      <c r="BT50" s="1328"/>
      <c r="BU50" s="1327"/>
      <c r="BV50" s="1327"/>
      <c r="BW50" s="1327"/>
      <c r="BX50" s="1327"/>
      <c r="BY50" s="1327"/>
      <c r="BZ50" s="1327"/>
      <c r="CA50" s="1329"/>
      <c r="CB50" s="1327"/>
      <c r="CC50" s="1327"/>
      <c r="CD50" s="1330"/>
      <c r="CE50" s="1331"/>
      <c r="CF50" s="1324"/>
      <c r="CG50" s="1324"/>
      <c r="CH50" s="1324"/>
      <c r="CI50" s="1332"/>
      <c r="CJ50" s="1324"/>
      <c r="CK50" s="1324"/>
      <c r="CL50" s="1324"/>
      <c r="CM50" s="1324"/>
      <c r="CN50" s="1324"/>
      <c r="CO50" s="1324"/>
      <c r="CP50" s="1324"/>
      <c r="CQ50" s="1324"/>
      <c r="CR50" s="1324"/>
      <c r="CS50" s="1324"/>
      <c r="CT50" s="1339"/>
      <c r="CU50" s="1404"/>
      <c r="CV50" s="1341"/>
    </row>
    <row r="51" spans="1:100" ht="150" customHeight="1">
      <c r="A51" s="1317"/>
      <c r="B51" s="1317"/>
      <c r="C51" s="1317"/>
      <c r="I51" s="1342"/>
      <c r="BS51" s="1327"/>
      <c r="BT51" s="1328"/>
      <c r="BU51" s="1327"/>
      <c r="BV51" s="1327"/>
      <c r="BW51" s="1327"/>
      <c r="BX51" s="1327"/>
      <c r="BY51" s="1327"/>
      <c r="BZ51" s="1327"/>
      <c r="CA51" s="1329"/>
      <c r="CB51" s="1327"/>
      <c r="CC51" s="1327"/>
      <c r="CD51" s="1330"/>
      <c r="CE51" s="1331"/>
      <c r="CF51" s="1324"/>
      <c r="CG51" s="1324"/>
      <c r="CH51" s="1324"/>
      <c r="CI51" s="1332"/>
      <c r="CJ51" s="1324"/>
      <c r="CK51" s="1324"/>
      <c r="CL51" s="1324"/>
      <c r="CM51" s="1324"/>
      <c r="CN51" s="1324"/>
      <c r="CO51" s="1324"/>
      <c r="CP51" s="1324"/>
      <c r="CQ51" s="1324"/>
      <c r="CR51" s="1324"/>
      <c r="CS51" s="1324"/>
      <c r="CT51" s="1339"/>
      <c r="CU51" s="1404"/>
      <c r="CV51" s="1341"/>
    </row>
    <row r="52" spans="1:100" ht="150" customHeight="1">
      <c r="A52" s="1317"/>
      <c r="B52" s="1317"/>
      <c r="C52" s="1317"/>
      <c r="I52" s="1342"/>
      <c r="BS52" s="1327"/>
      <c r="BT52" s="1328"/>
      <c r="BU52" s="1327"/>
      <c r="BV52" s="1327"/>
      <c r="BW52" s="1327"/>
      <c r="BX52" s="1327"/>
      <c r="BY52" s="1327"/>
      <c r="BZ52" s="1327"/>
      <c r="CA52" s="1329"/>
      <c r="CB52" s="1327"/>
      <c r="CC52" s="1327"/>
      <c r="CD52" s="1330"/>
      <c r="CE52" s="1331"/>
      <c r="CF52" s="1324"/>
      <c r="CG52" s="1324"/>
      <c r="CH52" s="1324"/>
      <c r="CI52" s="1332"/>
      <c r="CJ52" s="1324"/>
      <c r="CK52" s="1324"/>
      <c r="CL52" s="1324"/>
      <c r="CM52" s="1324"/>
      <c r="CN52" s="1324"/>
      <c r="CO52" s="1324"/>
      <c r="CP52" s="1324"/>
      <c r="CQ52" s="1324"/>
      <c r="CR52" s="1324"/>
      <c r="CS52" s="1324"/>
      <c r="CT52" s="1339"/>
      <c r="CU52" s="1404"/>
      <c r="CV52" s="1341"/>
    </row>
    <row r="53" spans="1:100" ht="150" customHeight="1">
      <c r="A53" s="1317"/>
      <c r="B53" s="1317"/>
      <c r="C53" s="1317"/>
      <c r="I53" s="1342"/>
      <c r="BS53" s="1327"/>
      <c r="BT53" s="1328"/>
      <c r="BU53" s="1327"/>
      <c r="BV53" s="1327"/>
      <c r="BW53" s="1327"/>
      <c r="BX53" s="1327"/>
      <c r="BY53" s="1327"/>
      <c r="BZ53" s="1327"/>
      <c r="CA53" s="1329"/>
      <c r="CB53" s="1327"/>
      <c r="CC53" s="1327"/>
      <c r="CD53" s="1330"/>
      <c r="CE53" s="1331"/>
      <c r="CF53" s="1324"/>
      <c r="CG53" s="1324"/>
      <c r="CH53" s="1324"/>
      <c r="CI53" s="1332"/>
      <c r="CJ53" s="1324"/>
      <c r="CK53" s="1324"/>
      <c r="CL53" s="1324"/>
      <c r="CM53" s="1324"/>
      <c r="CN53" s="1324"/>
      <c r="CO53" s="1324"/>
      <c r="CP53" s="1324"/>
      <c r="CQ53" s="1324"/>
      <c r="CR53" s="1324"/>
      <c r="CS53" s="1324"/>
      <c r="CT53" s="1310"/>
      <c r="CU53" s="1354"/>
      <c r="CV53" s="1403"/>
    </row>
    <row r="54" spans="1:100" ht="150" customHeight="1">
      <c r="A54" s="1317"/>
      <c r="B54" s="1317"/>
      <c r="C54" s="1317"/>
      <c r="I54" s="1342"/>
      <c r="BS54" s="1327"/>
      <c r="BT54" s="1328"/>
      <c r="BU54" s="1327"/>
      <c r="BV54" s="1327"/>
      <c r="BW54" s="1327"/>
      <c r="BX54" s="1327"/>
      <c r="BY54" s="1327"/>
      <c r="BZ54" s="1327"/>
      <c r="CA54" s="1329"/>
      <c r="CB54" s="1327"/>
      <c r="CC54" s="1327"/>
      <c r="CD54" s="1330"/>
      <c r="CE54" s="1331"/>
      <c r="CF54" s="1324"/>
      <c r="CG54" s="1324"/>
      <c r="CH54" s="1324"/>
      <c r="CI54" s="1332"/>
      <c r="CJ54" s="1324"/>
      <c r="CK54" s="1324"/>
      <c r="CL54" s="1324"/>
      <c r="CM54" s="1324"/>
      <c r="CN54" s="1324"/>
      <c r="CO54" s="1324"/>
      <c r="CP54" s="1324"/>
      <c r="CQ54" s="1324"/>
      <c r="CR54" s="1324"/>
      <c r="CS54" s="1324"/>
      <c r="CT54" s="1339"/>
      <c r="CU54" s="1405"/>
      <c r="CV54" s="1341"/>
    </row>
    <row r="55" spans="1:100" ht="150" customHeight="1">
      <c r="A55" s="1317"/>
      <c r="B55" s="1317"/>
      <c r="C55" s="1317"/>
      <c r="I55" s="1342"/>
      <c r="BS55" s="1327"/>
      <c r="BT55" s="1328"/>
      <c r="BU55" s="1327"/>
      <c r="BV55" s="1327"/>
      <c r="BW55" s="1327"/>
      <c r="BX55" s="1327"/>
      <c r="BY55" s="1327"/>
      <c r="BZ55" s="1327"/>
      <c r="CA55" s="1329"/>
      <c r="CB55" s="1327"/>
      <c r="CC55" s="1327"/>
      <c r="CD55" s="1330"/>
      <c r="CE55" s="1331"/>
      <c r="CF55" s="1324"/>
      <c r="CG55" s="1324"/>
      <c r="CH55" s="1324"/>
      <c r="CI55" s="1332"/>
      <c r="CJ55" s="1324"/>
      <c r="CK55" s="1324"/>
      <c r="CL55" s="1324"/>
      <c r="CM55" s="1324"/>
      <c r="CN55" s="1324"/>
      <c r="CO55" s="1324"/>
      <c r="CP55" s="1324"/>
      <c r="CQ55" s="1324"/>
      <c r="CR55" s="1324"/>
      <c r="CS55" s="1324"/>
      <c r="CT55" s="1339"/>
      <c r="CU55" s="1394"/>
      <c r="CV55" s="1341"/>
    </row>
    <row r="56" spans="1:100" ht="150" customHeight="1">
      <c r="A56" s="1317"/>
      <c r="B56" s="1317"/>
      <c r="C56" s="1317"/>
      <c r="I56" s="1342"/>
      <c r="BS56" s="1327"/>
      <c r="BT56" s="1328"/>
      <c r="BU56" s="1327"/>
      <c r="BV56" s="1327"/>
      <c r="BW56" s="1327"/>
      <c r="BX56" s="1327"/>
      <c r="BY56" s="1327"/>
      <c r="BZ56" s="1327"/>
      <c r="CA56" s="1329"/>
      <c r="CB56" s="1327"/>
      <c r="CC56" s="1327"/>
      <c r="CD56" s="1330"/>
      <c r="CE56" s="1331"/>
      <c r="CF56" s="1324"/>
      <c r="CG56" s="1324"/>
      <c r="CH56" s="1324"/>
      <c r="CI56" s="1332"/>
      <c r="CJ56" s="1324"/>
      <c r="CK56" s="1324"/>
      <c r="CL56" s="1324"/>
      <c r="CM56" s="1324"/>
      <c r="CN56" s="1324"/>
      <c r="CO56" s="1324"/>
      <c r="CP56" s="1324"/>
      <c r="CQ56" s="1324"/>
      <c r="CR56" s="1324"/>
      <c r="CS56" s="1324"/>
      <c r="CT56" s="1310"/>
      <c r="CU56" s="1354"/>
      <c r="CV56" s="1403"/>
    </row>
    <row r="57" spans="1:100" ht="150" customHeight="1">
      <c r="A57" s="1317"/>
      <c r="B57" s="1317"/>
      <c r="C57" s="1317"/>
      <c r="I57" s="1342"/>
      <c r="BS57" s="1327"/>
      <c r="BT57" s="1328"/>
      <c r="BU57" s="1327"/>
      <c r="BV57" s="1327"/>
      <c r="BW57" s="1327"/>
      <c r="BX57" s="1327"/>
      <c r="BY57" s="1327"/>
      <c r="BZ57" s="1327"/>
      <c r="CA57" s="1329"/>
      <c r="CB57" s="1327"/>
      <c r="CC57" s="1327"/>
      <c r="CD57" s="1330"/>
      <c r="CE57" s="1331"/>
      <c r="CF57" s="1324"/>
      <c r="CG57" s="1324"/>
      <c r="CH57" s="1324"/>
      <c r="CI57" s="1332"/>
      <c r="CJ57" s="1324"/>
      <c r="CK57" s="1324"/>
      <c r="CL57" s="1324"/>
      <c r="CM57" s="1324"/>
      <c r="CN57" s="1324"/>
      <c r="CO57" s="1324"/>
      <c r="CP57" s="1324"/>
      <c r="CQ57" s="1324"/>
      <c r="CR57" s="1324"/>
      <c r="CS57" s="1324"/>
      <c r="CT57" s="1339"/>
      <c r="CU57" s="1394"/>
      <c r="CV57" s="1341"/>
    </row>
    <row r="58" spans="1:100" ht="150" customHeight="1">
      <c r="A58" s="1317"/>
      <c r="B58" s="1317"/>
      <c r="C58" s="1317"/>
      <c r="I58" s="1342"/>
      <c r="BS58" s="1327"/>
      <c r="BT58" s="1328"/>
      <c r="BU58" s="1327"/>
      <c r="BV58" s="1327"/>
      <c r="BW58" s="1327"/>
      <c r="BX58" s="1327"/>
      <c r="BY58" s="1327"/>
      <c r="BZ58" s="1327"/>
      <c r="CA58" s="1329"/>
      <c r="CB58" s="1327"/>
      <c r="CC58" s="1327"/>
      <c r="CD58" s="1330"/>
      <c r="CE58" s="1331"/>
      <c r="CF58" s="1324"/>
      <c r="CG58" s="1324"/>
      <c r="CH58" s="1324"/>
      <c r="CI58" s="1332"/>
      <c r="CJ58" s="1324"/>
      <c r="CK58" s="1324"/>
      <c r="CL58" s="1324"/>
      <c r="CM58" s="1324"/>
      <c r="CN58" s="1324"/>
      <c r="CO58" s="1324"/>
      <c r="CP58" s="1324"/>
      <c r="CQ58" s="1324"/>
      <c r="CR58" s="1324"/>
      <c r="CS58" s="1324"/>
      <c r="CT58" s="1389"/>
      <c r="CU58" s="1395"/>
      <c r="CV58" s="1341"/>
    </row>
    <row r="59" spans="1:100" ht="150" customHeight="1">
      <c r="A59" s="1317"/>
      <c r="B59" s="1317"/>
      <c r="C59" s="1317"/>
      <c r="I59" s="1342"/>
      <c r="BS59" s="1327"/>
      <c r="BT59" s="1328"/>
      <c r="BU59" s="1327"/>
      <c r="BV59" s="1327"/>
      <c r="BW59" s="1327"/>
      <c r="BX59" s="1327"/>
      <c r="BY59" s="1327"/>
      <c r="BZ59" s="1327"/>
      <c r="CA59" s="1329"/>
      <c r="CB59" s="1327"/>
      <c r="CC59" s="1327"/>
      <c r="CD59" s="1330"/>
      <c r="CE59" s="1331"/>
      <c r="CF59" s="1324"/>
      <c r="CG59" s="1324"/>
      <c r="CH59" s="1324"/>
      <c r="CI59" s="1332"/>
      <c r="CJ59" s="1324"/>
      <c r="CK59" s="1324"/>
      <c r="CL59" s="1324"/>
      <c r="CM59" s="1324"/>
      <c r="CN59" s="1324"/>
      <c r="CO59" s="1324"/>
      <c r="CP59" s="1324"/>
      <c r="CQ59" s="1324"/>
      <c r="CR59" s="1324"/>
      <c r="CS59" s="1324"/>
      <c r="CT59" s="1339"/>
      <c r="CU59" s="1395"/>
      <c r="CV59" s="1341"/>
    </row>
    <row r="60" spans="1:100" ht="150" customHeight="1">
      <c r="A60" s="1317"/>
      <c r="B60" s="1317"/>
      <c r="C60" s="1317"/>
      <c r="I60" s="1342"/>
      <c r="BS60" s="1327"/>
      <c r="BT60" s="1328"/>
      <c r="BU60" s="1327"/>
      <c r="BV60" s="1327"/>
      <c r="BW60" s="1327"/>
      <c r="BX60" s="1327"/>
      <c r="BY60" s="1327"/>
      <c r="BZ60" s="1327"/>
      <c r="CA60" s="1329"/>
      <c r="CB60" s="1327"/>
      <c r="CC60" s="1327"/>
      <c r="CD60" s="1330"/>
      <c r="CE60" s="1331"/>
      <c r="CF60" s="1324"/>
      <c r="CG60" s="1324"/>
      <c r="CH60" s="1324"/>
      <c r="CI60" s="1332"/>
      <c r="CJ60" s="1324"/>
      <c r="CK60" s="1324"/>
      <c r="CL60" s="1324"/>
      <c r="CM60" s="1324"/>
      <c r="CN60" s="1324"/>
      <c r="CO60" s="1324"/>
      <c r="CP60" s="1324"/>
      <c r="CQ60" s="1324"/>
      <c r="CR60" s="1324"/>
      <c r="CS60" s="1324"/>
      <c r="CT60" s="1339"/>
      <c r="CU60" s="1395"/>
      <c r="CV60" s="1341"/>
    </row>
    <row r="61" spans="1:100" ht="150" customHeight="1">
      <c r="A61" s="1317"/>
      <c r="B61" s="1317"/>
      <c r="C61" s="1317"/>
      <c r="I61" s="1342"/>
      <c r="BS61" s="1327"/>
      <c r="BT61" s="1328"/>
      <c r="BU61" s="1327"/>
      <c r="BV61" s="1327"/>
      <c r="BW61" s="1327"/>
      <c r="BX61" s="1327"/>
      <c r="BY61" s="1327"/>
      <c r="BZ61" s="1327"/>
      <c r="CA61" s="1329"/>
      <c r="CB61" s="1327"/>
      <c r="CC61" s="1327"/>
      <c r="CD61" s="1330"/>
      <c r="CE61" s="1331"/>
      <c r="CF61" s="1324"/>
      <c r="CG61" s="1324"/>
      <c r="CH61" s="1324"/>
      <c r="CI61" s="1332"/>
      <c r="CJ61" s="1324"/>
      <c r="CK61" s="1324"/>
      <c r="CL61" s="1324"/>
      <c r="CM61" s="1324"/>
      <c r="CN61" s="1324"/>
      <c r="CO61" s="1324"/>
      <c r="CP61" s="1324"/>
      <c r="CQ61" s="1324"/>
      <c r="CR61" s="1324"/>
      <c r="CS61" s="1324"/>
      <c r="CT61" s="1339"/>
      <c r="CU61" s="1395"/>
      <c r="CV61" s="1341"/>
    </row>
    <row r="62" spans="1:100" ht="150" customHeight="1">
      <c r="A62" s="1317"/>
      <c r="B62" s="1317"/>
      <c r="C62" s="1317"/>
      <c r="I62" s="1342"/>
      <c r="BS62" s="1327"/>
      <c r="BT62" s="1328"/>
      <c r="BU62" s="1327"/>
      <c r="BV62" s="1327"/>
      <c r="BW62" s="1327"/>
      <c r="BX62" s="1327"/>
      <c r="BY62" s="1327"/>
      <c r="BZ62" s="1327"/>
      <c r="CA62" s="1329"/>
      <c r="CB62" s="1327"/>
      <c r="CC62" s="1327"/>
      <c r="CD62" s="1330"/>
      <c r="CE62" s="1331"/>
      <c r="CF62" s="1324"/>
      <c r="CG62" s="1324"/>
      <c r="CH62" s="1324"/>
      <c r="CI62" s="1332"/>
      <c r="CJ62" s="1324"/>
      <c r="CK62" s="1324"/>
      <c r="CL62" s="1324"/>
      <c r="CM62" s="1324"/>
      <c r="CN62" s="1324"/>
      <c r="CO62" s="1324"/>
      <c r="CP62" s="1324"/>
      <c r="CQ62" s="1324"/>
      <c r="CR62" s="1324"/>
      <c r="CS62" s="1324"/>
      <c r="CT62" s="1339"/>
      <c r="CU62" s="1394"/>
      <c r="CV62" s="1341"/>
    </row>
    <row r="63" spans="1:100" ht="150" customHeight="1">
      <c r="A63" s="1317"/>
      <c r="B63" s="1317"/>
      <c r="C63" s="1317"/>
      <c r="I63" s="1342"/>
      <c r="BS63" s="1327"/>
      <c r="BT63" s="1328"/>
      <c r="BU63" s="1327"/>
      <c r="BV63" s="1327"/>
      <c r="BW63" s="1327"/>
      <c r="BX63" s="1327"/>
      <c r="BY63" s="1327"/>
      <c r="BZ63" s="1327"/>
      <c r="CA63" s="1329"/>
      <c r="CB63" s="1327"/>
      <c r="CC63" s="1327"/>
      <c r="CD63" s="1330"/>
      <c r="CE63" s="1331"/>
      <c r="CF63" s="1324"/>
      <c r="CG63" s="1324"/>
      <c r="CH63" s="1324"/>
      <c r="CI63" s="1332"/>
      <c r="CJ63" s="1324"/>
      <c r="CK63" s="1324"/>
      <c r="CL63" s="1324"/>
      <c r="CM63" s="1324"/>
      <c r="CN63" s="1324"/>
      <c r="CO63" s="1324"/>
      <c r="CP63" s="1324"/>
      <c r="CQ63" s="1324"/>
      <c r="CR63" s="1324"/>
      <c r="CS63" s="1324"/>
      <c r="CT63" s="1389"/>
      <c r="CU63" s="1395"/>
      <c r="CV63" s="1341"/>
    </row>
    <row r="64" spans="1:100" ht="150" customHeight="1">
      <c r="A64" s="1317"/>
      <c r="B64" s="1317"/>
      <c r="C64" s="1317"/>
      <c r="I64" s="1342"/>
      <c r="BS64" s="1327"/>
      <c r="BT64" s="1328"/>
      <c r="BU64" s="1327"/>
      <c r="BV64" s="1327"/>
      <c r="BW64" s="1327"/>
      <c r="BX64" s="1327"/>
      <c r="BY64" s="1327"/>
      <c r="BZ64" s="1327"/>
      <c r="CA64" s="1329"/>
      <c r="CB64" s="1327"/>
      <c r="CC64" s="1327"/>
      <c r="CD64" s="1330"/>
      <c r="CE64" s="1331"/>
      <c r="CF64" s="1324"/>
      <c r="CG64" s="1324"/>
      <c r="CH64" s="1324"/>
      <c r="CI64" s="1332"/>
      <c r="CJ64" s="1324"/>
      <c r="CK64" s="1324"/>
      <c r="CL64" s="1324"/>
      <c r="CM64" s="1324"/>
      <c r="CN64" s="1324"/>
      <c r="CO64" s="1324"/>
      <c r="CP64" s="1324"/>
      <c r="CQ64" s="1324"/>
      <c r="CR64" s="1324"/>
      <c r="CS64" s="1324"/>
      <c r="CT64" s="1389"/>
      <c r="CU64" s="1394"/>
      <c r="CV64" s="1373"/>
    </row>
    <row r="65" spans="1:100" ht="150" customHeight="1">
      <c r="A65" s="1317"/>
      <c r="B65" s="1317"/>
      <c r="C65" s="1317"/>
      <c r="I65" s="1342"/>
      <c r="BS65" s="1327"/>
      <c r="BT65" s="1328"/>
      <c r="BU65" s="1327"/>
      <c r="BV65" s="1327"/>
      <c r="BW65" s="1327"/>
      <c r="BX65" s="1327"/>
      <c r="BY65" s="1327"/>
      <c r="BZ65" s="1327"/>
      <c r="CA65" s="1329"/>
      <c r="CB65" s="1327"/>
      <c r="CC65" s="1327"/>
      <c r="CD65" s="1330"/>
      <c r="CE65" s="1331"/>
      <c r="CF65" s="1324"/>
      <c r="CG65" s="1324"/>
      <c r="CH65" s="1324"/>
      <c r="CI65" s="1332"/>
      <c r="CJ65" s="1324"/>
      <c r="CK65" s="1324"/>
      <c r="CL65" s="1324"/>
      <c r="CM65" s="1324"/>
      <c r="CN65" s="1324"/>
      <c r="CO65" s="1324"/>
      <c r="CP65" s="1324"/>
      <c r="CQ65" s="1324"/>
      <c r="CR65" s="1324"/>
      <c r="CS65" s="1324"/>
      <c r="CT65" s="1389"/>
      <c r="CU65" s="1395"/>
      <c r="CV65" s="1341"/>
    </row>
    <row r="66" spans="1:100" ht="150" customHeight="1">
      <c r="A66" s="1317"/>
      <c r="B66" s="1317"/>
      <c r="C66" s="1317"/>
      <c r="I66" s="1342"/>
      <c r="BS66" s="1327"/>
      <c r="BT66" s="1328"/>
      <c r="BU66" s="1327"/>
      <c r="BV66" s="1327"/>
      <c r="BW66" s="1327"/>
      <c r="BX66" s="1327"/>
      <c r="BY66" s="1327"/>
      <c r="BZ66" s="1327"/>
      <c r="CA66" s="1329"/>
      <c r="CB66" s="1327"/>
      <c r="CC66" s="1327"/>
      <c r="CD66" s="1330"/>
      <c r="CE66" s="1331"/>
      <c r="CF66" s="1324"/>
      <c r="CG66" s="1324"/>
      <c r="CH66" s="1324"/>
      <c r="CI66" s="1332"/>
      <c r="CJ66" s="1324"/>
      <c r="CK66" s="1324"/>
      <c r="CL66" s="1324"/>
      <c r="CM66" s="1324"/>
      <c r="CN66" s="1324"/>
      <c r="CO66" s="1324"/>
      <c r="CP66" s="1324"/>
      <c r="CQ66" s="1324"/>
      <c r="CR66" s="1324"/>
      <c r="CS66" s="1324"/>
      <c r="CT66" s="1389"/>
      <c r="CU66" s="1404"/>
      <c r="CV66" s="1406"/>
    </row>
    <row r="67" spans="1:100" ht="150" customHeight="1">
      <c r="A67" s="1317"/>
      <c r="B67" s="1317"/>
      <c r="C67" s="1317"/>
      <c r="I67" s="1342"/>
      <c r="BS67" s="1327"/>
      <c r="BT67" s="1328"/>
      <c r="BU67" s="1327"/>
      <c r="BV67" s="1327"/>
      <c r="BW67" s="1327"/>
      <c r="BX67" s="1327"/>
      <c r="BY67" s="1327"/>
      <c r="BZ67" s="1327"/>
      <c r="CA67" s="1329"/>
      <c r="CB67" s="1327"/>
      <c r="CC67" s="1327"/>
      <c r="CD67" s="1330"/>
      <c r="CE67" s="1331"/>
      <c r="CF67" s="1324"/>
      <c r="CG67" s="1324"/>
      <c r="CH67" s="1324"/>
      <c r="CI67" s="1332"/>
      <c r="CJ67" s="1324"/>
      <c r="CK67" s="1324"/>
      <c r="CL67" s="1324"/>
      <c r="CM67" s="1324"/>
      <c r="CN67" s="1324"/>
      <c r="CO67" s="1324"/>
      <c r="CP67" s="1324"/>
      <c r="CQ67" s="1324"/>
      <c r="CR67" s="1324"/>
      <c r="CS67" s="1324"/>
      <c r="CT67" s="1389"/>
      <c r="CU67" s="1395"/>
      <c r="CV67" s="1341"/>
    </row>
    <row r="68" spans="1:100" ht="150" customHeight="1">
      <c r="A68" s="1317"/>
      <c r="B68" s="1317"/>
      <c r="C68" s="1317"/>
      <c r="I68" s="1342"/>
      <c r="BS68" s="1327"/>
      <c r="BT68" s="1328"/>
      <c r="BU68" s="1327"/>
      <c r="BV68" s="1327"/>
      <c r="BW68" s="1327"/>
      <c r="BX68" s="1327"/>
      <c r="BY68" s="1327"/>
      <c r="BZ68" s="1327"/>
      <c r="CA68" s="1329"/>
      <c r="CB68" s="1327"/>
      <c r="CC68" s="1327"/>
      <c r="CD68" s="1330"/>
      <c r="CE68" s="1331"/>
      <c r="CF68" s="1324"/>
      <c r="CG68" s="1324"/>
      <c r="CH68" s="1324"/>
      <c r="CI68" s="1332"/>
      <c r="CJ68" s="1324"/>
      <c r="CK68" s="1324"/>
      <c r="CL68" s="1324"/>
      <c r="CM68" s="1324"/>
      <c r="CN68" s="1324"/>
      <c r="CO68" s="1324"/>
      <c r="CP68" s="1324"/>
      <c r="CQ68" s="1324"/>
      <c r="CR68" s="1324"/>
      <c r="CS68" s="1324"/>
      <c r="CT68" s="1389"/>
      <c r="CU68" s="1378"/>
      <c r="CV68" s="1375"/>
    </row>
    <row r="69" spans="1:100" ht="150" customHeight="1">
      <c r="A69" s="1317"/>
      <c r="B69" s="1317"/>
      <c r="C69" s="1317"/>
      <c r="I69" s="1342"/>
      <c r="BS69" s="1327"/>
      <c r="BT69" s="1328"/>
      <c r="BU69" s="1327"/>
      <c r="BV69" s="1327"/>
      <c r="BW69" s="1327"/>
      <c r="BX69" s="1327"/>
      <c r="BY69" s="1327"/>
      <c r="BZ69" s="1327"/>
      <c r="CA69" s="1329"/>
      <c r="CB69" s="1327"/>
      <c r="CC69" s="1327"/>
      <c r="CD69" s="1330"/>
      <c r="CE69" s="1345"/>
      <c r="CF69" s="1338"/>
      <c r="CG69" s="1338"/>
      <c r="CH69" s="1338"/>
      <c r="CI69" s="1338"/>
      <c r="CJ69" s="1338"/>
      <c r="CK69" s="1338"/>
      <c r="CL69" s="1338"/>
      <c r="CM69" s="1338"/>
      <c r="CN69" s="1338"/>
      <c r="CO69" s="1338"/>
      <c r="CP69" s="1338"/>
      <c r="CQ69" s="1338"/>
      <c r="CR69" s="1338"/>
      <c r="CS69" s="1338"/>
      <c r="CT69" s="1407"/>
      <c r="CU69" s="1395"/>
      <c r="CV69" s="1341"/>
    </row>
    <row r="70" spans="1:100" ht="150" customHeight="1">
      <c r="A70" s="1317"/>
      <c r="B70" s="1317"/>
      <c r="C70" s="1317"/>
      <c r="I70" s="1342"/>
      <c r="BS70" s="1327"/>
      <c r="BT70" s="1328"/>
      <c r="BU70" s="1327"/>
      <c r="BV70" s="1327"/>
      <c r="BW70" s="1327"/>
      <c r="BX70" s="1327"/>
      <c r="BY70" s="1327"/>
      <c r="BZ70" s="1327"/>
      <c r="CA70" s="1329"/>
      <c r="CB70" s="1327"/>
      <c r="CC70" s="1327"/>
      <c r="CD70" s="1330"/>
      <c r="CE70" s="1345"/>
      <c r="CF70" s="1338"/>
      <c r="CG70" s="1338"/>
      <c r="CH70" s="1338"/>
      <c r="CI70" s="1338"/>
      <c r="CJ70" s="1338"/>
      <c r="CK70" s="1338"/>
      <c r="CL70" s="1338"/>
      <c r="CM70" s="1338"/>
      <c r="CN70" s="1338"/>
      <c r="CO70" s="1338"/>
      <c r="CP70" s="1338"/>
      <c r="CQ70" s="1338"/>
      <c r="CR70" s="1338"/>
      <c r="CS70" s="1338"/>
      <c r="CT70" s="1407"/>
      <c r="CU70" s="1395"/>
      <c r="CV70" s="1341"/>
    </row>
    <row r="71" spans="1:100" ht="150" customHeight="1">
      <c r="A71" s="1317"/>
      <c r="B71" s="1317"/>
      <c r="C71" s="1317"/>
      <c r="I71" s="1342"/>
      <c r="BS71" s="1327"/>
      <c r="BT71" s="1328"/>
      <c r="BU71" s="1327"/>
      <c r="BV71" s="1327"/>
      <c r="BW71" s="1327"/>
      <c r="BX71" s="1327"/>
      <c r="BY71" s="1327"/>
      <c r="BZ71" s="1327"/>
      <c r="CA71" s="1329"/>
      <c r="CB71" s="1327"/>
      <c r="CC71" s="1327"/>
      <c r="CD71" s="1330"/>
      <c r="CE71" s="1331"/>
      <c r="CF71" s="1324"/>
      <c r="CG71" s="1324"/>
      <c r="CH71" s="1324"/>
      <c r="CI71" s="1332"/>
      <c r="CJ71" s="1324"/>
      <c r="CK71" s="1324"/>
      <c r="CL71" s="1324"/>
      <c r="CM71" s="1324"/>
      <c r="CN71" s="1324"/>
      <c r="CO71" s="1324"/>
      <c r="CP71" s="1324"/>
      <c r="CQ71" s="1324"/>
      <c r="CR71" s="1324"/>
      <c r="CS71" s="1324"/>
      <c r="CT71" s="1389"/>
      <c r="CU71" s="1394"/>
      <c r="CV71" s="1373"/>
    </row>
    <row r="72" spans="1:100" ht="150" customHeight="1">
      <c r="A72" s="1317"/>
      <c r="B72" s="1317"/>
      <c r="C72" s="1317"/>
      <c r="I72" s="1342"/>
      <c r="BS72" s="1327"/>
      <c r="BT72" s="1328"/>
      <c r="BU72" s="1327"/>
      <c r="BV72" s="1327"/>
      <c r="BW72" s="1327"/>
      <c r="BX72" s="1327"/>
      <c r="BY72" s="1327"/>
      <c r="BZ72" s="1327"/>
      <c r="CA72" s="1329"/>
      <c r="CB72" s="1327"/>
      <c r="CC72" s="1327"/>
      <c r="CD72" s="1330"/>
      <c r="CE72" s="1331"/>
      <c r="CF72" s="1324"/>
      <c r="CG72" s="1324"/>
      <c r="CH72" s="1324"/>
      <c r="CI72" s="1332"/>
      <c r="CJ72" s="1324"/>
      <c r="CK72" s="1324"/>
      <c r="CL72" s="1324"/>
      <c r="CM72" s="1324"/>
      <c r="CN72" s="1324"/>
      <c r="CO72" s="1324"/>
      <c r="CP72" s="1324"/>
      <c r="CQ72" s="1324"/>
      <c r="CR72" s="1324"/>
      <c r="CS72" s="1324"/>
      <c r="CT72" s="1389"/>
      <c r="CU72" s="1395"/>
      <c r="CV72" s="1341"/>
    </row>
    <row r="73" spans="1:100" ht="150" customHeight="1">
      <c r="A73" s="1317"/>
      <c r="B73" s="1317"/>
      <c r="C73" s="1317"/>
      <c r="I73" s="1342"/>
      <c r="BS73" s="1327"/>
      <c r="BT73" s="1328"/>
      <c r="BU73" s="1327"/>
      <c r="BV73" s="1327"/>
      <c r="BW73" s="1327"/>
      <c r="BX73" s="1327"/>
      <c r="BY73" s="1327"/>
      <c r="BZ73" s="1327"/>
      <c r="CA73" s="1329"/>
      <c r="CB73" s="1327"/>
      <c r="CC73" s="1327"/>
      <c r="CD73" s="1330"/>
      <c r="CE73" s="1331"/>
      <c r="CF73" s="1324"/>
      <c r="CG73" s="1324"/>
      <c r="CH73" s="1324"/>
      <c r="CI73" s="1332"/>
      <c r="CJ73" s="1324"/>
      <c r="CK73" s="1324"/>
      <c r="CL73" s="1324"/>
      <c r="CM73" s="1324"/>
      <c r="CN73" s="1324"/>
      <c r="CO73" s="1324"/>
      <c r="CP73" s="1324"/>
      <c r="CQ73" s="1324"/>
      <c r="CR73" s="1324"/>
      <c r="CS73" s="1324"/>
      <c r="CT73" s="1389"/>
      <c r="CU73" s="1399"/>
      <c r="CV73" s="1373"/>
    </row>
    <row r="74" spans="1:100" ht="150" customHeight="1">
      <c r="A74" s="1317"/>
      <c r="B74" s="1317"/>
      <c r="C74" s="1317"/>
      <c r="I74" s="1342"/>
      <c r="BS74" s="1327"/>
      <c r="BT74" s="1328"/>
      <c r="BU74" s="1327"/>
      <c r="BV74" s="1327"/>
      <c r="BW74" s="1327"/>
      <c r="BX74" s="1327"/>
      <c r="BY74" s="1327"/>
      <c r="BZ74" s="1327"/>
      <c r="CA74" s="1329"/>
      <c r="CB74" s="1327"/>
      <c r="CC74" s="1327"/>
      <c r="CD74" s="1330"/>
      <c r="CE74" s="1331"/>
      <c r="CF74" s="1324"/>
      <c r="CG74" s="1324"/>
      <c r="CH74" s="1324"/>
      <c r="CI74" s="1332"/>
      <c r="CJ74" s="1324"/>
      <c r="CK74" s="1324"/>
      <c r="CL74" s="1324"/>
      <c r="CM74" s="1324"/>
      <c r="CN74" s="1324"/>
      <c r="CO74" s="1324"/>
      <c r="CP74" s="1324"/>
      <c r="CQ74" s="1324"/>
      <c r="CR74" s="1324"/>
      <c r="CS74" s="1324"/>
      <c r="CT74" s="1389"/>
      <c r="CU74" s="1399"/>
      <c r="CV74" s="1373"/>
    </row>
    <row r="75" spans="1:100" ht="150" customHeight="1">
      <c r="A75" s="1317"/>
      <c r="B75" s="1317"/>
      <c r="C75" s="1317"/>
      <c r="I75" s="1342"/>
      <c r="BS75" s="1327"/>
      <c r="BT75" s="1328"/>
      <c r="BU75" s="1327"/>
      <c r="BV75" s="1327"/>
      <c r="BW75" s="1327"/>
      <c r="BX75" s="1327"/>
      <c r="BY75" s="1327"/>
      <c r="BZ75" s="1327"/>
      <c r="CA75" s="1329"/>
      <c r="CB75" s="1327"/>
      <c r="CC75" s="1327"/>
      <c r="CD75" s="1330"/>
      <c r="CE75" s="1331"/>
      <c r="CF75" s="1324"/>
      <c r="CG75" s="1324"/>
      <c r="CH75" s="1324"/>
      <c r="CI75" s="1332"/>
      <c r="CJ75" s="1324"/>
      <c r="CK75" s="1324"/>
      <c r="CL75" s="1324"/>
      <c r="CM75" s="1324"/>
      <c r="CN75" s="1324"/>
      <c r="CO75" s="1324"/>
      <c r="CP75" s="1324"/>
      <c r="CQ75" s="1324"/>
      <c r="CR75" s="1324"/>
      <c r="CS75" s="1324"/>
      <c r="CT75" s="1389"/>
      <c r="CU75" s="1399"/>
      <c r="CV75" s="1373"/>
    </row>
    <row r="76" spans="1:100" ht="150" customHeight="1">
      <c r="A76" s="1317"/>
      <c r="B76" s="1317"/>
      <c r="C76" s="1317"/>
      <c r="I76" s="1342"/>
      <c r="BS76" s="1327"/>
      <c r="BT76" s="1328"/>
      <c r="BU76" s="1327"/>
      <c r="BV76" s="1327"/>
      <c r="BW76" s="1327"/>
      <c r="BX76" s="1327"/>
      <c r="BY76" s="1327"/>
      <c r="BZ76" s="1327"/>
      <c r="CA76" s="1329"/>
      <c r="CB76" s="1327"/>
      <c r="CC76" s="1327"/>
      <c r="CD76" s="1330"/>
      <c r="CE76" s="1331"/>
      <c r="CF76" s="1324"/>
      <c r="CG76" s="1324"/>
      <c r="CH76" s="1324"/>
      <c r="CI76" s="1332"/>
      <c r="CJ76" s="1324"/>
      <c r="CK76" s="1324"/>
      <c r="CL76" s="1324"/>
      <c r="CM76" s="1324"/>
      <c r="CN76" s="1324"/>
      <c r="CO76" s="1324"/>
      <c r="CP76" s="1324"/>
      <c r="CQ76" s="1324"/>
      <c r="CR76" s="1324"/>
      <c r="CS76" s="1324"/>
      <c r="CT76" s="1389"/>
      <c r="CU76" s="1399"/>
      <c r="CV76" s="1373"/>
    </row>
    <row r="77" spans="1:100" ht="150" customHeight="1">
      <c r="A77" s="1317"/>
      <c r="B77" s="1317"/>
      <c r="C77" s="1317"/>
      <c r="I77" s="1342"/>
      <c r="BS77" s="1327"/>
      <c r="BT77" s="1328"/>
      <c r="BU77" s="1327"/>
      <c r="BV77" s="1327"/>
      <c r="BW77" s="1327"/>
      <c r="BX77" s="1327"/>
      <c r="BY77" s="1327"/>
      <c r="BZ77" s="1327"/>
      <c r="CA77" s="1329"/>
      <c r="CB77" s="1327"/>
      <c r="CC77" s="1327"/>
      <c r="CD77" s="1330"/>
      <c r="CE77" s="1331"/>
      <c r="CF77" s="1324"/>
      <c r="CG77" s="1324"/>
      <c r="CH77" s="1324"/>
      <c r="CI77" s="1332"/>
      <c r="CJ77" s="1324"/>
      <c r="CK77" s="1324"/>
      <c r="CL77" s="1324"/>
      <c r="CM77" s="1324"/>
      <c r="CN77" s="1324"/>
      <c r="CO77" s="1324"/>
      <c r="CP77" s="1324"/>
      <c r="CQ77" s="1324"/>
      <c r="CR77" s="1324"/>
      <c r="CS77" s="1324"/>
      <c r="CT77" s="1389"/>
      <c r="CU77" s="1399"/>
      <c r="CV77" s="1373"/>
    </row>
    <row r="78" spans="1:100" ht="150" customHeight="1">
      <c r="A78" s="1317"/>
      <c r="B78" s="1317"/>
      <c r="C78" s="1317"/>
      <c r="I78" s="1342"/>
      <c r="BS78" s="1327"/>
      <c r="BT78" s="1328"/>
      <c r="BU78" s="1327"/>
      <c r="BV78" s="1327"/>
      <c r="BW78" s="1327"/>
      <c r="BX78" s="1327"/>
      <c r="BY78" s="1327"/>
      <c r="BZ78" s="1327"/>
      <c r="CA78" s="1329"/>
      <c r="CB78" s="1327"/>
      <c r="CC78" s="1327"/>
      <c r="CD78" s="1330"/>
      <c r="CE78" s="1331"/>
      <c r="CF78" s="1324"/>
      <c r="CG78" s="1324"/>
      <c r="CH78" s="1324"/>
      <c r="CI78" s="1332"/>
      <c r="CJ78" s="1324"/>
      <c r="CK78" s="1324"/>
      <c r="CL78" s="1324"/>
      <c r="CM78" s="1324"/>
      <c r="CN78" s="1324"/>
      <c r="CO78" s="1324"/>
      <c r="CP78" s="1324"/>
      <c r="CQ78" s="1324"/>
      <c r="CR78" s="1324"/>
      <c r="CS78" s="1324"/>
      <c r="CT78" s="1339"/>
      <c r="CU78" s="1408"/>
      <c r="CV78" s="1409"/>
    </row>
    <row r="79" spans="1:100" ht="150" customHeight="1">
      <c r="A79" s="1317"/>
      <c r="B79" s="1317"/>
      <c r="C79" s="1317"/>
      <c r="I79" s="1342"/>
      <c r="BS79" s="1327"/>
      <c r="BT79" s="1328"/>
      <c r="BU79" s="1327"/>
      <c r="BV79" s="1327"/>
      <c r="BW79" s="1327"/>
      <c r="BX79" s="1327"/>
      <c r="BY79" s="1327"/>
      <c r="BZ79" s="1327"/>
      <c r="CA79" s="1329"/>
      <c r="CB79" s="1327"/>
      <c r="CC79" s="1327"/>
      <c r="CD79" s="1330"/>
      <c r="CE79" s="1331"/>
      <c r="CF79" s="1324"/>
      <c r="CG79" s="1324"/>
      <c r="CH79" s="1324"/>
      <c r="CI79" s="1332"/>
      <c r="CJ79" s="1324"/>
      <c r="CK79" s="1324"/>
      <c r="CL79" s="1324"/>
      <c r="CM79" s="1324"/>
      <c r="CN79" s="1324"/>
      <c r="CO79" s="1324"/>
      <c r="CP79" s="1324"/>
      <c r="CQ79" s="1324"/>
      <c r="CR79" s="1324"/>
      <c r="CS79" s="1324"/>
      <c r="CT79" s="1389"/>
      <c r="CU79" s="1408"/>
      <c r="CV79" s="1341"/>
    </row>
    <row r="80" spans="1:100" ht="150" customHeight="1">
      <c r="A80" s="1317"/>
      <c r="B80" s="1317"/>
      <c r="C80" s="1317"/>
      <c r="I80" s="1342"/>
      <c r="BS80" s="1327"/>
      <c r="BT80" s="1328"/>
      <c r="BU80" s="1327"/>
      <c r="BV80" s="1327"/>
      <c r="BW80" s="1327"/>
      <c r="BX80" s="1327"/>
      <c r="BY80" s="1327"/>
      <c r="BZ80" s="1327"/>
      <c r="CA80" s="1329"/>
      <c r="CB80" s="1327"/>
      <c r="CC80" s="1327"/>
      <c r="CD80" s="1330"/>
      <c r="CE80" s="1331"/>
      <c r="CF80" s="1324"/>
      <c r="CG80" s="1324"/>
      <c r="CH80" s="1324"/>
      <c r="CI80" s="1332"/>
      <c r="CJ80" s="1324"/>
      <c r="CK80" s="1324"/>
      <c r="CL80" s="1324"/>
      <c r="CM80" s="1324"/>
      <c r="CN80" s="1324"/>
      <c r="CO80" s="1324"/>
      <c r="CP80" s="1324"/>
      <c r="CQ80" s="1324"/>
      <c r="CR80" s="1324"/>
      <c r="CS80" s="1324"/>
      <c r="CT80" s="1389"/>
      <c r="CU80" s="1410"/>
      <c r="CV80" s="1375"/>
    </row>
    <row r="81" spans="1:100" ht="150" customHeight="1">
      <c r="A81" s="1317"/>
      <c r="B81" s="1317"/>
      <c r="C81" s="1317"/>
      <c r="I81" s="1342"/>
      <c r="BS81" s="1327"/>
      <c r="BT81" s="1328"/>
      <c r="BU81" s="1327"/>
      <c r="BV81" s="1327"/>
      <c r="BW81" s="1327"/>
      <c r="BX81" s="1327"/>
      <c r="BY81" s="1327"/>
      <c r="BZ81" s="1327"/>
      <c r="CA81" s="1329"/>
      <c r="CB81" s="1327"/>
      <c r="CC81" s="1327"/>
      <c r="CD81" s="1330"/>
      <c r="CE81" s="1331"/>
      <c r="CF81" s="1324"/>
      <c r="CG81" s="1324"/>
      <c r="CH81" s="1324"/>
      <c r="CI81" s="1332"/>
      <c r="CJ81" s="1324"/>
      <c r="CK81" s="1324"/>
      <c r="CL81" s="1324"/>
      <c r="CM81" s="1324"/>
      <c r="CN81" s="1324"/>
      <c r="CO81" s="1324"/>
      <c r="CP81" s="1324"/>
      <c r="CQ81" s="1324"/>
      <c r="CR81" s="1324"/>
      <c r="CS81" s="1324"/>
      <c r="CT81" s="1389"/>
      <c r="CU81" s="1410"/>
      <c r="CV81" s="1375"/>
    </row>
    <row r="82" spans="1:100" ht="150" customHeight="1">
      <c r="A82" s="1317"/>
      <c r="B82" s="1317"/>
      <c r="C82" s="1317"/>
      <c r="I82" s="1342"/>
      <c r="BS82" s="1327"/>
      <c r="BT82" s="1328"/>
      <c r="BU82" s="1327"/>
      <c r="BV82" s="1327"/>
      <c r="BW82" s="1327"/>
      <c r="BX82" s="1327"/>
      <c r="BY82" s="1327"/>
      <c r="BZ82" s="1327"/>
      <c r="CA82" s="1329"/>
      <c r="CB82" s="1327"/>
      <c r="CC82" s="1327"/>
      <c r="CD82" s="1330"/>
      <c r="CE82" s="1331"/>
      <c r="CF82" s="1324"/>
      <c r="CG82" s="1324"/>
      <c r="CH82" s="1324"/>
      <c r="CI82" s="1332"/>
      <c r="CJ82" s="1324"/>
      <c r="CK82" s="1324"/>
      <c r="CL82" s="1324"/>
      <c r="CM82" s="1324"/>
      <c r="CN82" s="1324"/>
      <c r="CO82" s="1324"/>
      <c r="CP82" s="1324"/>
      <c r="CQ82" s="1324"/>
      <c r="CR82" s="1324"/>
      <c r="CS82" s="1324"/>
      <c r="CT82" s="1411"/>
      <c r="CU82" s="1412"/>
      <c r="CV82" s="1413"/>
    </row>
    <row r="83" spans="1:100" ht="150" customHeight="1">
      <c r="A83" s="1317"/>
      <c r="B83" s="1317"/>
      <c r="C83" s="1317"/>
      <c r="I83" s="1342"/>
      <c r="BS83" s="1327"/>
      <c r="BT83" s="1328"/>
      <c r="BU83" s="1327"/>
      <c r="BV83" s="1327"/>
      <c r="BW83" s="1327"/>
      <c r="BX83" s="1327"/>
      <c r="BY83" s="1327"/>
      <c r="BZ83" s="1327"/>
      <c r="CA83" s="1329"/>
      <c r="CB83" s="1327"/>
      <c r="CC83" s="1327"/>
      <c r="CD83" s="1330"/>
      <c r="CE83" s="1331"/>
      <c r="CF83" s="1324"/>
      <c r="CG83" s="1324"/>
      <c r="CH83" s="1324"/>
      <c r="CI83" s="1332"/>
      <c r="CJ83" s="1324"/>
      <c r="CK83" s="1324"/>
      <c r="CL83" s="1324"/>
      <c r="CM83" s="1324"/>
      <c r="CN83" s="1324"/>
      <c r="CO83" s="1324"/>
      <c r="CP83" s="1324"/>
      <c r="CQ83" s="1324"/>
      <c r="CR83" s="1414"/>
      <c r="CS83" s="1324"/>
      <c r="CT83" s="1339"/>
      <c r="CU83" s="1415"/>
      <c r="CV83" s="1416"/>
    </row>
    <row r="84" spans="1:100" ht="150" customHeight="1">
      <c r="A84" s="1317"/>
      <c r="B84" s="1317"/>
      <c r="C84" s="1317"/>
      <c r="I84" s="1342"/>
      <c r="BS84" s="1327"/>
      <c r="BT84" s="1328"/>
      <c r="BU84" s="1327"/>
      <c r="BV84" s="1327"/>
      <c r="BW84" s="1327"/>
      <c r="BX84" s="1327"/>
      <c r="BY84" s="1327"/>
      <c r="BZ84" s="1327"/>
      <c r="CA84" s="1329"/>
      <c r="CB84" s="1327"/>
      <c r="CC84" s="1327"/>
      <c r="CD84" s="1330"/>
      <c r="CE84" s="1331"/>
      <c r="CF84" s="1324"/>
      <c r="CG84" s="1324"/>
      <c r="CH84" s="1324"/>
      <c r="CI84" s="1332"/>
      <c r="CJ84" s="1324"/>
      <c r="CK84" s="1324"/>
      <c r="CL84" s="1324"/>
      <c r="CM84" s="1324"/>
      <c r="CN84" s="1324"/>
      <c r="CO84" s="1324"/>
      <c r="CP84" s="1324"/>
      <c r="CQ84" s="1324"/>
      <c r="CR84" s="1324"/>
      <c r="CS84" s="1324"/>
      <c r="CT84" s="1411"/>
      <c r="CU84" s="1378"/>
      <c r="CV84" s="1375"/>
    </row>
    <row r="85" spans="1:100" ht="150" customHeight="1">
      <c r="A85" s="1317"/>
      <c r="B85" s="1317"/>
      <c r="C85" s="1317"/>
      <c r="I85" s="1342"/>
      <c r="BS85" s="1327"/>
      <c r="BT85" s="1328"/>
      <c r="BU85" s="1327"/>
      <c r="BV85" s="1327"/>
      <c r="BW85" s="1327"/>
      <c r="BX85" s="1327"/>
      <c r="BY85" s="1327"/>
      <c r="BZ85" s="1327"/>
      <c r="CA85" s="1329"/>
      <c r="CB85" s="1327"/>
      <c r="CC85" s="1327"/>
      <c r="CD85" s="1330"/>
      <c r="CE85" s="1331"/>
      <c r="CF85" s="1324"/>
      <c r="CG85" s="1324"/>
      <c r="CH85" s="1324"/>
      <c r="CI85" s="1332"/>
      <c r="CJ85" s="1324"/>
      <c r="CK85" s="1324"/>
      <c r="CL85" s="1324"/>
      <c r="CM85" s="1324"/>
      <c r="CN85" s="1324"/>
      <c r="CO85" s="1324"/>
      <c r="CP85" s="1324"/>
      <c r="CQ85" s="1324"/>
      <c r="CR85" s="1324"/>
      <c r="CS85" s="1324"/>
      <c r="CT85" s="1411"/>
      <c r="CU85" s="1378"/>
      <c r="CV85" s="1375"/>
    </row>
    <row r="86" spans="1:100" ht="150" customHeight="1">
      <c r="A86" s="1317"/>
      <c r="B86" s="1317"/>
      <c r="C86" s="1317"/>
      <c r="I86" s="1342"/>
      <c r="BS86" s="1327"/>
      <c r="BT86" s="1328"/>
      <c r="BU86" s="1327"/>
      <c r="BV86" s="1327"/>
      <c r="BW86" s="1327"/>
      <c r="BX86" s="1327"/>
      <c r="BY86" s="1327"/>
      <c r="BZ86" s="1327"/>
      <c r="CA86" s="1329"/>
      <c r="CB86" s="1327"/>
      <c r="CC86" s="1327"/>
      <c r="CD86" s="1330"/>
      <c r="CE86" s="1331"/>
      <c r="CF86" s="1324"/>
      <c r="CG86" s="1324"/>
      <c r="CH86" s="1324"/>
      <c r="CI86" s="1332"/>
      <c r="CJ86" s="1324"/>
      <c r="CK86" s="1324"/>
      <c r="CL86" s="1324"/>
      <c r="CM86" s="1324"/>
      <c r="CN86" s="1324"/>
      <c r="CO86" s="1324"/>
      <c r="CP86" s="1324"/>
      <c r="CQ86" s="1324"/>
      <c r="CR86" s="1324"/>
      <c r="CS86" s="1324"/>
      <c r="CT86" s="1411"/>
      <c r="CU86" s="1378"/>
      <c r="CV86" s="1375"/>
    </row>
    <row r="87" spans="1:100" ht="150" customHeight="1">
      <c r="A87" s="1317"/>
      <c r="B87" s="1317"/>
      <c r="C87" s="1317"/>
      <c r="I87" s="1342"/>
      <c r="BS87" s="1327"/>
      <c r="BT87" s="1328"/>
      <c r="BU87" s="1327"/>
      <c r="BV87" s="1327"/>
      <c r="BW87" s="1327"/>
      <c r="BX87" s="1327"/>
      <c r="BY87" s="1327"/>
      <c r="BZ87" s="1327"/>
      <c r="CA87" s="1329"/>
      <c r="CB87" s="1327"/>
      <c r="CC87" s="1327"/>
      <c r="CD87" s="1330"/>
      <c r="CE87" s="1331"/>
      <c r="CF87" s="1324"/>
      <c r="CG87" s="1324"/>
      <c r="CH87" s="1324"/>
      <c r="CI87" s="1332"/>
      <c r="CJ87" s="1324"/>
      <c r="CK87" s="1324"/>
      <c r="CL87" s="1324"/>
      <c r="CM87" s="1324"/>
      <c r="CN87" s="1324"/>
      <c r="CO87" s="1324"/>
      <c r="CP87" s="1324"/>
      <c r="CQ87" s="1324"/>
      <c r="CR87" s="1324"/>
      <c r="CS87" s="1324"/>
      <c r="CT87" s="1411"/>
      <c r="CU87" s="1378"/>
      <c r="CV87" s="1375"/>
    </row>
    <row r="88" spans="1:100" ht="150" customHeight="1">
      <c r="A88" s="1317"/>
      <c r="B88" s="1317"/>
      <c r="C88" s="1317"/>
      <c r="I88" s="1342"/>
      <c r="BS88" s="1327"/>
      <c r="BT88" s="1328"/>
      <c r="BU88" s="1327"/>
      <c r="BV88" s="1327"/>
      <c r="BW88" s="1327"/>
      <c r="BX88" s="1327"/>
      <c r="BY88" s="1327"/>
      <c r="BZ88" s="1327"/>
      <c r="CA88" s="1329"/>
      <c r="CB88" s="1327"/>
      <c r="CC88" s="1327"/>
      <c r="CD88" s="1330"/>
      <c r="CE88" s="1331"/>
      <c r="CF88" s="1324"/>
      <c r="CG88" s="1324"/>
      <c r="CH88" s="1324"/>
      <c r="CI88" s="1332"/>
      <c r="CJ88" s="1324"/>
      <c r="CK88" s="1324"/>
      <c r="CL88" s="1324"/>
      <c r="CM88" s="1324"/>
      <c r="CN88" s="1324"/>
      <c r="CO88" s="1324"/>
      <c r="CP88" s="1324"/>
      <c r="CQ88" s="1324"/>
      <c r="CR88" s="1324"/>
      <c r="CS88" s="1324"/>
      <c r="CT88" s="1411"/>
      <c r="CU88" s="1372"/>
      <c r="CV88" s="1373"/>
    </row>
    <row r="89" spans="1:100" ht="150" customHeight="1">
      <c r="A89" s="1317"/>
      <c r="B89" s="1317"/>
      <c r="C89" s="1317"/>
      <c r="I89" s="1342"/>
      <c r="BS89" s="1327"/>
      <c r="BT89" s="1328"/>
      <c r="BU89" s="1327"/>
      <c r="BV89" s="1327"/>
      <c r="BW89" s="1327"/>
      <c r="BX89" s="1327"/>
      <c r="BY89" s="1327"/>
      <c r="BZ89" s="1327"/>
      <c r="CA89" s="1329"/>
      <c r="CB89" s="1327"/>
      <c r="CC89" s="1327"/>
      <c r="CD89" s="1330"/>
      <c r="CE89" s="1331"/>
      <c r="CF89" s="1324"/>
      <c r="CG89" s="1324"/>
      <c r="CH89" s="1324"/>
      <c r="CI89" s="1332"/>
      <c r="CJ89" s="1324"/>
      <c r="CK89" s="1324"/>
      <c r="CL89" s="1324"/>
      <c r="CM89" s="1324"/>
      <c r="CN89" s="1324"/>
      <c r="CO89" s="1324"/>
      <c r="CP89" s="1324"/>
      <c r="CQ89" s="1324"/>
      <c r="CR89" s="1324"/>
      <c r="CS89" s="1324"/>
      <c r="CT89" s="1411"/>
      <c r="CU89" s="1378"/>
      <c r="CV89" s="1375"/>
    </row>
    <row r="90" spans="1:100" ht="150" customHeight="1">
      <c r="A90" s="1317"/>
      <c r="B90" s="1317"/>
      <c r="C90" s="1317"/>
      <c r="I90" s="1342"/>
      <c r="BS90" s="1327"/>
      <c r="BT90" s="1328"/>
      <c r="BU90" s="1327"/>
      <c r="BV90" s="1327"/>
      <c r="BW90" s="1327"/>
      <c r="BX90" s="1327"/>
      <c r="BY90" s="1327"/>
      <c r="BZ90" s="1327"/>
      <c r="CA90" s="1329"/>
      <c r="CB90" s="1327"/>
      <c r="CC90" s="1327"/>
      <c r="CD90" s="1330"/>
      <c r="CE90" s="1331"/>
      <c r="CF90" s="1324"/>
      <c r="CG90" s="1324"/>
      <c r="CH90" s="1324"/>
      <c r="CI90" s="1332"/>
      <c r="CJ90" s="1324"/>
      <c r="CK90" s="1324"/>
      <c r="CL90" s="1324"/>
      <c r="CM90" s="1324"/>
      <c r="CN90" s="1324"/>
      <c r="CO90" s="1324"/>
      <c r="CP90" s="1324"/>
      <c r="CQ90" s="1324"/>
      <c r="CR90" s="1417"/>
      <c r="CS90" s="1324"/>
      <c r="CT90" s="1339"/>
      <c r="CU90" s="1410"/>
      <c r="CV90" s="1418"/>
    </row>
    <row r="91" spans="1:100" ht="150" customHeight="1">
      <c r="A91" s="1317"/>
      <c r="B91" s="1317"/>
      <c r="C91" s="1317"/>
      <c r="I91" s="1342"/>
      <c r="BS91" s="1327"/>
      <c r="BT91" s="1328"/>
      <c r="BU91" s="1327"/>
      <c r="BV91" s="1327"/>
      <c r="BW91" s="1327"/>
      <c r="BX91" s="1327"/>
      <c r="BY91" s="1327"/>
      <c r="BZ91" s="1327"/>
      <c r="CA91" s="1329"/>
      <c r="CB91" s="1327"/>
      <c r="CC91" s="1327"/>
      <c r="CD91" s="1330"/>
      <c r="CE91" s="1331"/>
      <c r="CF91" s="1324"/>
      <c r="CG91" s="1324"/>
      <c r="CH91" s="1324"/>
      <c r="CI91" s="1332"/>
      <c r="CJ91" s="1324"/>
      <c r="CK91" s="1324"/>
      <c r="CL91" s="1324"/>
      <c r="CM91" s="1324"/>
      <c r="CN91" s="1324"/>
      <c r="CO91" s="1324"/>
      <c r="CP91" s="1324"/>
      <c r="CQ91" s="1324"/>
      <c r="CR91" s="1430"/>
      <c r="CS91" s="1324"/>
      <c r="CT91" s="1339"/>
      <c r="CU91" s="1404"/>
      <c r="CV91" s="1406"/>
    </row>
    <row r="92" spans="1:100" ht="150" customHeight="1">
      <c r="A92" s="1317"/>
      <c r="B92" s="1317"/>
      <c r="C92" s="1317"/>
      <c r="I92" s="1342"/>
      <c r="BS92" s="1327"/>
      <c r="BT92" s="1328"/>
      <c r="BU92" s="1327"/>
      <c r="BV92" s="1327"/>
      <c r="BW92" s="1327"/>
      <c r="BX92" s="1327"/>
      <c r="BY92" s="1327"/>
      <c r="BZ92" s="1327"/>
      <c r="CA92" s="1329"/>
      <c r="CB92" s="1327"/>
      <c r="CC92" s="1327"/>
      <c r="CD92" s="1330"/>
      <c r="CE92" s="1331"/>
      <c r="CF92" s="1324"/>
      <c r="CG92" s="1324"/>
      <c r="CH92" s="1324"/>
      <c r="CI92" s="1332"/>
      <c r="CJ92" s="1324"/>
      <c r="CK92" s="1324"/>
      <c r="CL92" s="1324"/>
      <c r="CM92" s="1324"/>
      <c r="CN92" s="1324"/>
      <c r="CO92" s="1324"/>
      <c r="CP92" s="1324"/>
      <c r="CQ92" s="1324"/>
      <c r="CR92" s="1430"/>
      <c r="CS92" s="1324"/>
      <c r="CT92" s="1339"/>
      <c r="CU92" s="1404"/>
      <c r="CV92" s="1406"/>
    </row>
    <row r="93" spans="1:100" ht="150" customHeight="1">
      <c r="A93" s="1317"/>
      <c r="B93" s="1317"/>
      <c r="C93" s="1317"/>
      <c r="I93" s="1342"/>
      <c r="BS93" s="1327"/>
      <c r="BT93" s="1328"/>
      <c r="BU93" s="1327"/>
      <c r="BV93" s="1327"/>
      <c r="BW93" s="1327"/>
      <c r="BX93" s="1327"/>
      <c r="BY93" s="1327"/>
      <c r="BZ93" s="1327"/>
      <c r="CA93" s="1329"/>
      <c r="CB93" s="1327"/>
      <c r="CC93" s="1327"/>
      <c r="CD93" s="1330"/>
      <c r="CE93" s="1331"/>
      <c r="CF93" s="1324"/>
      <c r="CG93" s="1324"/>
      <c r="CH93" s="1324"/>
      <c r="CI93" s="1332"/>
      <c r="CJ93" s="1324"/>
      <c r="CK93" s="1324"/>
      <c r="CL93" s="1324"/>
      <c r="CM93" s="1324"/>
      <c r="CN93" s="1324"/>
      <c r="CO93" s="1324"/>
      <c r="CP93" s="1324"/>
      <c r="CQ93" s="1324"/>
      <c r="CR93" s="1324"/>
      <c r="CS93" s="1324"/>
      <c r="CT93" s="1339"/>
      <c r="CU93" s="1399"/>
      <c r="CV93" s="1400"/>
    </row>
    <row r="94" spans="1:100" ht="150" customHeight="1">
      <c r="A94" s="1317"/>
      <c r="B94" s="1317"/>
      <c r="C94" s="1317"/>
      <c r="I94" s="1342"/>
      <c r="BS94" s="1327"/>
      <c r="BT94" s="1328"/>
      <c r="BU94" s="1327"/>
      <c r="BV94" s="1327"/>
      <c r="BW94" s="1327"/>
      <c r="BX94" s="1327"/>
      <c r="BY94" s="1327"/>
      <c r="BZ94" s="1327"/>
      <c r="CA94" s="1329"/>
      <c r="CB94" s="1327"/>
      <c r="CC94" s="1327"/>
      <c r="CD94" s="1330"/>
      <c r="CE94" s="1331"/>
      <c r="CF94" s="1324"/>
      <c r="CG94" s="1324"/>
      <c r="CH94" s="1324"/>
      <c r="CI94" s="1332"/>
      <c r="CJ94" s="1324"/>
      <c r="CK94" s="1324"/>
      <c r="CL94" s="1324"/>
      <c r="CM94" s="1324"/>
      <c r="CN94" s="1324"/>
      <c r="CO94" s="1324"/>
      <c r="CP94" s="1324"/>
      <c r="CQ94" s="1324"/>
      <c r="CR94" s="1324"/>
      <c r="CS94" s="1324"/>
      <c r="CT94" s="1339"/>
      <c r="CU94" s="1399"/>
      <c r="CV94" s="1400"/>
    </row>
    <row r="95" spans="1:100" ht="150" customHeight="1">
      <c r="A95" s="1317"/>
      <c r="B95" s="1317"/>
      <c r="C95" s="1317"/>
      <c r="I95" s="1342"/>
      <c r="BS95" s="1327"/>
      <c r="BT95" s="1328"/>
      <c r="BU95" s="1327"/>
      <c r="BV95" s="1327"/>
      <c r="BW95" s="1327"/>
      <c r="BX95" s="1327"/>
      <c r="BY95" s="1327"/>
      <c r="BZ95" s="1327"/>
      <c r="CA95" s="1329"/>
      <c r="CB95" s="1327"/>
      <c r="CC95" s="1327"/>
      <c r="CD95" s="1330"/>
      <c r="CE95" s="1331"/>
      <c r="CF95" s="1324"/>
      <c r="CG95" s="1324"/>
      <c r="CH95" s="1324"/>
      <c r="CI95" s="1332"/>
      <c r="CJ95" s="1324"/>
      <c r="CK95" s="1324"/>
      <c r="CL95" s="1324"/>
      <c r="CM95" s="1324"/>
      <c r="CN95" s="1324"/>
      <c r="CO95" s="1324"/>
      <c r="CP95" s="1324"/>
      <c r="CQ95" s="1324"/>
      <c r="CR95" s="1324"/>
      <c r="CS95" s="1324"/>
      <c r="CT95" s="1339"/>
      <c r="CU95" s="1399"/>
      <c r="CV95" s="1400"/>
    </row>
    <row r="96" spans="1:100" ht="150" customHeight="1">
      <c r="A96" s="1317"/>
      <c r="B96" s="1317"/>
      <c r="C96" s="1317"/>
      <c r="I96" s="1342"/>
      <c r="BS96" s="1327"/>
      <c r="BT96" s="1328"/>
      <c r="BU96" s="1327"/>
      <c r="BV96" s="1327"/>
      <c r="BW96" s="1327"/>
      <c r="BX96" s="1327"/>
      <c r="BY96" s="1327"/>
      <c r="BZ96" s="1327"/>
      <c r="CA96" s="1329"/>
      <c r="CB96" s="1327"/>
      <c r="CC96" s="1327"/>
      <c r="CD96" s="1330"/>
      <c r="CE96" s="1331"/>
      <c r="CF96" s="1324"/>
      <c r="CG96" s="1324"/>
      <c r="CH96" s="1324"/>
      <c r="CI96" s="1332"/>
      <c r="CJ96" s="1324"/>
      <c r="CK96" s="1324"/>
      <c r="CL96" s="1324"/>
      <c r="CM96" s="1324"/>
      <c r="CN96" s="1324"/>
      <c r="CO96" s="1324"/>
      <c r="CP96" s="1324"/>
      <c r="CQ96" s="1324"/>
      <c r="CR96" s="1324"/>
      <c r="CS96" s="1324"/>
      <c r="CT96" s="1339"/>
      <c r="CU96" s="1399"/>
      <c r="CV96" s="1400"/>
    </row>
    <row r="97" spans="1:100" ht="150" customHeight="1">
      <c r="A97" s="1317"/>
      <c r="B97" s="1317"/>
      <c r="C97" s="1317"/>
      <c r="I97" s="1342"/>
      <c r="BS97" s="1327"/>
      <c r="BT97" s="1328"/>
      <c r="BU97" s="1327"/>
      <c r="BV97" s="1327"/>
      <c r="BW97" s="1327"/>
      <c r="BX97" s="1327"/>
      <c r="BY97" s="1327"/>
      <c r="BZ97" s="1327"/>
      <c r="CA97" s="1329"/>
      <c r="CB97" s="1327"/>
      <c r="CC97" s="1327"/>
      <c r="CD97" s="1330"/>
      <c r="CE97" s="1331"/>
      <c r="CF97" s="1324"/>
      <c r="CG97" s="1324"/>
      <c r="CH97" s="1324"/>
      <c r="CI97" s="1332"/>
      <c r="CJ97" s="1324"/>
      <c r="CK97" s="1324"/>
      <c r="CL97" s="1324"/>
      <c r="CM97" s="1324"/>
      <c r="CN97" s="1324"/>
      <c r="CO97" s="1324"/>
      <c r="CP97" s="1324"/>
      <c r="CQ97" s="1324"/>
      <c r="CR97" s="1324"/>
      <c r="CS97" s="1324"/>
      <c r="CT97" s="1339"/>
      <c r="CU97" s="1399"/>
      <c r="CV97" s="1400"/>
    </row>
    <row r="98" spans="1:100" ht="150" customHeight="1">
      <c r="A98" s="1317"/>
      <c r="B98" s="1317"/>
      <c r="C98" s="1317"/>
      <c r="I98" s="1342"/>
      <c r="BS98" s="1327"/>
      <c r="BT98" s="1328"/>
      <c r="BU98" s="1327"/>
      <c r="BV98" s="1327"/>
      <c r="BW98" s="1327"/>
      <c r="BX98" s="1327"/>
      <c r="BY98" s="1327"/>
      <c r="BZ98" s="1327"/>
      <c r="CA98" s="1329"/>
      <c r="CB98" s="1327"/>
      <c r="CC98" s="1327"/>
      <c r="CD98" s="1330"/>
      <c r="CE98" s="1331"/>
      <c r="CF98" s="1324"/>
      <c r="CG98" s="1324"/>
      <c r="CH98" s="1324"/>
      <c r="CI98" s="1332"/>
      <c r="CJ98" s="1324"/>
      <c r="CK98" s="1324"/>
      <c r="CL98" s="1324"/>
      <c r="CM98" s="1324"/>
      <c r="CN98" s="1324"/>
      <c r="CO98" s="1324"/>
      <c r="CP98" s="1324"/>
      <c r="CQ98" s="1324"/>
      <c r="CR98" s="1324"/>
      <c r="CS98" s="1324"/>
      <c r="CT98" s="1339"/>
      <c r="CU98" s="1399"/>
      <c r="CV98" s="1400"/>
    </row>
    <row r="99" spans="1:100" ht="150" customHeight="1">
      <c r="A99" s="1317"/>
      <c r="B99" s="1317"/>
      <c r="C99" s="1317"/>
      <c r="I99" s="1342"/>
      <c r="BS99" s="1327"/>
      <c r="BT99" s="1328"/>
      <c r="BU99" s="1327"/>
      <c r="BV99" s="1327"/>
      <c r="BW99" s="1327"/>
      <c r="BX99" s="1327"/>
      <c r="BY99" s="1327"/>
      <c r="BZ99" s="1327"/>
      <c r="CA99" s="1329"/>
      <c r="CB99" s="1327"/>
      <c r="CC99" s="1327"/>
      <c r="CD99" s="1330"/>
      <c r="CE99" s="1331"/>
      <c r="CF99" s="1324"/>
      <c r="CG99" s="1324"/>
      <c r="CH99" s="1324"/>
      <c r="CI99" s="1332"/>
      <c r="CJ99" s="1324"/>
      <c r="CK99" s="1324"/>
      <c r="CL99" s="1324"/>
      <c r="CM99" s="1324"/>
      <c r="CN99" s="1324"/>
      <c r="CO99" s="1324"/>
      <c r="CP99" s="1324"/>
      <c r="CQ99" s="1324"/>
      <c r="CR99" s="1324"/>
      <c r="CS99" s="1324"/>
      <c r="CT99" s="1339"/>
      <c r="CU99" s="1399"/>
      <c r="CV99" s="1400"/>
    </row>
    <row r="100" spans="1:100" ht="150" customHeight="1">
      <c r="A100" s="1317"/>
      <c r="B100" s="1317"/>
      <c r="C100" s="1317"/>
      <c r="I100" s="1342"/>
      <c r="BS100" s="1327"/>
      <c r="BT100" s="1328"/>
      <c r="BU100" s="1327"/>
      <c r="BV100" s="1327"/>
      <c r="BW100" s="1327"/>
      <c r="BX100" s="1327"/>
      <c r="BY100" s="1327"/>
      <c r="BZ100" s="1327"/>
      <c r="CA100" s="1329"/>
      <c r="CB100" s="1327"/>
      <c r="CC100" s="1327"/>
      <c r="CD100" s="1330"/>
      <c r="CE100" s="1331"/>
      <c r="CF100" s="1324"/>
      <c r="CG100" s="1324"/>
      <c r="CH100" s="1324"/>
      <c r="CI100" s="1332"/>
      <c r="CJ100" s="1324"/>
      <c r="CK100" s="1324"/>
      <c r="CL100" s="1324"/>
      <c r="CM100" s="1324"/>
      <c r="CN100" s="1324"/>
      <c r="CO100" s="1324"/>
      <c r="CP100" s="1324"/>
      <c r="CQ100" s="1324"/>
      <c r="CR100" s="1324"/>
      <c r="CS100" s="1324"/>
      <c r="CT100" s="1339"/>
      <c r="CU100" s="1372"/>
      <c r="CV100" s="1380"/>
    </row>
    <row r="101" spans="1:100" ht="78" customHeight="1">
      <c r="A101" s="1317"/>
      <c r="B101" s="1317"/>
      <c r="C101" s="1317"/>
      <c r="I101" s="1342"/>
      <c r="BS101" s="1327"/>
      <c r="BT101" s="1328"/>
      <c r="BU101" s="1327"/>
      <c r="BV101" s="1327"/>
      <c r="BW101" s="1327"/>
      <c r="BX101" s="1327"/>
      <c r="BY101" s="1327"/>
      <c r="BZ101" s="1327"/>
      <c r="CA101" s="1329"/>
      <c r="CB101" s="1327"/>
      <c r="CC101" s="1327"/>
      <c r="CD101" s="1330"/>
      <c r="CE101" s="1331"/>
      <c r="CF101" s="1324"/>
      <c r="CG101" s="1324"/>
      <c r="CH101" s="1324"/>
      <c r="CI101" s="1332"/>
      <c r="CJ101" s="1324"/>
      <c r="CK101" s="1324"/>
      <c r="CL101" s="1324"/>
      <c r="CM101" s="1324"/>
      <c r="CN101" s="1324"/>
      <c r="CO101" s="1324"/>
      <c r="CP101" s="1324"/>
      <c r="CQ101" s="1324"/>
      <c r="CR101" s="1324"/>
      <c r="CS101" s="1324"/>
      <c r="CT101" s="1339"/>
      <c r="CU101" s="1399"/>
      <c r="CV101" s="1341"/>
    </row>
    <row r="102" spans="1:100" ht="150" customHeight="1">
      <c r="BQ102" s="379"/>
      <c r="BS102" s="1327"/>
      <c r="BT102" s="1328"/>
      <c r="BU102" s="1327"/>
      <c r="BV102" s="1327"/>
      <c r="BW102" s="1327"/>
      <c r="BX102" s="1327"/>
      <c r="BY102" s="1327"/>
      <c r="BZ102" s="1327"/>
      <c r="CA102" s="1329"/>
      <c r="CB102" s="1327"/>
      <c r="CC102" s="1327"/>
      <c r="CD102" s="1330"/>
      <c r="CE102" s="1331"/>
      <c r="CF102" s="1324"/>
      <c r="CG102" s="1324"/>
      <c r="CH102" s="1324"/>
      <c r="CI102" s="1332"/>
      <c r="CJ102" s="1324"/>
      <c r="CK102" s="1324"/>
      <c r="CL102" s="1324"/>
      <c r="CM102" s="1324"/>
      <c r="CN102" s="1324"/>
      <c r="CO102" s="1324"/>
      <c r="CP102" s="1324"/>
      <c r="CQ102" s="1324"/>
      <c r="CR102" s="1324"/>
      <c r="CS102" s="1324"/>
      <c r="CT102" s="1339"/>
      <c r="CU102" s="1399"/>
      <c r="CV102" s="1373"/>
    </row>
    <row r="103" spans="1:100" ht="150" customHeight="1">
      <c r="BS103" s="1327"/>
      <c r="BT103" s="1328"/>
      <c r="BU103" s="1327"/>
      <c r="BV103" s="1327"/>
      <c r="BW103" s="1327"/>
      <c r="BX103" s="1327"/>
      <c r="BY103" s="1327"/>
      <c r="BZ103" s="1327"/>
      <c r="CA103" s="1329"/>
      <c r="CB103" s="1327"/>
      <c r="CC103" s="1327"/>
      <c r="CD103" s="1330"/>
      <c r="CE103" s="1331"/>
      <c r="CF103" s="1324"/>
      <c r="CG103" s="1324"/>
      <c r="CH103" s="1324"/>
      <c r="CI103" s="1332"/>
      <c r="CJ103" s="1324"/>
      <c r="CK103" s="1324"/>
      <c r="CL103" s="1324"/>
      <c r="CM103" s="1324"/>
      <c r="CN103" s="1324"/>
      <c r="CO103" s="1324"/>
      <c r="CP103" s="1324"/>
      <c r="CQ103" s="1324"/>
      <c r="CR103" s="1324"/>
      <c r="CS103" s="1324"/>
      <c r="CT103" s="1339"/>
      <c r="CU103" s="1372"/>
      <c r="CV103" s="1341"/>
    </row>
    <row r="104" spans="1:100" ht="150" customHeight="1">
      <c r="BS104" s="1327"/>
      <c r="BT104" s="1328"/>
      <c r="BU104" s="1327"/>
      <c r="BV104" s="1327"/>
      <c r="BW104" s="1327"/>
      <c r="BX104" s="1327"/>
      <c r="BY104" s="1327"/>
      <c r="BZ104" s="1327"/>
      <c r="CA104" s="1329"/>
      <c r="CB104" s="1327"/>
      <c r="CC104" s="1327"/>
      <c r="CD104" s="1330"/>
      <c r="CE104" s="1331"/>
      <c r="CF104" s="1324"/>
      <c r="CG104" s="1324"/>
      <c r="CH104" s="1324"/>
      <c r="CI104" s="1332"/>
      <c r="CJ104" s="1324"/>
      <c r="CK104" s="1324"/>
      <c r="CL104" s="1324"/>
      <c r="CM104" s="1324"/>
      <c r="CN104" s="1324"/>
      <c r="CO104" s="1324"/>
      <c r="CP104" s="1324"/>
      <c r="CQ104" s="1324"/>
      <c r="CR104" s="1324"/>
      <c r="CS104" s="1324"/>
      <c r="CT104" s="1339"/>
      <c r="CU104" s="1395"/>
      <c r="CV104" s="1341"/>
    </row>
    <row r="105" spans="1:100" ht="150" customHeight="1">
      <c r="BS105" s="1327"/>
      <c r="BT105" s="1328"/>
      <c r="BU105" s="1327"/>
      <c r="BV105" s="1327"/>
      <c r="BW105" s="1327"/>
      <c r="BX105" s="1327"/>
      <c r="BY105" s="1327"/>
      <c r="BZ105" s="1327"/>
      <c r="CA105" s="1329"/>
      <c r="CB105" s="1327"/>
      <c r="CC105" s="1327"/>
      <c r="CD105" s="1330"/>
      <c r="CE105" s="1331"/>
      <c r="CF105" s="1324"/>
      <c r="CG105" s="1324"/>
      <c r="CH105" s="1324"/>
      <c r="CI105" s="1332"/>
      <c r="CJ105" s="1324"/>
      <c r="CK105" s="1324"/>
      <c r="CL105" s="1324"/>
      <c r="CM105" s="1324"/>
      <c r="CN105" s="1324"/>
      <c r="CO105" s="1324"/>
      <c r="CP105" s="1324"/>
      <c r="CQ105" s="1324"/>
      <c r="CR105" s="1324"/>
      <c r="CS105" s="1324"/>
      <c r="CT105" s="1339"/>
      <c r="CU105" s="1395"/>
      <c r="CV105" s="1341"/>
    </row>
    <row r="106" spans="1:100" ht="150" customHeight="1">
      <c r="BS106" s="1327"/>
      <c r="BT106" s="1328"/>
      <c r="BU106" s="1327"/>
      <c r="BV106" s="1327"/>
      <c r="BW106" s="1327"/>
      <c r="BX106" s="1327"/>
      <c r="BY106" s="1327"/>
      <c r="BZ106" s="1327"/>
      <c r="CA106" s="1329"/>
      <c r="CB106" s="1327"/>
      <c r="CC106" s="1327"/>
      <c r="CD106" s="1330"/>
      <c r="CE106" s="1331"/>
      <c r="CF106" s="1324"/>
      <c r="CG106" s="1324"/>
      <c r="CH106" s="1324"/>
      <c r="CI106" s="1332"/>
      <c r="CJ106" s="1324"/>
      <c r="CK106" s="1324"/>
      <c r="CL106" s="1324"/>
      <c r="CM106" s="1324"/>
      <c r="CN106" s="1324"/>
      <c r="CO106" s="1324"/>
      <c r="CP106" s="1324"/>
      <c r="CQ106" s="1324"/>
      <c r="CR106" s="1324"/>
      <c r="CS106" s="1324"/>
      <c r="CT106" s="1339"/>
      <c r="CU106" s="1395"/>
      <c r="CV106" s="1341"/>
    </row>
    <row r="107" spans="1:100" ht="150" customHeight="1">
      <c r="BS107" s="1327"/>
      <c r="BT107" s="1328"/>
      <c r="BU107" s="1327"/>
      <c r="BV107" s="1327"/>
      <c r="BW107" s="1327"/>
      <c r="BX107" s="1327"/>
      <c r="BY107" s="1327"/>
      <c r="BZ107" s="1327"/>
      <c r="CA107" s="1329"/>
      <c r="CB107" s="1327"/>
      <c r="CC107" s="1327"/>
      <c r="CD107" s="1330"/>
      <c r="CE107" s="1331"/>
      <c r="CF107" s="1324"/>
      <c r="CG107" s="1324"/>
      <c r="CH107" s="1324"/>
      <c r="CI107" s="1332"/>
      <c r="CJ107" s="1324"/>
      <c r="CK107" s="1324"/>
      <c r="CL107" s="1324"/>
      <c r="CM107" s="1324"/>
      <c r="CN107" s="1324"/>
      <c r="CO107" s="1324"/>
      <c r="CP107" s="1324"/>
      <c r="CQ107" s="1324"/>
      <c r="CR107" s="1324"/>
      <c r="CS107" s="1324"/>
      <c r="CT107" s="1339"/>
      <c r="CU107" s="1399"/>
      <c r="CV107" s="1341"/>
    </row>
    <row r="108" spans="1:100" ht="150" customHeight="1">
      <c r="BS108" s="1327"/>
      <c r="BT108" s="1328"/>
      <c r="BU108" s="1327"/>
      <c r="BV108" s="1327"/>
      <c r="BW108" s="1327"/>
      <c r="BX108" s="1327"/>
      <c r="BY108" s="1327"/>
      <c r="BZ108" s="1327"/>
      <c r="CA108" s="1329"/>
      <c r="CB108" s="1327"/>
      <c r="CC108" s="1327"/>
      <c r="CD108" s="1330"/>
      <c r="CE108" s="1331"/>
      <c r="CF108" s="1324"/>
      <c r="CG108" s="1324"/>
      <c r="CH108" s="1324"/>
      <c r="CI108" s="1332"/>
      <c r="CJ108" s="1324"/>
      <c r="CK108" s="1324"/>
      <c r="CL108" s="1324"/>
      <c r="CM108" s="1324"/>
      <c r="CN108" s="1324"/>
      <c r="CO108" s="1324"/>
      <c r="CP108" s="1324"/>
      <c r="CQ108" s="1324"/>
      <c r="CR108" s="1324"/>
      <c r="CS108" s="1324"/>
      <c r="CT108" s="1339"/>
      <c r="CU108" s="1399"/>
      <c r="CV108" s="1373"/>
    </row>
    <row r="109" spans="1:100" ht="150" customHeight="1">
      <c r="BS109" s="1327"/>
      <c r="BT109" s="1328"/>
      <c r="BU109" s="1327"/>
      <c r="BV109" s="1327"/>
      <c r="BW109" s="1327"/>
      <c r="BX109" s="1327"/>
      <c r="BY109" s="1327"/>
      <c r="BZ109" s="1327"/>
      <c r="CA109" s="1329"/>
      <c r="CB109" s="1327"/>
      <c r="CC109" s="1327"/>
      <c r="CD109" s="1330"/>
      <c r="CE109" s="1331"/>
      <c r="CF109" s="1324"/>
      <c r="CG109" s="1324"/>
      <c r="CH109" s="1324"/>
      <c r="CI109" s="1332"/>
      <c r="CJ109" s="1324"/>
      <c r="CK109" s="1324"/>
      <c r="CL109" s="1324"/>
      <c r="CM109" s="1324"/>
      <c r="CN109" s="1324"/>
      <c r="CO109" s="1324"/>
      <c r="CP109" s="1324"/>
      <c r="CQ109" s="1324"/>
      <c r="CR109" s="1324"/>
      <c r="CS109" s="1324"/>
      <c r="CT109" s="1339"/>
      <c r="CU109" s="1399"/>
      <c r="CV109" s="1341"/>
    </row>
    <row r="110" spans="1:100" ht="150" customHeight="1">
      <c r="BS110" s="1327"/>
      <c r="BT110" s="1328"/>
      <c r="BU110" s="1327"/>
      <c r="BV110" s="1327"/>
      <c r="BW110" s="1327"/>
      <c r="BX110" s="1327"/>
      <c r="BY110" s="1327"/>
      <c r="BZ110" s="1327"/>
      <c r="CA110" s="1329"/>
      <c r="CB110" s="1327"/>
      <c r="CC110" s="1327"/>
      <c r="CD110" s="1330"/>
      <c r="CE110" s="1331"/>
      <c r="CF110" s="1324"/>
      <c r="CG110" s="1324"/>
      <c r="CH110" s="1324"/>
      <c r="CI110" s="1332"/>
      <c r="CJ110" s="1324"/>
      <c r="CK110" s="1324"/>
      <c r="CL110" s="1324"/>
      <c r="CM110" s="1324"/>
      <c r="CN110" s="1324"/>
      <c r="CO110" s="1324"/>
      <c r="CP110" s="1324"/>
      <c r="CQ110" s="1324"/>
      <c r="CR110" s="1324"/>
      <c r="CS110" s="1324"/>
      <c r="CT110" s="1339"/>
      <c r="CU110" s="1399"/>
      <c r="CV110" s="1373"/>
    </row>
    <row r="111" spans="1:100" ht="150" customHeight="1">
      <c r="BS111" s="1327"/>
      <c r="BT111" s="1328"/>
      <c r="BU111" s="1327"/>
      <c r="BV111" s="1327"/>
      <c r="BW111" s="1327"/>
      <c r="BX111" s="1327"/>
      <c r="BY111" s="1327"/>
      <c r="BZ111" s="1327"/>
      <c r="CA111" s="1329"/>
      <c r="CB111" s="1327"/>
      <c r="CC111" s="1327"/>
      <c r="CD111" s="1330"/>
      <c r="CE111" s="1331"/>
      <c r="CF111" s="1324"/>
      <c r="CG111" s="1324"/>
      <c r="CH111" s="1324"/>
      <c r="CI111" s="1332"/>
      <c r="CJ111" s="1324"/>
      <c r="CK111" s="1324"/>
      <c r="CL111" s="1324"/>
      <c r="CM111" s="1324"/>
      <c r="CN111" s="1324"/>
      <c r="CO111" s="1324"/>
      <c r="CP111" s="1324"/>
      <c r="CQ111" s="1324"/>
      <c r="CR111" s="1427"/>
      <c r="CS111" s="1324"/>
      <c r="CT111" s="1339"/>
      <c r="CU111" s="1399"/>
      <c r="CV111" s="1400"/>
    </row>
    <row r="112" spans="1:100" ht="150" customHeight="1">
      <c r="A112" s="1316"/>
      <c r="B112" s="1316"/>
      <c r="C112" s="1316"/>
      <c r="D112" s="1316"/>
      <c r="E112" s="1316"/>
      <c r="F112" s="1316"/>
      <c r="G112" s="1316"/>
      <c r="H112" s="1316"/>
      <c r="I112" s="1349"/>
      <c r="J112" s="1316"/>
      <c r="K112" s="1316"/>
      <c r="L112" s="1316"/>
      <c r="M112" s="1316"/>
      <c r="N112" s="1316"/>
      <c r="O112" s="1316"/>
      <c r="P112" s="1316"/>
      <c r="Q112" s="1316"/>
      <c r="R112" s="1316"/>
      <c r="S112" s="1316"/>
      <c r="T112" s="1316"/>
      <c r="U112" s="1316"/>
      <c r="V112" s="1316"/>
      <c r="W112" s="1316"/>
      <c r="X112" s="1316"/>
      <c r="Y112" s="1316"/>
      <c r="Z112" s="1316"/>
      <c r="AA112" s="1316"/>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316"/>
      <c r="AX112" s="1316"/>
      <c r="AY112" s="1316"/>
      <c r="AZ112" s="1316"/>
      <c r="BA112" s="1316"/>
      <c r="BB112" s="1316"/>
      <c r="BC112" s="1316"/>
      <c r="BD112" s="1316"/>
      <c r="BE112" s="1316"/>
      <c r="BF112" s="1316"/>
      <c r="BG112" s="1316"/>
      <c r="BH112" s="1316"/>
      <c r="BI112" s="1316"/>
      <c r="BJ112" s="1316"/>
      <c r="BK112" s="1316"/>
      <c r="BL112" s="1316"/>
      <c r="BM112" s="1316"/>
      <c r="BN112" s="1316"/>
      <c r="BO112" s="1316"/>
      <c r="BP112" s="1316"/>
      <c r="BQ112" s="1316"/>
      <c r="BR112" s="1316"/>
      <c r="BS112" s="1327"/>
      <c r="BT112" s="1328"/>
      <c r="BU112" s="1327"/>
      <c r="BV112" s="1327"/>
      <c r="BW112" s="1327"/>
      <c r="BX112" s="1327"/>
      <c r="BY112" s="1327"/>
      <c r="BZ112" s="1327"/>
      <c r="CA112" s="1329"/>
      <c r="CB112" s="1327"/>
      <c r="CC112" s="1327"/>
      <c r="CD112" s="1330"/>
      <c r="CE112" s="1331"/>
      <c r="CF112" s="1324"/>
      <c r="CG112" s="1324"/>
      <c r="CH112" s="1324"/>
      <c r="CI112" s="1332"/>
      <c r="CJ112" s="1324"/>
      <c r="CK112" s="1324"/>
      <c r="CL112" s="1324"/>
      <c r="CM112" s="1324"/>
      <c r="CN112" s="1324"/>
      <c r="CO112" s="1324"/>
      <c r="CP112" s="1324"/>
      <c r="CQ112" s="1324"/>
      <c r="CR112" s="1427"/>
      <c r="CS112" s="1324"/>
      <c r="CT112" s="1339"/>
      <c r="CU112" s="1399"/>
      <c r="CV112" s="1400"/>
    </row>
    <row r="113" spans="1:100" ht="150" customHeight="1">
      <c r="A113" s="1316"/>
      <c r="B113" s="1316"/>
      <c r="C113" s="1316"/>
      <c r="D113" s="1316"/>
      <c r="E113" s="1316"/>
      <c r="F113" s="1316"/>
      <c r="G113" s="1316"/>
      <c r="H113" s="1316"/>
      <c r="I113" s="1349"/>
      <c r="J113" s="1316"/>
      <c r="K113" s="1316"/>
      <c r="L113" s="1316"/>
      <c r="M113" s="1316"/>
      <c r="N113" s="1316"/>
      <c r="O113" s="1316"/>
      <c r="P113" s="1316"/>
      <c r="Q113" s="1316"/>
      <c r="R113" s="1316"/>
      <c r="S113" s="1316"/>
      <c r="T113" s="1316"/>
      <c r="U113" s="1316"/>
      <c r="V113" s="1316"/>
      <c r="W113" s="1316"/>
      <c r="X113" s="1316"/>
      <c r="Y113" s="1316"/>
      <c r="Z113" s="1316"/>
      <c r="AA113" s="1316"/>
      <c r="AB113" s="1316"/>
      <c r="AC113" s="1316"/>
      <c r="AD113" s="1316"/>
      <c r="AE113" s="1316"/>
      <c r="AF113" s="1316"/>
      <c r="AG113" s="1316"/>
      <c r="AH113" s="1316"/>
      <c r="AI113" s="1316"/>
      <c r="AJ113" s="1316"/>
      <c r="AK113" s="1316"/>
      <c r="AL113" s="1316"/>
      <c r="AM113" s="1316"/>
      <c r="AN113" s="1316"/>
      <c r="AO113" s="1316"/>
      <c r="AP113" s="1316"/>
      <c r="AQ113" s="1316"/>
      <c r="AR113" s="1316"/>
      <c r="AS113" s="1316"/>
      <c r="AT113" s="1316"/>
      <c r="AU113" s="1316"/>
      <c r="AV113" s="1316"/>
      <c r="AW113" s="1316"/>
      <c r="AX113" s="1316"/>
      <c r="AY113" s="1316"/>
      <c r="AZ113" s="1316"/>
      <c r="BA113" s="1316"/>
      <c r="BB113" s="1316"/>
      <c r="BC113" s="1316"/>
      <c r="BD113" s="1316"/>
      <c r="BE113" s="1316"/>
      <c r="BF113" s="1316"/>
      <c r="BG113" s="1316"/>
      <c r="BH113" s="1316"/>
      <c r="BI113" s="1316"/>
      <c r="BJ113" s="1316"/>
      <c r="BK113" s="1316"/>
      <c r="BL113" s="1316"/>
      <c r="BM113" s="1316"/>
      <c r="BN113" s="1316"/>
      <c r="BO113" s="1316"/>
      <c r="BP113" s="1316"/>
      <c r="BQ113" s="1316"/>
      <c r="BR113" s="1316"/>
      <c r="BS113" s="1327"/>
      <c r="BT113" s="1328"/>
      <c r="BU113" s="1327"/>
      <c r="BV113" s="1327"/>
      <c r="BW113" s="1327"/>
      <c r="BX113" s="1327"/>
      <c r="BY113" s="1327"/>
      <c r="BZ113" s="1327"/>
      <c r="CA113" s="1329"/>
      <c r="CB113" s="1327"/>
      <c r="CC113" s="1327"/>
      <c r="CD113" s="1330"/>
      <c r="CE113" s="1331"/>
      <c r="CF113" s="1324"/>
      <c r="CG113" s="1324"/>
      <c r="CH113" s="1324"/>
      <c r="CI113" s="1332"/>
      <c r="CJ113" s="1324"/>
      <c r="CK113" s="1324"/>
      <c r="CL113" s="1324"/>
      <c r="CM113" s="1324"/>
      <c r="CN113" s="1324"/>
      <c r="CO113" s="1324"/>
      <c r="CP113" s="1324"/>
      <c r="CQ113" s="1324"/>
      <c r="CR113" s="1427"/>
      <c r="CS113" s="1324"/>
      <c r="CT113" s="1339"/>
      <c r="CU113" s="1399"/>
      <c r="CV113" s="1400"/>
    </row>
    <row r="114" spans="1:100" ht="150" customHeight="1">
      <c r="A114" s="1316"/>
      <c r="B114" s="1316"/>
      <c r="C114" s="1316"/>
      <c r="D114" s="1316"/>
      <c r="E114" s="1316"/>
      <c r="F114" s="1316"/>
      <c r="G114" s="1316"/>
      <c r="H114" s="1316"/>
      <c r="I114" s="1349"/>
      <c r="J114" s="1316"/>
      <c r="K114" s="1316"/>
      <c r="L114" s="1316"/>
      <c r="M114" s="1316"/>
      <c r="N114" s="1316"/>
      <c r="O114" s="1316"/>
      <c r="P114" s="1316"/>
      <c r="Q114" s="1316"/>
      <c r="R114" s="1316"/>
      <c r="S114" s="1316"/>
      <c r="T114" s="1316"/>
      <c r="U114" s="1316"/>
      <c r="V114" s="1316"/>
      <c r="W114" s="1316"/>
      <c r="X114" s="1316"/>
      <c r="Y114" s="1316"/>
      <c r="Z114" s="1316"/>
      <c r="AA114" s="1316"/>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316"/>
      <c r="AX114" s="1316"/>
      <c r="AY114" s="1316"/>
      <c r="AZ114" s="1316"/>
      <c r="BA114" s="1316"/>
      <c r="BB114" s="1316"/>
      <c r="BC114" s="1316"/>
      <c r="BD114" s="1316"/>
      <c r="BE114" s="1316"/>
      <c r="BF114" s="1316"/>
      <c r="BG114" s="1316"/>
      <c r="BH114" s="1316"/>
      <c r="BI114" s="1316"/>
      <c r="BJ114" s="1316"/>
      <c r="BK114" s="1316"/>
      <c r="BL114" s="1316"/>
      <c r="BM114" s="1316"/>
      <c r="BN114" s="1316"/>
      <c r="BO114" s="1316"/>
      <c r="BP114" s="1316"/>
      <c r="BQ114" s="1316"/>
      <c r="BR114" s="1316"/>
      <c r="BS114" s="1327"/>
      <c r="BT114" s="1328"/>
      <c r="BU114" s="1327"/>
      <c r="BV114" s="1327"/>
      <c r="BW114" s="1327"/>
      <c r="BX114" s="1327"/>
      <c r="BY114" s="1327"/>
      <c r="BZ114" s="1327"/>
      <c r="CA114" s="1329"/>
      <c r="CB114" s="1327"/>
      <c r="CC114" s="1327"/>
      <c r="CD114" s="1330"/>
      <c r="CE114" s="1331"/>
      <c r="CF114" s="1324"/>
      <c r="CG114" s="1324"/>
      <c r="CH114" s="1324"/>
      <c r="CI114" s="1332"/>
      <c r="CJ114" s="1324"/>
      <c r="CK114" s="1324"/>
      <c r="CL114" s="1324"/>
      <c r="CM114" s="1324"/>
      <c r="CN114" s="1324"/>
      <c r="CO114" s="1324"/>
      <c r="CP114" s="1324"/>
      <c r="CQ114" s="1324"/>
      <c r="CR114" s="1324"/>
      <c r="CS114" s="1324"/>
      <c r="CT114" s="1339"/>
      <c r="CU114" s="1415"/>
      <c r="CV114" s="1413"/>
    </row>
    <row r="115" spans="1:100" ht="150" customHeight="1">
      <c r="A115" s="1316"/>
      <c r="B115" s="1316"/>
      <c r="C115" s="1316"/>
      <c r="D115" s="1316"/>
      <c r="E115" s="1316"/>
      <c r="F115" s="1316"/>
      <c r="G115" s="1316"/>
      <c r="H115" s="1316"/>
      <c r="I115" s="1349"/>
      <c r="J115" s="1316"/>
      <c r="K115" s="1316"/>
      <c r="L115" s="1316"/>
      <c r="M115" s="1316"/>
      <c r="N115" s="1316"/>
      <c r="O115" s="1316"/>
      <c r="P115" s="1316"/>
      <c r="Q115" s="1316"/>
      <c r="R115" s="1316"/>
      <c r="S115" s="1316"/>
      <c r="T115" s="1316"/>
      <c r="U115" s="1316"/>
      <c r="V115" s="1316"/>
      <c r="W115" s="1316"/>
      <c r="X115" s="1316"/>
      <c r="Y115" s="1316"/>
      <c r="Z115" s="1316"/>
      <c r="AA115" s="1316"/>
      <c r="AB115" s="1316"/>
      <c r="AC115" s="1316"/>
      <c r="AD115" s="1316"/>
      <c r="AE115" s="1316"/>
      <c r="AF115" s="1316"/>
      <c r="AG115" s="1316"/>
      <c r="AH115" s="1316"/>
      <c r="AI115" s="1316"/>
      <c r="AJ115" s="1316"/>
      <c r="AK115" s="1316"/>
      <c r="AL115" s="1316"/>
      <c r="AM115" s="1316"/>
      <c r="AN115" s="1316"/>
      <c r="AO115" s="1316"/>
      <c r="AP115" s="1316"/>
      <c r="AQ115" s="1316"/>
      <c r="AR115" s="1316"/>
      <c r="AS115" s="1316"/>
      <c r="AT115" s="1316"/>
      <c r="AU115" s="1316"/>
      <c r="AV115" s="1316"/>
      <c r="AW115" s="1316"/>
      <c r="AX115" s="1316"/>
      <c r="AY115" s="1316"/>
      <c r="AZ115" s="1316"/>
      <c r="BA115" s="1316"/>
      <c r="BB115" s="1316"/>
      <c r="BC115" s="1316"/>
      <c r="BD115" s="1316"/>
      <c r="BE115" s="1316"/>
      <c r="BF115" s="1316"/>
      <c r="BG115" s="1316"/>
      <c r="BH115" s="1316"/>
      <c r="BI115" s="1316"/>
      <c r="BJ115" s="1316"/>
      <c r="BK115" s="1316"/>
      <c r="BL115" s="1316"/>
      <c r="BM115" s="1316"/>
      <c r="BN115" s="1316"/>
      <c r="BO115" s="1316"/>
      <c r="BP115" s="1316"/>
      <c r="BQ115" s="1316"/>
      <c r="BR115" s="1316"/>
      <c r="BS115" s="1327"/>
      <c r="BT115" s="1328"/>
      <c r="BU115" s="1327"/>
      <c r="BV115" s="1327"/>
      <c r="BW115" s="1327"/>
      <c r="BX115" s="1327"/>
      <c r="BY115" s="1327"/>
      <c r="BZ115" s="1327"/>
      <c r="CA115" s="1329"/>
      <c r="CB115" s="1327"/>
      <c r="CC115" s="1327"/>
      <c r="CD115" s="1330"/>
      <c r="CE115" s="1331"/>
      <c r="CF115" s="1324"/>
      <c r="CG115" s="1324"/>
      <c r="CH115" s="1324"/>
      <c r="CI115" s="1332"/>
      <c r="CJ115" s="1324"/>
      <c r="CK115" s="1324"/>
      <c r="CL115" s="1324"/>
      <c r="CM115" s="1324"/>
      <c r="CN115" s="1324"/>
      <c r="CO115" s="1324"/>
      <c r="CP115" s="1324"/>
      <c r="CQ115" s="1324"/>
      <c r="CR115" s="1324"/>
      <c r="CS115" s="1324"/>
      <c r="CT115" s="1339"/>
      <c r="CU115" s="1399"/>
      <c r="CV115" s="1373"/>
    </row>
    <row r="116" spans="1:100" ht="150" customHeight="1">
      <c r="A116" s="1316"/>
      <c r="B116" s="1316"/>
      <c r="C116" s="1316"/>
      <c r="D116" s="1316"/>
      <c r="E116" s="1316"/>
      <c r="F116" s="1316"/>
      <c r="G116" s="1316"/>
      <c r="H116" s="1316"/>
      <c r="I116" s="1349"/>
      <c r="J116" s="1316"/>
      <c r="K116" s="1316"/>
      <c r="L116" s="1316"/>
      <c r="M116" s="1316"/>
      <c r="N116" s="1316"/>
      <c r="O116" s="1316"/>
      <c r="P116" s="1316"/>
      <c r="Q116" s="1316"/>
      <c r="R116" s="1316"/>
      <c r="S116" s="1316"/>
      <c r="T116" s="1316"/>
      <c r="U116" s="1316"/>
      <c r="V116" s="1316"/>
      <c r="W116" s="1316"/>
      <c r="X116" s="1316"/>
      <c r="Y116" s="1316"/>
      <c r="Z116" s="1316"/>
      <c r="AA116" s="1316"/>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316"/>
      <c r="AX116" s="1316"/>
      <c r="AY116" s="1316"/>
      <c r="AZ116" s="1316"/>
      <c r="BA116" s="1316"/>
      <c r="BB116" s="1316"/>
      <c r="BC116" s="1316"/>
      <c r="BD116" s="1316"/>
      <c r="BE116" s="1316"/>
      <c r="BF116" s="1316"/>
      <c r="BG116" s="1316"/>
      <c r="BH116" s="1316"/>
      <c r="BI116" s="1316"/>
      <c r="BJ116" s="1316"/>
      <c r="BK116" s="1316"/>
      <c r="BL116" s="1316"/>
      <c r="BM116" s="1316"/>
      <c r="BN116" s="1316"/>
      <c r="BO116" s="1316"/>
      <c r="BP116" s="1316"/>
      <c r="BQ116" s="1316"/>
      <c r="BR116" s="1316"/>
      <c r="BS116" s="1327"/>
      <c r="BT116" s="1328"/>
      <c r="BU116" s="1327"/>
      <c r="BV116" s="1327"/>
      <c r="BW116" s="1327"/>
      <c r="BX116" s="1327"/>
      <c r="BY116" s="1327"/>
      <c r="BZ116" s="1327"/>
      <c r="CA116" s="1329"/>
      <c r="CB116" s="1327"/>
      <c r="CC116" s="1327"/>
      <c r="CD116" s="1330"/>
      <c r="CE116" s="1331"/>
      <c r="CF116" s="1324"/>
      <c r="CG116" s="1324"/>
      <c r="CH116" s="1324"/>
      <c r="CI116" s="1332"/>
      <c r="CJ116" s="1324"/>
      <c r="CK116" s="1324"/>
      <c r="CL116" s="1324"/>
      <c r="CM116" s="1324"/>
      <c r="CN116" s="1324"/>
      <c r="CO116" s="1324"/>
      <c r="CP116" s="1324"/>
      <c r="CQ116" s="1324"/>
      <c r="CR116" s="1324"/>
      <c r="CS116" s="1324"/>
      <c r="CT116" s="1339"/>
      <c r="CU116" s="1408"/>
      <c r="CV116" s="1409"/>
    </row>
    <row r="117" spans="1:100" ht="150" customHeight="1">
      <c r="A117" s="1316"/>
      <c r="B117" s="1316"/>
      <c r="C117" s="1316"/>
      <c r="D117" s="1316"/>
      <c r="E117" s="1316"/>
      <c r="F117" s="1316"/>
      <c r="G117" s="1316"/>
      <c r="H117" s="1316"/>
      <c r="I117" s="1349"/>
      <c r="J117" s="1316"/>
      <c r="K117" s="1316"/>
      <c r="L117" s="1316"/>
      <c r="M117" s="1316"/>
      <c r="N117" s="1316"/>
      <c r="O117" s="1316"/>
      <c r="P117" s="1316"/>
      <c r="Q117" s="1316"/>
      <c r="R117" s="1316"/>
      <c r="S117" s="1316"/>
      <c r="T117" s="1316"/>
      <c r="U117" s="1316"/>
      <c r="V117" s="1316"/>
      <c r="W117" s="1316"/>
      <c r="X117" s="1316"/>
      <c r="Y117" s="1316"/>
      <c r="Z117" s="1316"/>
      <c r="AA117" s="1316"/>
      <c r="AB117" s="1316"/>
      <c r="AC117" s="1316"/>
      <c r="AD117" s="1316"/>
      <c r="AE117" s="1316"/>
      <c r="AF117" s="1316"/>
      <c r="AG117" s="1316"/>
      <c r="AH117" s="1316"/>
      <c r="AI117" s="1316"/>
      <c r="AJ117" s="1316"/>
      <c r="AK117" s="1316"/>
      <c r="AL117" s="1316"/>
      <c r="AM117" s="1316"/>
      <c r="AN117" s="1316"/>
      <c r="AO117" s="1316"/>
      <c r="AP117" s="1316"/>
      <c r="AQ117" s="1316"/>
      <c r="AR117" s="1316"/>
      <c r="AS117" s="1316"/>
      <c r="AT117" s="1316"/>
      <c r="AU117" s="1316"/>
      <c r="AV117" s="1316"/>
      <c r="AW117" s="1316"/>
      <c r="AX117" s="1316"/>
      <c r="AY117" s="1316"/>
      <c r="AZ117" s="1316"/>
      <c r="BA117" s="1316"/>
      <c r="BB117" s="1316"/>
      <c r="BC117" s="1316"/>
      <c r="BD117" s="1316"/>
      <c r="BE117" s="1316"/>
      <c r="BF117" s="1316"/>
      <c r="BG117" s="1316"/>
      <c r="BH117" s="1316"/>
      <c r="BI117" s="1316"/>
      <c r="BJ117" s="1316"/>
      <c r="BK117" s="1316"/>
      <c r="BL117" s="1316"/>
      <c r="BM117" s="1316"/>
      <c r="BN117" s="1316"/>
      <c r="BO117" s="1316"/>
      <c r="BP117" s="1316"/>
      <c r="BQ117" s="1316"/>
      <c r="BR117" s="1316"/>
      <c r="BS117" s="1327"/>
      <c r="BT117" s="1328"/>
      <c r="BU117" s="1327"/>
      <c r="BV117" s="1327"/>
      <c r="BW117" s="1327"/>
      <c r="BX117" s="1327"/>
      <c r="BY117" s="1327"/>
      <c r="BZ117" s="1327"/>
      <c r="CA117" s="1329"/>
      <c r="CB117" s="1327"/>
      <c r="CC117" s="1327"/>
      <c r="CD117" s="1330"/>
      <c r="CE117" s="1331"/>
      <c r="CF117" s="1324"/>
      <c r="CG117" s="1324"/>
      <c r="CH117" s="1324"/>
      <c r="CI117" s="1332"/>
      <c r="CJ117" s="1324"/>
      <c r="CK117" s="1324"/>
      <c r="CL117" s="1324"/>
      <c r="CM117" s="1324"/>
      <c r="CN117" s="1324"/>
      <c r="CO117" s="1324"/>
      <c r="CP117" s="1324"/>
      <c r="CQ117" s="1324"/>
      <c r="CR117" s="1324"/>
      <c r="CS117" s="1324"/>
      <c r="CT117" s="1339"/>
      <c r="CU117" s="1408"/>
      <c r="CV117" s="1341"/>
    </row>
    <row r="118" spans="1:100" ht="150" customHeight="1">
      <c r="A118" s="1316"/>
      <c r="B118" s="1316"/>
      <c r="C118" s="1316"/>
      <c r="D118" s="1316"/>
      <c r="E118" s="1316"/>
      <c r="F118" s="1316"/>
      <c r="G118" s="1316"/>
      <c r="H118" s="1316"/>
      <c r="I118" s="1349"/>
      <c r="J118" s="1316"/>
      <c r="K118" s="1316"/>
      <c r="L118" s="1316"/>
      <c r="M118" s="1316"/>
      <c r="N118" s="1316"/>
      <c r="O118" s="1316"/>
      <c r="P118" s="1316"/>
      <c r="Q118" s="1316"/>
      <c r="R118" s="1316"/>
      <c r="S118" s="1316"/>
      <c r="T118" s="1316"/>
      <c r="U118" s="1316"/>
      <c r="V118" s="1316"/>
      <c r="W118" s="1316"/>
      <c r="X118" s="1316"/>
      <c r="Y118" s="1316"/>
      <c r="Z118" s="1316"/>
      <c r="AA118" s="1316"/>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316"/>
      <c r="AX118" s="1316"/>
      <c r="AY118" s="1316"/>
      <c r="AZ118" s="1316"/>
      <c r="BA118" s="1316"/>
      <c r="BB118" s="1316"/>
      <c r="BC118" s="1316"/>
      <c r="BD118" s="1316"/>
      <c r="BE118" s="1316"/>
      <c r="BF118" s="1316"/>
      <c r="BG118" s="1316"/>
      <c r="BH118" s="1316"/>
      <c r="BI118" s="1316"/>
      <c r="BJ118" s="1316"/>
      <c r="BK118" s="1316"/>
      <c r="BL118" s="1316"/>
      <c r="BM118" s="1316"/>
      <c r="BN118" s="1316"/>
      <c r="BO118" s="1316"/>
      <c r="BP118" s="1316"/>
      <c r="BQ118" s="1316"/>
      <c r="BR118" s="1316"/>
      <c r="BS118" s="1327"/>
      <c r="BT118" s="1328"/>
      <c r="BU118" s="1327"/>
      <c r="BV118" s="1327"/>
      <c r="BW118" s="1327"/>
      <c r="BX118" s="1327"/>
      <c r="BY118" s="1327"/>
      <c r="BZ118" s="1327"/>
      <c r="CA118" s="1329"/>
      <c r="CB118" s="1327"/>
      <c r="CC118" s="1327"/>
      <c r="CD118" s="1330"/>
      <c r="CE118" s="1331"/>
      <c r="CF118" s="1324"/>
      <c r="CG118" s="1324"/>
      <c r="CH118" s="1324"/>
      <c r="CI118" s="1332"/>
      <c r="CJ118" s="1324"/>
      <c r="CK118" s="1324"/>
      <c r="CL118" s="1324"/>
      <c r="CM118" s="1324"/>
      <c r="CN118" s="1324"/>
      <c r="CO118" s="1324"/>
      <c r="CP118" s="1324"/>
      <c r="CQ118" s="1324"/>
      <c r="CR118" s="1324"/>
      <c r="CS118" s="1324"/>
      <c r="CT118" s="1339"/>
      <c r="CU118" s="1412"/>
      <c r="CV118" s="1419"/>
    </row>
    <row r="119" spans="1:100" ht="150" customHeight="1">
      <c r="A119" s="1316"/>
      <c r="B119" s="1316"/>
      <c r="C119" s="1316"/>
      <c r="D119" s="1316"/>
      <c r="E119" s="1316"/>
      <c r="F119" s="1316"/>
      <c r="G119" s="1316"/>
      <c r="H119" s="1316"/>
      <c r="I119" s="1349"/>
      <c r="J119" s="1316"/>
      <c r="K119" s="1316"/>
      <c r="L119" s="1316"/>
      <c r="M119" s="1316"/>
      <c r="N119" s="1316"/>
      <c r="O119" s="1316"/>
      <c r="P119" s="1316"/>
      <c r="Q119" s="1316"/>
      <c r="R119" s="1316"/>
      <c r="S119" s="1316"/>
      <c r="T119" s="1316"/>
      <c r="U119" s="1316"/>
      <c r="V119" s="1316"/>
      <c r="W119" s="1316"/>
      <c r="X119" s="1316"/>
      <c r="Y119" s="1316"/>
      <c r="Z119" s="1316"/>
      <c r="AA119" s="1316"/>
      <c r="AB119" s="1316"/>
      <c r="AC119" s="1316"/>
      <c r="AD119" s="1316"/>
      <c r="AE119" s="1316"/>
      <c r="AF119" s="1316"/>
      <c r="AG119" s="1316"/>
      <c r="AH119" s="1316"/>
      <c r="AI119" s="1316"/>
      <c r="AJ119" s="1316"/>
      <c r="AK119" s="1316"/>
      <c r="AL119" s="1316"/>
      <c r="AM119" s="1316"/>
      <c r="AN119" s="1316"/>
      <c r="AO119" s="1316"/>
      <c r="AP119" s="1316"/>
      <c r="AQ119" s="1316"/>
      <c r="AR119" s="1316"/>
      <c r="AS119" s="1316"/>
      <c r="AT119" s="1316"/>
      <c r="AU119" s="1316"/>
      <c r="AV119" s="1316"/>
      <c r="AW119" s="1316"/>
      <c r="AX119" s="1316"/>
      <c r="AY119" s="1316"/>
      <c r="AZ119" s="1316"/>
      <c r="BA119" s="1316"/>
      <c r="BB119" s="1316"/>
      <c r="BC119" s="1316"/>
      <c r="BD119" s="1316"/>
      <c r="BE119" s="1316"/>
      <c r="BF119" s="1316"/>
      <c r="BG119" s="1316"/>
      <c r="BH119" s="1316"/>
      <c r="BI119" s="1316"/>
      <c r="BJ119" s="1316"/>
      <c r="BK119" s="1316"/>
      <c r="BL119" s="1316"/>
      <c r="BM119" s="1316"/>
      <c r="BN119" s="1316"/>
      <c r="BO119" s="1316"/>
      <c r="BP119" s="1316"/>
      <c r="BQ119" s="1316"/>
      <c r="BR119" s="1316"/>
      <c r="BS119" s="1327"/>
      <c r="BT119" s="1328"/>
      <c r="BU119" s="1327"/>
      <c r="BV119" s="1327"/>
      <c r="BW119" s="1327"/>
      <c r="BX119" s="1327"/>
      <c r="BY119" s="1327"/>
      <c r="BZ119" s="1327"/>
      <c r="CA119" s="1329"/>
      <c r="CB119" s="1327"/>
      <c r="CC119" s="1327"/>
      <c r="CD119" s="1330"/>
      <c r="CE119" s="1331"/>
      <c r="CF119" s="1324"/>
      <c r="CG119" s="1324"/>
      <c r="CH119" s="1324"/>
      <c r="CI119" s="1332"/>
      <c r="CJ119" s="1324"/>
      <c r="CK119" s="1324"/>
      <c r="CL119" s="1324"/>
      <c r="CM119" s="1324"/>
      <c r="CN119" s="1324"/>
      <c r="CO119" s="1324"/>
      <c r="CP119" s="1324"/>
      <c r="CQ119" s="1324"/>
      <c r="CR119" s="1324"/>
      <c r="CS119" s="1324"/>
      <c r="CT119" s="1339"/>
      <c r="CU119" s="1399"/>
      <c r="CV119" s="1373"/>
    </row>
    <row r="120" spans="1:100" ht="150" customHeight="1">
      <c r="A120" s="1316"/>
      <c r="B120" s="1316"/>
      <c r="C120" s="1316"/>
      <c r="D120" s="1316"/>
      <c r="E120" s="1316"/>
      <c r="F120" s="1316"/>
      <c r="G120" s="1316"/>
      <c r="H120" s="1316"/>
      <c r="I120" s="1349"/>
      <c r="J120" s="1316"/>
      <c r="K120" s="1316"/>
      <c r="L120" s="1316"/>
      <c r="M120" s="1316"/>
      <c r="N120" s="1316"/>
      <c r="O120" s="1316"/>
      <c r="P120" s="1316"/>
      <c r="Q120" s="1316"/>
      <c r="R120" s="1316"/>
      <c r="S120" s="1316"/>
      <c r="T120" s="1316"/>
      <c r="U120" s="1316"/>
      <c r="V120" s="1316"/>
      <c r="W120" s="1316"/>
      <c r="X120" s="1316"/>
      <c r="Y120" s="1316"/>
      <c r="Z120" s="1316"/>
      <c r="AA120" s="1316"/>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316"/>
      <c r="AX120" s="1316"/>
      <c r="AY120" s="1316"/>
      <c r="AZ120" s="1316"/>
      <c r="BA120" s="1316"/>
      <c r="BB120" s="1316"/>
      <c r="BC120" s="1316"/>
      <c r="BD120" s="1316"/>
      <c r="BE120" s="1316"/>
      <c r="BF120" s="1316"/>
      <c r="BG120" s="1316"/>
      <c r="BH120" s="1316"/>
      <c r="BI120" s="1316"/>
      <c r="BJ120" s="1316"/>
      <c r="BK120" s="1316"/>
      <c r="BL120" s="1316"/>
      <c r="BM120" s="1316"/>
      <c r="BN120" s="1316"/>
      <c r="BO120" s="1316"/>
      <c r="BP120" s="1316"/>
      <c r="BQ120" s="1316"/>
      <c r="BR120" s="1316"/>
      <c r="BS120" s="1327"/>
      <c r="BT120" s="1328"/>
      <c r="BU120" s="1327"/>
      <c r="BV120" s="1327"/>
      <c r="BW120" s="1327"/>
      <c r="BX120" s="1327"/>
      <c r="BY120" s="1327"/>
      <c r="BZ120" s="1327"/>
      <c r="CA120" s="1329"/>
      <c r="CB120" s="1327"/>
      <c r="CC120" s="1327"/>
      <c r="CD120" s="1330"/>
      <c r="CE120" s="1331"/>
      <c r="CF120" s="1324"/>
      <c r="CG120" s="1324"/>
      <c r="CH120" s="1324"/>
      <c r="CI120" s="1332"/>
      <c r="CJ120" s="1324"/>
      <c r="CK120" s="1324"/>
      <c r="CL120" s="1324"/>
      <c r="CM120" s="1324"/>
      <c r="CN120" s="1324"/>
      <c r="CO120" s="1324"/>
      <c r="CP120" s="1324"/>
      <c r="CQ120" s="1324"/>
      <c r="CR120" s="1324"/>
      <c r="CS120" s="1324"/>
      <c r="CT120" s="1339"/>
      <c r="CU120" s="1399"/>
      <c r="CV120" s="1373"/>
    </row>
    <row r="121" spans="1:100" ht="150" customHeight="1">
      <c r="A121" s="1316"/>
      <c r="B121" s="1316"/>
      <c r="C121" s="1316"/>
      <c r="D121" s="1316"/>
      <c r="E121" s="1316"/>
      <c r="F121" s="1316"/>
      <c r="G121" s="1316"/>
      <c r="H121" s="1316"/>
      <c r="I121" s="1349"/>
      <c r="J121" s="1316"/>
      <c r="K121" s="1316"/>
      <c r="L121" s="1316"/>
      <c r="M121" s="1316"/>
      <c r="N121" s="1316"/>
      <c r="O121" s="1316"/>
      <c r="P121" s="1316"/>
      <c r="Q121" s="1316"/>
      <c r="R121" s="1316"/>
      <c r="S121" s="1316"/>
      <c r="T121" s="1316"/>
      <c r="U121" s="1316"/>
      <c r="V121" s="1316"/>
      <c r="W121" s="1316"/>
      <c r="X121" s="1316"/>
      <c r="Y121" s="1316"/>
      <c r="Z121" s="1316"/>
      <c r="AA121" s="1316"/>
      <c r="AB121" s="1316"/>
      <c r="AC121" s="1316"/>
      <c r="AD121" s="1316"/>
      <c r="AE121" s="1316"/>
      <c r="AF121" s="1316"/>
      <c r="AG121" s="1316"/>
      <c r="AH121" s="1316"/>
      <c r="AI121" s="1316"/>
      <c r="AJ121" s="1316"/>
      <c r="AK121" s="1316"/>
      <c r="AL121" s="1316"/>
      <c r="AM121" s="1316"/>
      <c r="AN121" s="1316"/>
      <c r="AO121" s="1316"/>
      <c r="AP121" s="1316"/>
      <c r="AQ121" s="1316"/>
      <c r="AR121" s="1316"/>
      <c r="AS121" s="1316"/>
      <c r="AT121" s="1316"/>
      <c r="AU121" s="1316"/>
      <c r="AV121" s="1316"/>
      <c r="AW121" s="1316"/>
      <c r="AX121" s="1316"/>
      <c r="AY121" s="1316"/>
      <c r="AZ121" s="1316"/>
      <c r="BA121" s="1316"/>
      <c r="BB121" s="1316"/>
      <c r="BC121" s="1316"/>
      <c r="BD121" s="1316"/>
      <c r="BE121" s="1316"/>
      <c r="BF121" s="1316"/>
      <c r="BG121" s="1316"/>
      <c r="BH121" s="1316"/>
      <c r="BI121" s="1316"/>
      <c r="BJ121" s="1316"/>
      <c r="BK121" s="1316"/>
      <c r="BL121" s="1316"/>
      <c r="BM121" s="1316"/>
      <c r="BN121" s="1316"/>
      <c r="BO121" s="1316"/>
      <c r="BP121" s="1316"/>
      <c r="BQ121" s="1316"/>
      <c r="BR121" s="1316"/>
      <c r="BS121" s="1327"/>
      <c r="BT121" s="1328"/>
      <c r="BU121" s="1327"/>
      <c r="BV121" s="1327"/>
      <c r="BW121" s="1327"/>
      <c r="BX121" s="1327"/>
      <c r="BY121" s="1327"/>
      <c r="BZ121" s="1327"/>
      <c r="CA121" s="1329"/>
      <c r="CB121" s="1327"/>
      <c r="CC121" s="1327"/>
      <c r="CD121" s="1330"/>
      <c r="CE121" s="1331"/>
      <c r="CF121" s="1324"/>
      <c r="CG121" s="1324"/>
      <c r="CH121" s="1324"/>
      <c r="CI121" s="1332"/>
      <c r="CJ121" s="1324"/>
      <c r="CK121" s="1324"/>
      <c r="CL121" s="1324"/>
      <c r="CM121" s="1324"/>
      <c r="CN121" s="1324"/>
      <c r="CO121" s="1324"/>
      <c r="CP121" s="1324"/>
      <c r="CQ121" s="1324"/>
      <c r="CR121" s="1324"/>
      <c r="CS121" s="1324"/>
      <c r="CT121" s="1339"/>
      <c r="CU121" s="1399"/>
      <c r="CV121" s="1373"/>
    </row>
    <row r="122" spans="1:100" ht="150" customHeight="1">
      <c r="A122" s="1316"/>
      <c r="B122" s="1316"/>
      <c r="C122" s="1316"/>
      <c r="D122" s="1316"/>
      <c r="E122" s="1316"/>
      <c r="F122" s="1316"/>
      <c r="G122" s="1316"/>
      <c r="H122" s="1316"/>
      <c r="I122" s="1349"/>
      <c r="J122" s="1316"/>
      <c r="K122" s="1316"/>
      <c r="L122" s="1316"/>
      <c r="M122" s="1316"/>
      <c r="N122" s="1316"/>
      <c r="O122" s="1316"/>
      <c r="P122" s="1316"/>
      <c r="Q122" s="1316"/>
      <c r="R122" s="1316"/>
      <c r="S122" s="1316"/>
      <c r="T122" s="1316"/>
      <c r="U122" s="1316"/>
      <c r="V122" s="1316"/>
      <c r="W122" s="1316"/>
      <c r="X122" s="1316"/>
      <c r="Y122" s="1316"/>
      <c r="Z122" s="1316"/>
      <c r="AA122" s="1316"/>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316"/>
      <c r="AX122" s="1316"/>
      <c r="AY122" s="1316"/>
      <c r="AZ122" s="1316"/>
      <c r="BA122" s="1316"/>
      <c r="BB122" s="1316"/>
      <c r="BC122" s="1316"/>
      <c r="BD122" s="1316"/>
      <c r="BE122" s="1316"/>
      <c r="BF122" s="1316"/>
      <c r="BG122" s="1316"/>
      <c r="BH122" s="1316"/>
      <c r="BI122" s="1316"/>
      <c r="BJ122" s="1316"/>
      <c r="BK122" s="1316"/>
      <c r="BL122" s="1316"/>
      <c r="BM122" s="1316"/>
      <c r="BN122" s="1316"/>
      <c r="BO122" s="1316"/>
      <c r="BP122" s="1316"/>
      <c r="BQ122" s="1316"/>
      <c r="BR122" s="1316"/>
      <c r="BS122" s="1327"/>
      <c r="BT122" s="1328"/>
      <c r="BU122" s="1327"/>
      <c r="BV122" s="1327"/>
      <c r="BW122" s="1327"/>
      <c r="BX122" s="1327"/>
      <c r="BY122" s="1327"/>
      <c r="BZ122" s="1327"/>
      <c r="CA122" s="1329"/>
      <c r="CB122" s="1327"/>
      <c r="CC122" s="1327"/>
      <c r="CD122" s="1330"/>
      <c r="CE122" s="1331"/>
      <c r="CF122" s="1324"/>
      <c r="CG122" s="1324"/>
      <c r="CH122" s="1324"/>
      <c r="CI122" s="1332"/>
      <c r="CJ122" s="1324"/>
      <c r="CK122" s="1324"/>
      <c r="CL122" s="1324"/>
      <c r="CM122" s="1324"/>
      <c r="CN122" s="1324"/>
      <c r="CO122" s="1324"/>
      <c r="CP122" s="1324"/>
      <c r="CQ122" s="1324"/>
      <c r="CR122" s="1324"/>
      <c r="CS122" s="1324"/>
      <c r="CT122" s="1339"/>
      <c r="CU122" s="1399"/>
      <c r="CV122" s="1373"/>
    </row>
    <row r="123" spans="1:100" ht="150" customHeight="1">
      <c r="A123" s="1316"/>
      <c r="B123" s="1316"/>
      <c r="C123" s="1316"/>
      <c r="D123" s="1316"/>
      <c r="E123" s="1316"/>
      <c r="F123" s="1316"/>
      <c r="G123" s="1316"/>
      <c r="H123" s="1316"/>
      <c r="I123" s="1349"/>
      <c r="J123" s="1316"/>
      <c r="K123" s="1316"/>
      <c r="L123" s="1316"/>
      <c r="M123" s="1316"/>
      <c r="N123" s="1316"/>
      <c r="O123" s="1316"/>
      <c r="P123" s="1316"/>
      <c r="Q123" s="1316"/>
      <c r="R123" s="1316"/>
      <c r="S123" s="1316"/>
      <c r="T123" s="1316"/>
      <c r="U123" s="1316"/>
      <c r="V123" s="1316"/>
      <c r="W123" s="1316"/>
      <c r="X123" s="1316"/>
      <c r="Y123" s="1316"/>
      <c r="Z123" s="1316"/>
      <c r="AA123" s="1316"/>
      <c r="AB123" s="1316"/>
      <c r="AC123" s="1316"/>
      <c r="AD123" s="1316"/>
      <c r="AE123" s="1316"/>
      <c r="AF123" s="1316"/>
      <c r="AG123" s="1316"/>
      <c r="AH123" s="1316"/>
      <c r="AI123" s="1316"/>
      <c r="AJ123" s="1316"/>
      <c r="AK123" s="1316"/>
      <c r="AL123" s="1316"/>
      <c r="AM123" s="1316"/>
      <c r="AN123" s="1316"/>
      <c r="AO123" s="1316"/>
      <c r="AP123" s="1316"/>
      <c r="AQ123" s="1316"/>
      <c r="AR123" s="1316"/>
      <c r="AS123" s="1316"/>
      <c r="AT123" s="1316"/>
      <c r="AU123" s="1316"/>
      <c r="AV123" s="1316"/>
      <c r="AW123" s="1316"/>
      <c r="AX123" s="1316"/>
      <c r="AY123" s="1316"/>
      <c r="AZ123" s="1316"/>
      <c r="BA123" s="1316"/>
      <c r="BB123" s="1316"/>
      <c r="BC123" s="1316"/>
      <c r="BD123" s="1316"/>
      <c r="BE123" s="1316"/>
      <c r="BF123" s="1316"/>
      <c r="BG123" s="1316"/>
      <c r="BH123" s="1316"/>
      <c r="BI123" s="1316"/>
      <c r="BJ123" s="1316"/>
      <c r="BK123" s="1316"/>
      <c r="BL123" s="1316"/>
      <c r="BM123" s="1316"/>
      <c r="BN123" s="1316"/>
      <c r="BO123" s="1316"/>
      <c r="BP123" s="1316"/>
      <c r="BQ123" s="1316"/>
      <c r="BR123" s="1316"/>
      <c r="BS123" s="1327"/>
      <c r="BT123" s="1328"/>
      <c r="BU123" s="1327"/>
      <c r="BV123" s="1327"/>
      <c r="BW123" s="1327"/>
      <c r="BX123" s="1327"/>
      <c r="BY123" s="1327"/>
      <c r="BZ123" s="1327"/>
      <c r="CA123" s="1329"/>
      <c r="CB123" s="1327"/>
      <c r="CC123" s="1327"/>
      <c r="CD123" s="1330"/>
      <c r="CE123" s="1331"/>
      <c r="CF123" s="1324"/>
      <c r="CG123" s="1324"/>
      <c r="CH123" s="1324"/>
      <c r="CI123" s="1332"/>
      <c r="CJ123" s="1324"/>
      <c r="CK123" s="1324"/>
      <c r="CL123" s="1324"/>
      <c r="CM123" s="1324"/>
      <c r="CN123" s="1324"/>
      <c r="CO123" s="1324"/>
      <c r="CP123" s="1324"/>
      <c r="CQ123" s="1324"/>
      <c r="CR123" s="1324"/>
      <c r="CS123" s="1324"/>
      <c r="CT123" s="1339"/>
      <c r="CU123" s="1399"/>
      <c r="CV123" s="1373"/>
    </row>
    <row r="124" spans="1:100" ht="150" customHeight="1">
      <c r="A124" s="1316"/>
      <c r="B124" s="1316"/>
      <c r="C124" s="1316"/>
      <c r="D124" s="1316"/>
      <c r="E124" s="1316"/>
      <c r="F124" s="1316"/>
      <c r="G124" s="1316"/>
      <c r="H124" s="1316"/>
      <c r="I124" s="1349"/>
      <c r="J124" s="1316"/>
      <c r="K124" s="1316"/>
      <c r="L124" s="1316"/>
      <c r="M124" s="1316"/>
      <c r="N124" s="1316"/>
      <c r="O124" s="1316"/>
      <c r="P124" s="1316"/>
      <c r="Q124" s="1316"/>
      <c r="R124" s="1316"/>
      <c r="S124" s="1316"/>
      <c r="T124" s="1316"/>
      <c r="U124" s="1316"/>
      <c r="V124" s="1316"/>
      <c r="W124" s="1316"/>
      <c r="X124" s="1316"/>
      <c r="Y124" s="1316"/>
      <c r="Z124" s="1316"/>
      <c r="AA124" s="1316"/>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316"/>
      <c r="AX124" s="1316"/>
      <c r="AY124" s="1316"/>
      <c r="AZ124" s="1316"/>
      <c r="BA124" s="1316"/>
      <c r="BB124" s="1316"/>
      <c r="BC124" s="1316"/>
      <c r="BD124" s="1316"/>
      <c r="BE124" s="1316"/>
      <c r="BF124" s="1316"/>
      <c r="BG124" s="1316"/>
      <c r="BH124" s="1316"/>
      <c r="BI124" s="1316"/>
      <c r="BJ124" s="1316"/>
      <c r="BK124" s="1316"/>
      <c r="BL124" s="1316"/>
      <c r="BM124" s="1316"/>
      <c r="BN124" s="1316"/>
      <c r="BO124" s="1316"/>
      <c r="BP124" s="1316"/>
      <c r="BQ124" s="1316"/>
      <c r="BR124" s="1316"/>
      <c r="BS124" s="1327"/>
      <c r="BT124" s="1328"/>
      <c r="BU124" s="1327"/>
      <c r="BV124" s="1327"/>
      <c r="BW124" s="1327"/>
      <c r="BX124" s="1327"/>
      <c r="BY124" s="1327"/>
      <c r="BZ124" s="1327"/>
      <c r="CA124" s="1329"/>
      <c r="CB124" s="1327"/>
      <c r="CC124" s="1327"/>
      <c r="CD124" s="1330"/>
      <c r="CE124" s="1331"/>
      <c r="CF124" s="1324"/>
      <c r="CG124" s="1324"/>
      <c r="CH124" s="1324"/>
      <c r="CI124" s="1332"/>
      <c r="CJ124" s="1324"/>
      <c r="CK124" s="1324"/>
      <c r="CL124" s="1324"/>
      <c r="CM124" s="1324"/>
      <c r="CN124" s="1324"/>
      <c r="CO124" s="1324"/>
      <c r="CP124" s="1324"/>
      <c r="CQ124" s="1324"/>
      <c r="CR124" s="1324"/>
      <c r="CS124" s="1324"/>
      <c r="CT124" s="1339"/>
      <c r="CU124" s="1399"/>
      <c r="CV124" s="1373"/>
    </row>
    <row r="125" spans="1:100" ht="150" customHeight="1">
      <c r="A125" s="1316"/>
      <c r="B125" s="1316"/>
      <c r="C125" s="1316"/>
      <c r="D125" s="1316"/>
      <c r="E125" s="1316"/>
      <c r="F125" s="1316"/>
      <c r="G125" s="1316"/>
      <c r="H125" s="1316"/>
      <c r="I125" s="1349"/>
      <c r="J125" s="1316"/>
      <c r="K125" s="1316"/>
      <c r="L125" s="1316"/>
      <c r="M125" s="1316"/>
      <c r="N125" s="1316"/>
      <c r="O125" s="1316"/>
      <c r="P125" s="1316"/>
      <c r="Q125" s="1316"/>
      <c r="R125" s="1316"/>
      <c r="S125" s="1316"/>
      <c r="T125" s="1316"/>
      <c r="U125" s="1316"/>
      <c r="V125" s="1316"/>
      <c r="W125" s="1316"/>
      <c r="X125" s="1316"/>
      <c r="Y125" s="1316"/>
      <c r="Z125" s="1316"/>
      <c r="AA125" s="1316"/>
      <c r="AB125" s="1316"/>
      <c r="AC125" s="1316"/>
      <c r="AD125" s="1316"/>
      <c r="AE125" s="1316"/>
      <c r="AF125" s="1316"/>
      <c r="AG125" s="1316"/>
      <c r="AH125" s="1316"/>
      <c r="AI125" s="1316"/>
      <c r="AJ125" s="1316"/>
      <c r="AK125" s="1316"/>
      <c r="AL125" s="1316"/>
      <c r="AM125" s="1316"/>
      <c r="AN125" s="1316"/>
      <c r="AO125" s="1316"/>
      <c r="AP125" s="1316"/>
      <c r="AQ125" s="1316"/>
      <c r="AR125" s="1316"/>
      <c r="AS125" s="1316"/>
      <c r="AT125" s="1316"/>
      <c r="AU125" s="1316"/>
      <c r="AV125" s="1316"/>
      <c r="AW125" s="1316"/>
      <c r="AX125" s="1316"/>
      <c r="AY125" s="1316"/>
      <c r="AZ125" s="1316"/>
      <c r="BA125" s="1316"/>
      <c r="BB125" s="1316"/>
      <c r="BC125" s="1316"/>
      <c r="BD125" s="1316"/>
      <c r="BE125" s="1316"/>
      <c r="BF125" s="1316"/>
      <c r="BG125" s="1316"/>
      <c r="BH125" s="1316"/>
      <c r="BI125" s="1316"/>
      <c r="BJ125" s="1316"/>
      <c r="BK125" s="1316"/>
      <c r="BL125" s="1316"/>
      <c r="BM125" s="1316"/>
      <c r="BN125" s="1316"/>
      <c r="BO125" s="1316"/>
      <c r="BP125" s="1316"/>
      <c r="BQ125" s="1316"/>
      <c r="BR125" s="1316"/>
      <c r="BS125" s="1327"/>
      <c r="BT125" s="1328"/>
      <c r="BU125" s="1327"/>
      <c r="BV125" s="1327"/>
      <c r="BW125" s="1327"/>
      <c r="BX125" s="1327"/>
      <c r="BY125" s="1327"/>
      <c r="BZ125" s="1327"/>
      <c r="CA125" s="1329"/>
      <c r="CB125" s="1327"/>
      <c r="CC125" s="1327"/>
      <c r="CD125" s="1330"/>
      <c r="CE125" s="1331"/>
      <c r="CF125" s="1324"/>
      <c r="CG125" s="1324"/>
      <c r="CH125" s="1324"/>
      <c r="CI125" s="1332"/>
      <c r="CJ125" s="1324"/>
      <c r="CK125" s="1324"/>
      <c r="CL125" s="1324"/>
      <c r="CM125" s="1324"/>
      <c r="CN125" s="1324"/>
      <c r="CO125" s="1324"/>
      <c r="CP125" s="1324"/>
      <c r="CQ125" s="1324"/>
      <c r="CR125" s="1324"/>
      <c r="CS125" s="1324"/>
      <c r="CT125" s="1339"/>
      <c r="CU125" s="1399"/>
      <c r="CV125" s="1373"/>
    </row>
    <row r="126" spans="1:100" ht="150" customHeight="1">
      <c r="A126" s="1316"/>
      <c r="B126" s="1316"/>
      <c r="C126" s="1316"/>
      <c r="D126" s="1316"/>
      <c r="E126" s="1316"/>
      <c r="F126" s="1316"/>
      <c r="G126" s="1316"/>
      <c r="H126" s="1316"/>
      <c r="I126" s="1349"/>
      <c r="J126" s="1316"/>
      <c r="K126" s="1316"/>
      <c r="L126" s="1316"/>
      <c r="M126" s="1316"/>
      <c r="N126" s="1316"/>
      <c r="O126" s="1316"/>
      <c r="P126" s="1316"/>
      <c r="Q126" s="1316"/>
      <c r="R126" s="1316"/>
      <c r="S126" s="1316"/>
      <c r="T126" s="1316"/>
      <c r="U126" s="1316"/>
      <c r="V126" s="1316"/>
      <c r="W126" s="1316"/>
      <c r="X126" s="1316"/>
      <c r="Y126" s="1316"/>
      <c r="Z126" s="1316"/>
      <c r="AA126" s="1316"/>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316"/>
      <c r="AX126" s="1316"/>
      <c r="AY126" s="1316"/>
      <c r="AZ126" s="1316"/>
      <c r="BA126" s="1316"/>
      <c r="BB126" s="1316"/>
      <c r="BC126" s="1316"/>
      <c r="BD126" s="1316"/>
      <c r="BE126" s="1316"/>
      <c r="BF126" s="1316"/>
      <c r="BG126" s="1316"/>
      <c r="BH126" s="1316"/>
      <c r="BI126" s="1316"/>
      <c r="BJ126" s="1316"/>
      <c r="BK126" s="1316"/>
      <c r="BL126" s="1316"/>
      <c r="BM126" s="1316"/>
      <c r="BN126" s="1316"/>
      <c r="BO126" s="1316"/>
      <c r="BP126" s="1316"/>
      <c r="BQ126" s="1316"/>
      <c r="BR126" s="1316"/>
      <c r="BS126" s="1327"/>
      <c r="BT126" s="1328"/>
      <c r="BU126" s="1327"/>
      <c r="BV126" s="1327"/>
      <c r="BW126" s="1327"/>
      <c r="BX126" s="1327"/>
      <c r="BY126" s="1327"/>
      <c r="BZ126" s="1327"/>
      <c r="CA126" s="1329"/>
      <c r="CB126" s="1327"/>
      <c r="CC126" s="1327"/>
      <c r="CD126" s="1330"/>
      <c r="CE126" s="1331"/>
      <c r="CF126" s="1324"/>
      <c r="CG126" s="1324"/>
      <c r="CH126" s="1324"/>
      <c r="CI126" s="1332"/>
      <c r="CJ126" s="1324"/>
      <c r="CK126" s="1324"/>
      <c r="CL126" s="1324"/>
      <c r="CM126" s="1324"/>
      <c r="CN126" s="1324"/>
      <c r="CO126" s="1324"/>
      <c r="CP126" s="1324"/>
      <c r="CQ126" s="1324"/>
      <c r="CR126" s="1324"/>
      <c r="CS126" s="1324"/>
      <c r="CT126" s="1339"/>
      <c r="CU126" s="1399"/>
      <c r="CV126" s="1373"/>
    </row>
    <row r="127" spans="1:100" ht="150" customHeight="1">
      <c r="A127" s="1316"/>
      <c r="B127" s="1316"/>
      <c r="C127" s="1316"/>
      <c r="D127" s="1316"/>
      <c r="E127" s="1316"/>
      <c r="F127" s="1316"/>
      <c r="G127" s="1316"/>
      <c r="H127" s="1316"/>
      <c r="I127" s="1349"/>
      <c r="J127" s="1316"/>
      <c r="K127" s="1316"/>
      <c r="L127" s="1316"/>
      <c r="M127" s="1316"/>
      <c r="N127" s="1316"/>
      <c r="O127" s="1316"/>
      <c r="P127" s="1316"/>
      <c r="Q127" s="1316"/>
      <c r="R127" s="1316"/>
      <c r="S127" s="1316"/>
      <c r="T127" s="1316"/>
      <c r="U127" s="1316"/>
      <c r="V127" s="1316"/>
      <c r="W127" s="1316"/>
      <c r="X127" s="1316"/>
      <c r="Y127" s="1316"/>
      <c r="Z127" s="1316"/>
      <c r="AA127" s="1316"/>
      <c r="AB127" s="1316"/>
      <c r="AC127" s="1316"/>
      <c r="AD127" s="1316"/>
      <c r="AE127" s="1316"/>
      <c r="AF127" s="1316"/>
      <c r="AG127" s="1316"/>
      <c r="AH127" s="1316"/>
      <c r="AI127" s="1316"/>
      <c r="AJ127" s="1316"/>
      <c r="AK127" s="1316"/>
      <c r="AL127" s="1316"/>
      <c r="AM127" s="1316"/>
      <c r="AN127" s="1316"/>
      <c r="AO127" s="1316"/>
      <c r="AP127" s="1316"/>
      <c r="AQ127" s="1316"/>
      <c r="AR127" s="1316"/>
      <c r="AS127" s="1316"/>
      <c r="AT127" s="1316"/>
      <c r="AU127" s="1316"/>
      <c r="AV127" s="1316"/>
      <c r="AW127" s="1316"/>
      <c r="AX127" s="1316"/>
      <c r="AY127" s="1316"/>
      <c r="AZ127" s="1316"/>
      <c r="BA127" s="1316"/>
      <c r="BB127" s="1316"/>
      <c r="BC127" s="1316"/>
      <c r="BD127" s="1316"/>
      <c r="BE127" s="1316"/>
      <c r="BF127" s="1316"/>
      <c r="BG127" s="1316"/>
      <c r="BH127" s="1316"/>
      <c r="BI127" s="1316"/>
      <c r="BJ127" s="1316"/>
      <c r="BK127" s="1316"/>
      <c r="BL127" s="1316"/>
      <c r="BM127" s="1316"/>
      <c r="BN127" s="1316"/>
      <c r="BO127" s="1316"/>
      <c r="BP127" s="1316"/>
      <c r="BQ127" s="1316"/>
      <c r="BR127" s="1316"/>
      <c r="BS127" s="1327"/>
      <c r="BT127" s="1328"/>
      <c r="BU127" s="1327"/>
      <c r="BV127" s="1327"/>
      <c r="BW127" s="1327"/>
      <c r="BX127" s="1327"/>
      <c r="BY127" s="1327"/>
      <c r="BZ127" s="1327"/>
      <c r="CA127" s="1329"/>
      <c r="CB127" s="1327"/>
      <c r="CC127" s="1327"/>
      <c r="CD127" s="1330"/>
      <c r="CE127" s="1331"/>
      <c r="CF127" s="1324"/>
      <c r="CG127" s="1324"/>
      <c r="CH127" s="1324"/>
      <c r="CI127" s="1332"/>
      <c r="CJ127" s="1324"/>
      <c r="CK127" s="1324"/>
      <c r="CL127" s="1324"/>
      <c r="CM127" s="1324"/>
      <c r="CN127" s="1324"/>
      <c r="CO127" s="1324"/>
      <c r="CP127" s="1324"/>
      <c r="CQ127" s="1324"/>
      <c r="CR127" s="1324"/>
      <c r="CS127" s="1324"/>
      <c r="CT127" s="1339"/>
      <c r="CU127" s="1399"/>
      <c r="CV127" s="1373"/>
    </row>
    <row r="128" spans="1:100" ht="150" customHeight="1">
      <c r="A128" s="1316"/>
      <c r="B128" s="1316"/>
      <c r="C128" s="1316"/>
      <c r="D128" s="1316"/>
      <c r="E128" s="1316"/>
      <c r="F128" s="1316"/>
      <c r="G128" s="1316"/>
      <c r="H128" s="1316"/>
      <c r="I128" s="1349"/>
      <c r="J128" s="1316"/>
      <c r="K128" s="1316"/>
      <c r="L128" s="1316"/>
      <c r="M128" s="1316"/>
      <c r="N128" s="1316"/>
      <c r="O128" s="1316"/>
      <c r="P128" s="1316"/>
      <c r="Q128" s="1316"/>
      <c r="R128" s="1316"/>
      <c r="S128" s="1316"/>
      <c r="T128" s="1316"/>
      <c r="U128" s="1316"/>
      <c r="V128" s="1316"/>
      <c r="W128" s="1316"/>
      <c r="X128" s="1316"/>
      <c r="Y128" s="1316"/>
      <c r="Z128" s="1316"/>
      <c r="AA128" s="1316"/>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316"/>
      <c r="AX128" s="1316"/>
      <c r="AY128" s="1316"/>
      <c r="AZ128" s="1316"/>
      <c r="BA128" s="1316"/>
      <c r="BB128" s="1316"/>
      <c r="BC128" s="1316"/>
      <c r="BD128" s="1316"/>
      <c r="BE128" s="1316"/>
      <c r="BF128" s="1316"/>
      <c r="BG128" s="1316"/>
      <c r="BH128" s="1316"/>
      <c r="BI128" s="1316"/>
      <c r="BJ128" s="1316"/>
      <c r="BK128" s="1316"/>
      <c r="BL128" s="1316"/>
      <c r="BM128" s="1316"/>
      <c r="BN128" s="1316"/>
      <c r="BO128" s="1316"/>
      <c r="BP128" s="1316"/>
      <c r="BQ128" s="1316"/>
      <c r="BR128" s="1316"/>
      <c r="BS128" s="1327"/>
      <c r="BT128" s="1328"/>
      <c r="BU128" s="1327"/>
      <c r="BV128" s="1327"/>
      <c r="BW128" s="1327"/>
      <c r="BX128" s="1327"/>
      <c r="BY128" s="1327"/>
      <c r="BZ128" s="1327"/>
      <c r="CA128" s="1329"/>
      <c r="CB128" s="1327"/>
      <c r="CC128" s="1327"/>
      <c r="CD128" s="1330"/>
      <c r="CE128" s="1331"/>
      <c r="CF128" s="1324"/>
      <c r="CG128" s="1324"/>
      <c r="CH128" s="1324"/>
      <c r="CI128" s="1332"/>
      <c r="CJ128" s="1324"/>
      <c r="CK128" s="1324"/>
      <c r="CL128" s="1324"/>
      <c r="CM128" s="1324"/>
      <c r="CN128" s="1324"/>
      <c r="CO128" s="1324"/>
      <c r="CP128" s="1324"/>
      <c r="CQ128" s="1324"/>
      <c r="CR128" s="1324"/>
      <c r="CS128" s="1324"/>
      <c r="CT128" s="1339"/>
      <c r="CU128" s="1399"/>
      <c r="CV128" s="1373"/>
    </row>
    <row r="129" spans="1:100" ht="150" customHeight="1">
      <c r="A129" s="1316"/>
      <c r="B129" s="1316"/>
      <c r="C129" s="1316"/>
      <c r="D129" s="1316"/>
      <c r="E129" s="1316"/>
      <c r="F129" s="1316"/>
      <c r="G129" s="1316"/>
      <c r="H129" s="1316"/>
      <c r="I129" s="1349"/>
      <c r="J129" s="1316"/>
      <c r="K129" s="1316"/>
      <c r="L129" s="1316"/>
      <c r="M129" s="1316"/>
      <c r="N129" s="1316"/>
      <c r="O129" s="1316"/>
      <c r="P129" s="1316"/>
      <c r="Q129" s="1316"/>
      <c r="R129" s="1316"/>
      <c r="S129" s="1316"/>
      <c r="T129" s="1316"/>
      <c r="U129" s="1316"/>
      <c r="V129" s="1316"/>
      <c r="W129" s="1316"/>
      <c r="X129" s="1316"/>
      <c r="Y129" s="1316"/>
      <c r="Z129" s="1316"/>
      <c r="AA129" s="1316"/>
      <c r="AB129" s="1316"/>
      <c r="AC129" s="1316"/>
      <c r="AD129" s="1316"/>
      <c r="AE129" s="1316"/>
      <c r="AF129" s="1316"/>
      <c r="AG129" s="1316"/>
      <c r="AH129" s="1316"/>
      <c r="AI129" s="1316"/>
      <c r="AJ129" s="1316"/>
      <c r="AK129" s="1316"/>
      <c r="AL129" s="1316"/>
      <c r="AM129" s="1316"/>
      <c r="AN129" s="1316"/>
      <c r="AO129" s="1316"/>
      <c r="AP129" s="1316"/>
      <c r="AQ129" s="1316"/>
      <c r="AR129" s="1316"/>
      <c r="AS129" s="1316"/>
      <c r="AT129" s="1316"/>
      <c r="AU129" s="1316"/>
      <c r="AV129" s="1316"/>
      <c r="AW129" s="1316"/>
      <c r="AX129" s="1316"/>
      <c r="AY129" s="1316"/>
      <c r="AZ129" s="1316"/>
      <c r="BA129" s="1316"/>
      <c r="BB129" s="1316"/>
      <c r="BC129" s="1316"/>
      <c r="BD129" s="1316"/>
      <c r="BE129" s="1316"/>
      <c r="BF129" s="1316"/>
      <c r="BG129" s="1316"/>
      <c r="BH129" s="1316"/>
      <c r="BI129" s="1316"/>
      <c r="BJ129" s="1316"/>
      <c r="BK129" s="1316"/>
      <c r="BL129" s="1316"/>
      <c r="BM129" s="1316"/>
      <c r="BN129" s="1316"/>
      <c r="BO129" s="1316"/>
      <c r="BP129" s="1316"/>
      <c r="BQ129" s="1316"/>
      <c r="BR129" s="1316"/>
      <c r="BS129" s="1327"/>
      <c r="BT129" s="1328"/>
      <c r="BU129" s="1327"/>
      <c r="BV129" s="1327"/>
      <c r="BW129" s="1327"/>
      <c r="BX129" s="1327"/>
      <c r="BY129" s="1327"/>
      <c r="BZ129" s="1327"/>
      <c r="CA129" s="1329"/>
      <c r="CB129" s="1327"/>
      <c r="CC129" s="1327"/>
      <c r="CD129" s="1330"/>
      <c r="CE129" s="1331"/>
      <c r="CF129" s="1324"/>
      <c r="CG129" s="1324"/>
      <c r="CH129" s="1324"/>
      <c r="CI129" s="1332"/>
      <c r="CJ129" s="1324"/>
      <c r="CK129" s="1324"/>
      <c r="CL129" s="1324"/>
      <c r="CM129" s="1324"/>
      <c r="CN129" s="1324"/>
      <c r="CO129" s="1324"/>
      <c r="CP129" s="1324"/>
      <c r="CQ129" s="1324"/>
      <c r="CR129" s="1324"/>
      <c r="CS129" s="1324"/>
      <c r="CT129" s="1339"/>
      <c r="CU129" s="1399"/>
      <c r="CV129" s="1373"/>
    </row>
    <row r="130" spans="1:100" ht="150" customHeight="1">
      <c r="A130" s="1316"/>
      <c r="B130" s="1316"/>
      <c r="C130" s="1316"/>
      <c r="D130" s="1316"/>
      <c r="E130" s="1316"/>
      <c r="F130" s="1316"/>
      <c r="G130" s="1316"/>
      <c r="H130" s="1316"/>
      <c r="I130" s="1349"/>
      <c r="J130" s="1316"/>
      <c r="K130" s="1316"/>
      <c r="L130" s="1316"/>
      <c r="M130" s="1316"/>
      <c r="N130" s="1316"/>
      <c r="O130" s="1316"/>
      <c r="P130" s="1316"/>
      <c r="Q130" s="1316"/>
      <c r="R130" s="1316"/>
      <c r="S130" s="1316"/>
      <c r="T130" s="1316"/>
      <c r="U130" s="1316"/>
      <c r="V130" s="1316"/>
      <c r="W130" s="1316"/>
      <c r="X130" s="1316"/>
      <c r="Y130" s="1316"/>
      <c r="Z130" s="1316"/>
      <c r="AA130" s="1316"/>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316"/>
      <c r="AX130" s="1316"/>
      <c r="AY130" s="1316"/>
      <c r="AZ130" s="1316"/>
      <c r="BA130" s="1316"/>
      <c r="BB130" s="1316"/>
      <c r="BC130" s="1316"/>
      <c r="BD130" s="1316"/>
      <c r="BE130" s="1316"/>
      <c r="BF130" s="1316"/>
      <c r="BG130" s="1316"/>
      <c r="BH130" s="1316"/>
      <c r="BI130" s="1316"/>
      <c r="BJ130" s="1316"/>
      <c r="BK130" s="1316"/>
      <c r="BL130" s="1316"/>
      <c r="BM130" s="1316"/>
      <c r="BN130" s="1316"/>
      <c r="BO130" s="1316"/>
      <c r="BP130" s="1316"/>
      <c r="BQ130" s="1316"/>
      <c r="BR130" s="1316"/>
      <c r="BS130" s="1327"/>
      <c r="BT130" s="1328"/>
      <c r="BU130" s="1327"/>
      <c r="BV130" s="1327"/>
      <c r="BW130" s="1327"/>
      <c r="BX130" s="1327"/>
      <c r="BY130" s="1327"/>
      <c r="BZ130" s="1327"/>
      <c r="CA130" s="1329"/>
      <c r="CB130" s="1327"/>
      <c r="CC130" s="1327"/>
      <c r="CD130" s="1330"/>
      <c r="CE130" s="1331"/>
      <c r="CF130" s="1324"/>
      <c r="CG130" s="1324"/>
      <c r="CH130" s="1324"/>
      <c r="CI130" s="1332"/>
      <c r="CJ130" s="1324"/>
      <c r="CK130" s="1324"/>
      <c r="CL130" s="1324"/>
      <c r="CM130" s="1324"/>
      <c r="CN130" s="1324"/>
      <c r="CO130" s="1324"/>
      <c r="CP130" s="1324"/>
      <c r="CQ130" s="1324"/>
      <c r="CR130" s="1324"/>
      <c r="CS130" s="1324"/>
      <c r="CT130" s="1339"/>
      <c r="CU130" s="1399"/>
      <c r="CV130" s="1373"/>
    </row>
    <row r="131" spans="1:100" ht="150" customHeight="1">
      <c r="A131" s="1316"/>
      <c r="B131" s="1316"/>
      <c r="C131" s="1316"/>
      <c r="D131" s="1316"/>
      <c r="E131" s="1316"/>
      <c r="F131" s="1316"/>
      <c r="G131" s="1316"/>
      <c r="H131" s="1316"/>
      <c r="I131" s="1349"/>
      <c r="J131" s="1316"/>
      <c r="K131" s="1316"/>
      <c r="L131" s="1316"/>
      <c r="M131" s="1316"/>
      <c r="N131" s="1316"/>
      <c r="O131" s="1316"/>
      <c r="P131" s="1316"/>
      <c r="Q131" s="1316"/>
      <c r="R131" s="1316"/>
      <c r="S131" s="1316"/>
      <c r="T131" s="1316"/>
      <c r="U131" s="1316"/>
      <c r="V131" s="1316"/>
      <c r="W131" s="1316"/>
      <c r="X131" s="1316"/>
      <c r="Y131" s="1316"/>
      <c r="Z131" s="1316"/>
      <c r="AA131" s="1316"/>
      <c r="AB131" s="1316"/>
      <c r="AC131" s="1316"/>
      <c r="AD131" s="1316"/>
      <c r="AE131" s="1316"/>
      <c r="AF131" s="1316"/>
      <c r="AG131" s="1316"/>
      <c r="AH131" s="1316"/>
      <c r="AI131" s="1316"/>
      <c r="AJ131" s="1316"/>
      <c r="AK131" s="1316"/>
      <c r="AL131" s="1316"/>
      <c r="AM131" s="1316"/>
      <c r="AN131" s="1316"/>
      <c r="AO131" s="1316"/>
      <c r="AP131" s="1316"/>
      <c r="AQ131" s="1316"/>
      <c r="AR131" s="1316"/>
      <c r="AS131" s="1316"/>
      <c r="AT131" s="1316"/>
      <c r="AU131" s="1316"/>
      <c r="AV131" s="1316"/>
      <c r="AW131" s="1316"/>
      <c r="AX131" s="1316"/>
      <c r="AY131" s="1316"/>
      <c r="AZ131" s="1316"/>
      <c r="BA131" s="1316"/>
      <c r="BB131" s="1316"/>
      <c r="BC131" s="1316"/>
      <c r="BD131" s="1316"/>
      <c r="BE131" s="1316"/>
      <c r="BF131" s="1316"/>
      <c r="BG131" s="1316"/>
      <c r="BH131" s="1316"/>
      <c r="BI131" s="1316"/>
      <c r="BJ131" s="1316"/>
      <c r="BK131" s="1316"/>
      <c r="BL131" s="1316"/>
      <c r="BM131" s="1316"/>
      <c r="BN131" s="1316"/>
      <c r="BO131" s="1316"/>
      <c r="BP131" s="1316"/>
      <c r="BQ131" s="1316"/>
      <c r="BR131" s="1316"/>
      <c r="BS131" s="1327"/>
      <c r="BT131" s="1328"/>
      <c r="BU131" s="1327"/>
      <c r="BV131" s="1327"/>
      <c r="BW131" s="1327"/>
      <c r="BX131" s="1327"/>
      <c r="BY131" s="1327"/>
      <c r="BZ131" s="1327"/>
      <c r="CA131" s="1329"/>
      <c r="CB131" s="1327"/>
      <c r="CC131" s="1327"/>
      <c r="CD131" s="1330"/>
      <c r="CE131" s="1331"/>
      <c r="CF131" s="1324"/>
      <c r="CG131" s="1324"/>
      <c r="CH131" s="1324"/>
      <c r="CI131" s="1332"/>
      <c r="CJ131" s="1324"/>
      <c r="CK131" s="1324"/>
      <c r="CL131" s="1324"/>
      <c r="CM131" s="1324"/>
      <c r="CN131" s="1324"/>
      <c r="CO131" s="1324"/>
      <c r="CP131" s="1324"/>
      <c r="CQ131" s="1324"/>
      <c r="CR131" s="1324"/>
      <c r="CS131" s="1324"/>
      <c r="CT131" s="1339"/>
      <c r="CU131" s="1399"/>
      <c r="CV131" s="1373"/>
    </row>
    <row r="132" spans="1:100" ht="150" customHeight="1">
      <c r="A132" s="1316"/>
      <c r="B132" s="1316"/>
      <c r="C132" s="1316"/>
      <c r="D132" s="1316"/>
      <c r="E132" s="1316"/>
      <c r="F132" s="1316"/>
      <c r="G132" s="1316"/>
      <c r="H132" s="1316"/>
      <c r="I132" s="1349"/>
      <c r="J132" s="1316"/>
      <c r="K132" s="1316"/>
      <c r="L132" s="1316"/>
      <c r="M132" s="1316"/>
      <c r="N132" s="1316"/>
      <c r="O132" s="1316"/>
      <c r="P132" s="1316"/>
      <c r="Q132" s="1316"/>
      <c r="R132" s="1316"/>
      <c r="S132" s="1316"/>
      <c r="T132" s="1316"/>
      <c r="U132" s="1316"/>
      <c r="V132" s="1316"/>
      <c r="W132" s="1316"/>
      <c r="X132" s="1316"/>
      <c r="Y132" s="1316"/>
      <c r="Z132" s="1316"/>
      <c r="AA132" s="1316"/>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316"/>
      <c r="AX132" s="1316"/>
      <c r="AY132" s="1316"/>
      <c r="AZ132" s="1316"/>
      <c r="BA132" s="1316"/>
      <c r="BB132" s="1316"/>
      <c r="BC132" s="1316"/>
      <c r="BD132" s="1316"/>
      <c r="BE132" s="1316"/>
      <c r="BF132" s="1316"/>
      <c r="BG132" s="1316"/>
      <c r="BH132" s="1316"/>
      <c r="BI132" s="1316"/>
      <c r="BJ132" s="1316"/>
      <c r="BK132" s="1316"/>
      <c r="BL132" s="1316"/>
      <c r="BM132" s="1316"/>
      <c r="BN132" s="1316"/>
      <c r="BO132" s="1316"/>
      <c r="BP132" s="1316"/>
      <c r="BQ132" s="1316"/>
      <c r="BR132" s="1316"/>
      <c r="BS132" s="1327"/>
      <c r="BT132" s="1328"/>
      <c r="BU132" s="1327"/>
      <c r="BV132" s="1327"/>
      <c r="BW132" s="1327"/>
      <c r="BX132" s="1327"/>
      <c r="BY132" s="1327"/>
      <c r="BZ132" s="1327"/>
      <c r="CA132" s="1329"/>
      <c r="CB132" s="1327"/>
      <c r="CC132" s="1327"/>
      <c r="CD132" s="1330"/>
      <c r="CE132" s="1331"/>
      <c r="CF132" s="1324"/>
      <c r="CG132" s="1324"/>
      <c r="CH132" s="1324"/>
      <c r="CI132" s="1332"/>
      <c r="CJ132" s="1324"/>
      <c r="CK132" s="1324"/>
      <c r="CL132" s="1324"/>
      <c r="CM132" s="1324"/>
      <c r="CN132" s="1324"/>
      <c r="CO132" s="1324"/>
      <c r="CP132" s="1324"/>
      <c r="CQ132" s="1324"/>
      <c r="CR132" s="1324"/>
      <c r="CS132" s="1324"/>
      <c r="CT132" s="1339"/>
      <c r="CU132" s="1399"/>
      <c r="CV132" s="1373"/>
    </row>
    <row r="133" spans="1:100" ht="150" customHeight="1">
      <c r="A133" s="1316"/>
      <c r="B133" s="1316"/>
      <c r="C133" s="1316"/>
      <c r="D133" s="1316"/>
      <c r="E133" s="1316"/>
      <c r="F133" s="1316"/>
      <c r="G133" s="1316"/>
      <c r="H133" s="1316"/>
      <c r="I133" s="1349"/>
      <c r="J133" s="1316"/>
      <c r="K133" s="1316"/>
      <c r="L133" s="1316"/>
      <c r="M133" s="1316"/>
      <c r="N133" s="1316"/>
      <c r="O133" s="1316"/>
      <c r="P133" s="1316"/>
      <c r="Q133" s="1316"/>
      <c r="R133" s="1316"/>
      <c r="S133" s="1316"/>
      <c r="T133" s="1316"/>
      <c r="U133" s="1316"/>
      <c r="V133" s="1316"/>
      <c r="W133" s="1316"/>
      <c r="X133" s="1316"/>
      <c r="Y133" s="1316"/>
      <c r="Z133" s="1316"/>
      <c r="AA133" s="1316"/>
      <c r="AB133" s="1316"/>
      <c r="AC133" s="1316"/>
      <c r="AD133" s="1316"/>
      <c r="AE133" s="1316"/>
      <c r="AF133" s="1316"/>
      <c r="AG133" s="1316"/>
      <c r="AH133" s="1316"/>
      <c r="AI133" s="1316"/>
      <c r="AJ133" s="1316"/>
      <c r="AK133" s="1316"/>
      <c r="AL133" s="1316"/>
      <c r="AM133" s="1316"/>
      <c r="AN133" s="1316"/>
      <c r="AO133" s="1316"/>
      <c r="AP133" s="1316"/>
      <c r="AQ133" s="1316"/>
      <c r="AR133" s="1316"/>
      <c r="AS133" s="1316"/>
      <c r="AT133" s="1316"/>
      <c r="AU133" s="1316"/>
      <c r="AV133" s="1316"/>
      <c r="AW133" s="1316"/>
      <c r="AX133" s="1316"/>
      <c r="AY133" s="1316"/>
      <c r="AZ133" s="1316"/>
      <c r="BA133" s="1316"/>
      <c r="BB133" s="1316"/>
      <c r="BC133" s="1316"/>
      <c r="BD133" s="1316"/>
      <c r="BE133" s="1316"/>
      <c r="BF133" s="1316"/>
      <c r="BG133" s="1316"/>
      <c r="BH133" s="1316"/>
      <c r="BI133" s="1316"/>
      <c r="BJ133" s="1316"/>
      <c r="BK133" s="1316"/>
      <c r="BL133" s="1316"/>
      <c r="BM133" s="1316"/>
      <c r="BN133" s="1316"/>
      <c r="BO133" s="1316"/>
      <c r="BP133" s="1316"/>
      <c r="BQ133" s="1316"/>
      <c r="BR133" s="1316"/>
      <c r="BS133" s="1327"/>
      <c r="BT133" s="1328"/>
      <c r="BU133" s="1327"/>
      <c r="BV133" s="1327"/>
      <c r="BW133" s="1327"/>
      <c r="BX133" s="1327"/>
      <c r="BY133" s="1327"/>
      <c r="BZ133" s="1327"/>
      <c r="CA133" s="1329"/>
      <c r="CB133" s="1327"/>
      <c r="CC133" s="1327"/>
      <c r="CD133" s="1330"/>
      <c r="CE133" s="1331"/>
      <c r="CF133" s="1324"/>
      <c r="CG133" s="1324"/>
      <c r="CH133" s="1324"/>
      <c r="CI133" s="1332"/>
      <c r="CJ133" s="1324"/>
      <c r="CK133" s="1324"/>
      <c r="CL133" s="1324"/>
      <c r="CM133" s="1324"/>
      <c r="CN133" s="1324"/>
      <c r="CO133" s="1324"/>
      <c r="CP133" s="1324"/>
      <c r="CQ133" s="1324"/>
      <c r="CR133" s="1324"/>
      <c r="CS133" s="1324"/>
      <c r="CT133" s="1339"/>
      <c r="CU133" s="1399"/>
      <c r="CV133" s="1373"/>
    </row>
    <row r="134" spans="1:100" ht="150" customHeight="1">
      <c r="A134" s="1316"/>
      <c r="B134" s="1316"/>
      <c r="C134" s="1316"/>
      <c r="D134" s="1316"/>
      <c r="E134" s="1316"/>
      <c r="F134" s="1316"/>
      <c r="G134" s="1316"/>
      <c r="H134" s="1316"/>
      <c r="I134" s="1349"/>
      <c r="J134" s="1316"/>
      <c r="K134" s="1316"/>
      <c r="L134" s="1316"/>
      <c r="M134" s="1316"/>
      <c r="N134" s="1316"/>
      <c r="O134" s="1316"/>
      <c r="P134" s="1316"/>
      <c r="Q134" s="1316"/>
      <c r="R134" s="1316"/>
      <c r="S134" s="1316"/>
      <c r="T134" s="1316"/>
      <c r="U134" s="1316"/>
      <c r="V134" s="1316"/>
      <c r="W134" s="1316"/>
      <c r="X134" s="1316"/>
      <c r="Y134" s="1316"/>
      <c r="Z134" s="1316"/>
      <c r="AA134" s="1316"/>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316"/>
      <c r="AX134" s="1316"/>
      <c r="AY134" s="1316"/>
      <c r="AZ134" s="1316"/>
      <c r="BA134" s="1316"/>
      <c r="BB134" s="1316"/>
      <c r="BC134" s="1316"/>
      <c r="BD134" s="1316"/>
      <c r="BE134" s="1316"/>
      <c r="BF134" s="1316"/>
      <c r="BG134" s="1316"/>
      <c r="BH134" s="1316"/>
      <c r="BI134" s="1316"/>
      <c r="BJ134" s="1316"/>
      <c r="BK134" s="1316"/>
      <c r="BL134" s="1316"/>
      <c r="BM134" s="1316"/>
      <c r="BN134" s="1316"/>
      <c r="BO134" s="1316"/>
      <c r="BP134" s="1316"/>
      <c r="BQ134" s="1316"/>
      <c r="BR134" s="1316"/>
      <c r="BS134" s="1327"/>
      <c r="BT134" s="1328"/>
      <c r="BU134" s="1327"/>
      <c r="BV134" s="1327"/>
      <c r="BW134" s="1327"/>
      <c r="BX134" s="1327"/>
      <c r="BY134" s="1327"/>
      <c r="BZ134" s="1327"/>
      <c r="CA134" s="1329"/>
      <c r="CB134" s="1327"/>
      <c r="CC134" s="1327"/>
      <c r="CD134" s="1330"/>
      <c r="CE134" s="1331"/>
      <c r="CF134" s="1324"/>
      <c r="CG134" s="1324"/>
      <c r="CH134" s="1324"/>
      <c r="CI134" s="1332"/>
      <c r="CJ134" s="1324"/>
      <c r="CK134" s="1324"/>
      <c r="CL134" s="1324"/>
      <c r="CM134" s="1324"/>
      <c r="CN134" s="1324"/>
      <c r="CO134" s="1324"/>
      <c r="CP134" s="1324"/>
      <c r="CQ134" s="1324"/>
      <c r="CR134" s="1324"/>
      <c r="CS134" s="1324"/>
      <c r="CT134" s="1420"/>
      <c r="CU134" s="1421"/>
      <c r="CV134" s="1422"/>
    </row>
    <row r="135" spans="1:100" ht="150" customHeight="1">
      <c r="A135" s="1316"/>
      <c r="B135" s="1316"/>
      <c r="C135" s="1316"/>
      <c r="D135" s="1316"/>
      <c r="E135" s="1316"/>
      <c r="F135" s="1316"/>
      <c r="G135" s="1316"/>
      <c r="H135" s="1316"/>
      <c r="I135" s="1349"/>
      <c r="J135" s="1316"/>
      <c r="K135" s="1316"/>
      <c r="L135" s="1316"/>
      <c r="M135" s="1316"/>
      <c r="N135" s="1316"/>
      <c r="O135" s="1316"/>
      <c r="P135" s="1316"/>
      <c r="Q135" s="1316"/>
      <c r="R135" s="1316"/>
      <c r="S135" s="1316"/>
      <c r="T135" s="1316"/>
      <c r="U135" s="1316"/>
      <c r="V135" s="1316"/>
      <c r="W135" s="1316"/>
      <c r="X135" s="1316"/>
      <c r="Y135" s="1316"/>
      <c r="Z135" s="1316"/>
      <c r="AA135" s="1316"/>
      <c r="AB135" s="1316"/>
      <c r="AC135" s="1316"/>
      <c r="AD135" s="1316"/>
      <c r="AE135" s="1316"/>
      <c r="AF135" s="1316"/>
      <c r="AG135" s="1316"/>
      <c r="AH135" s="1316"/>
      <c r="AI135" s="1316"/>
      <c r="AJ135" s="1316"/>
      <c r="AK135" s="1316"/>
      <c r="AL135" s="1316"/>
      <c r="AM135" s="1316"/>
      <c r="AN135" s="1316"/>
      <c r="AO135" s="1316"/>
      <c r="AP135" s="1316"/>
      <c r="AQ135" s="1316"/>
      <c r="AR135" s="1316"/>
      <c r="AS135" s="1316"/>
      <c r="AT135" s="1316"/>
      <c r="AU135" s="1316"/>
      <c r="AV135" s="1316"/>
      <c r="AW135" s="1316"/>
      <c r="AX135" s="1316"/>
      <c r="AY135" s="1316"/>
      <c r="AZ135" s="1316"/>
      <c r="BA135" s="1316"/>
      <c r="BB135" s="1316"/>
      <c r="BC135" s="1316"/>
      <c r="BD135" s="1316"/>
      <c r="BE135" s="1316"/>
      <c r="BF135" s="1316"/>
      <c r="BG135" s="1316"/>
      <c r="BH135" s="1316"/>
      <c r="BI135" s="1316"/>
      <c r="BJ135" s="1316"/>
      <c r="BK135" s="1316"/>
      <c r="BL135" s="1316"/>
      <c r="BM135" s="1316"/>
      <c r="BN135" s="1316"/>
      <c r="BO135" s="1316"/>
      <c r="BP135" s="1316"/>
      <c r="BQ135" s="1316"/>
      <c r="BR135" s="1316"/>
      <c r="BS135" s="1327"/>
      <c r="BT135" s="1328"/>
      <c r="BU135" s="1327"/>
      <c r="BV135" s="1327"/>
      <c r="BW135" s="1327"/>
      <c r="BX135" s="1327"/>
      <c r="BY135" s="1327"/>
      <c r="BZ135" s="1327"/>
      <c r="CA135" s="1329"/>
      <c r="CB135" s="1327"/>
      <c r="CC135" s="1327"/>
      <c r="CD135" s="1330"/>
      <c r="CE135" s="1331"/>
      <c r="CF135" s="1324"/>
      <c r="CG135" s="1324"/>
      <c r="CH135" s="1324"/>
      <c r="CI135" s="1332"/>
      <c r="CJ135" s="1324"/>
      <c r="CK135" s="1324"/>
      <c r="CL135" s="1324"/>
      <c r="CM135" s="1324"/>
      <c r="CN135" s="1324"/>
      <c r="CO135" s="1324"/>
      <c r="CP135" s="1324"/>
      <c r="CQ135" s="1324"/>
      <c r="CR135" s="1324"/>
      <c r="CS135" s="1324"/>
      <c r="CT135" s="1420"/>
      <c r="CU135" s="1421"/>
      <c r="CV135" s="1422"/>
    </row>
    <row r="136" spans="1:100" ht="150" customHeight="1">
      <c r="A136" s="1316"/>
      <c r="B136" s="1316"/>
      <c r="C136" s="1316"/>
      <c r="D136" s="1316"/>
      <c r="E136" s="1316"/>
      <c r="F136" s="1316"/>
      <c r="G136" s="1316"/>
      <c r="H136" s="1316"/>
      <c r="I136" s="1349"/>
      <c r="J136" s="1316"/>
      <c r="K136" s="1316"/>
      <c r="L136" s="1316"/>
      <c r="M136" s="1316"/>
      <c r="N136" s="1316"/>
      <c r="O136" s="1316"/>
      <c r="P136" s="1316"/>
      <c r="Q136" s="1316"/>
      <c r="R136" s="1316"/>
      <c r="S136" s="1316"/>
      <c r="T136" s="1316"/>
      <c r="U136" s="1316"/>
      <c r="V136" s="1316"/>
      <c r="W136" s="1316"/>
      <c r="X136" s="1316"/>
      <c r="Y136" s="1316"/>
      <c r="Z136" s="1316"/>
      <c r="AA136" s="1316"/>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316"/>
      <c r="AX136" s="1316"/>
      <c r="AY136" s="1316"/>
      <c r="AZ136" s="1316"/>
      <c r="BA136" s="1316"/>
      <c r="BB136" s="1316"/>
      <c r="BC136" s="1316"/>
      <c r="BD136" s="1316"/>
      <c r="BE136" s="1316"/>
      <c r="BF136" s="1316"/>
      <c r="BG136" s="1316"/>
      <c r="BH136" s="1316"/>
      <c r="BI136" s="1316"/>
      <c r="BJ136" s="1316"/>
      <c r="BK136" s="1316"/>
      <c r="BL136" s="1316"/>
      <c r="BM136" s="1316"/>
      <c r="BN136" s="1316"/>
      <c r="BO136" s="1316"/>
      <c r="BP136" s="1316"/>
      <c r="BQ136" s="1316"/>
      <c r="BR136" s="1316"/>
      <c r="BS136" s="1327"/>
      <c r="BT136" s="1328"/>
      <c r="BU136" s="1327"/>
      <c r="BV136" s="1327"/>
      <c r="BW136" s="1327"/>
      <c r="BX136" s="1327"/>
      <c r="BY136" s="1327"/>
      <c r="BZ136" s="1327"/>
      <c r="CA136" s="1329"/>
      <c r="CB136" s="1327"/>
      <c r="CC136" s="1327"/>
      <c r="CD136" s="1330"/>
      <c r="CE136" s="1331"/>
      <c r="CF136" s="1324"/>
      <c r="CG136" s="1324"/>
      <c r="CH136" s="1324"/>
      <c r="CI136" s="1332"/>
      <c r="CJ136" s="1324"/>
      <c r="CK136" s="1324"/>
      <c r="CL136" s="1324"/>
      <c r="CM136" s="1324"/>
      <c r="CN136" s="1324"/>
      <c r="CO136" s="1324"/>
      <c r="CP136" s="1324"/>
      <c r="CQ136" s="1324"/>
      <c r="CR136" s="1324"/>
      <c r="CS136" s="1324"/>
      <c r="CT136" s="1339"/>
      <c r="CU136" s="1399"/>
      <c r="CV136" s="1373"/>
    </row>
    <row r="137" spans="1:100" ht="150" customHeight="1">
      <c r="A137" s="1316"/>
      <c r="B137" s="1316"/>
      <c r="C137" s="1316"/>
      <c r="D137" s="1316"/>
      <c r="E137" s="1316"/>
      <c r="F137" s="1316"/>
      <c r="G137" s="1316"/>
      <c r="H137" s="1316"/>
      <c r="I137" s="1349"/>
      <c r="J137" s="1316"/>
      <c r="K137" s="1316"/>
      <c r="L137" s="1316"/>
      <c r="M137" s="1316"/>
      <c r="N137" s="1316"/>
      <c r="O137" s="1316"/>
      <c r="P137" s="1316"/>
      <c r="Q137" s="1316"/>
      <c r="R137" s="1316"/>
      <c r="S137" s="1316"/>
      <c r="T137" s="1316"/>
      <c r="U137" s="1316"/>
      <c r="V137" s="1316"/>
      <c r="W137" s="1316"/>
      <c r="X137" s="1316"/>
      <c r="Y137" s="1316"/>
      <c r="Z137" s="1316"/>
      <c r="AA137" s="1316"/>
      <c r="AB137" s="1316"/>
      <c r="AC137" s="1316"/>
      <c r="AD137" s="1316"/>
      <c r="AE137" s="1316"/>
      <c r="AF137" s="1316"/>
      <c r="AG137" s="1316"/>
      <c r="AH137" s="1316"/>
      <c r="AI137" s="1316"/>
      <c r="AJ137" s="1316"/>
      <c r="AK137" s="1316"/>
      <c r="AL137" s="1316"/>
      <c r="AM137" s="1316"/>
      <c r="AN137" s="1316"/>
      <c r="AO137" s="1316"/>
      <c r="AP137" s="1316"/>
      <c r="AQ137" s="1316"/>
      <c r="AR137" s="1316"/>
      <c r="AS137" s="1316"/>
      <c r="AT137" s="1316"/>
      <c r="AU137" s="1316"/>
      <c r="AV137" s="1316"/>
      <c r="AW137" s="1316"/>
      <c r="AX137" s="1316"/>
      <c r="AY137" s="1316"/>
      <c r="AZ137" s="1316"/>
      <c r="BA137" s="1316"/>
      <c r="BB137" s="1316"/>
      <c r="BC137" s="1316"/>
      <c r="BD137" s="1316"/>
      <c r="BE137" s="1316"/>
      <c r="BF137" s="1316"/>
      <c r="BG137" s="1316"/>
      <c r="BH137" s="1316"/>
      <c r="BI137" s="1316"/>
      <c r="BJ137" s="1316"/>
      <c r="BK137" s="1316"/>
      <c r="BL137" s="1316"/>
      <c r="BM137" s="1316"/>
      <c r="BN137" s="1316"/>
      <c r="BO137" s="1316"/>
      <c r="BP137" s="1316"/>
      <c r="BQ137" s="1316"/>
      <c r="BR137" s="1316"/>
      <c r="BS137" s="1327"/>
      <c r="BT137" s="1328"/>
      <c r="BU137" s="1327"/>
      <c r="BV137" s="1327"/>
      <c r="BW137" s="1327"/>
      <c r="BX137" s="1327"/>
      <c r="BY137" s="1327"/>
      <c r="BZ137" s="1327"/>
      <c r="CA137" s="1329"/>
      <c r="CB137" s="1327"/>
      <c r="CC137" s="1327"/>
      <c r="CD137" s="1330"/>
      <c r="CE137" s="1331"/>
      <c r="CF137" s="1324"/>
      <c r="CG137" s="1324"/>
      <c r="CH137" s="1324"/>
      <c r="CI137" s="1332"/>
      <c r="CJ137" s="1324"/>
      <c r="CK137" s="1324"/>
      <c r="CL137" s="1324"/>
      <c r="CM137" s="1324"/>
      <c r="CN137" s="1324"/>
      <c r="CO137" s="1324"/>
      <c r="CP137" s="1324"/>
      <c r="CQ137" s="1324"/>
      <c r="CR137" s="1324"/>
      <c r="CS137" s="1324"/>
      <c r="CT137" s="1339"/>
      <c r="CU137" s="1399"/>
      <c r="CV137" s="1373"/>
    </row>
    <row r="138" spans="1:100" ht="150" customHeight="1">
      <c r="A138" s="1316"/>
      <c r="B138" s="1316"/>
      <c r="C138" s="1316"/>
      <c r="D138" s="1316"/>
      <c r="E138" s="1316"/>
      <c r="F138" s="1316"/>
      <c r="G138" s="1316"/>
      <c r="H138" s="1316"/>
      <c r="I138" s="1349"/>
      <c r="J138" s="1316"/>
      <c r="K138" s="1316"/>
      <c r="L138" s="1316"/>
      <c r="M138" s="1316"/>
      <c r="N138" s="1316"/>
      <c r="O138" s="1316"/>
      <c r="P138" s="1316"/>
      <c r="Q138" s="1316"/>
      <c r="R138" s="1316"/>
      <c r="S138" s="1316"/>
      <c r="T138" s="1316"/>
      <c r="U138" s="1316"/>
      <c r="V138" s="1316"/>
      <c r="W138" s="1316"/>
      <c r="X138" s="1316"/>
      <c r="Y138" s="1316"/>
      <c r="Z138" s="1316"/>
      <c r="AA138" s="1316"/>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316"/>
      <c r="AX138" s="1316"/>
      <c r="AY138" s="1316"/>
      <c r="AZ138" s="1316"/>
      <c r="BA138" s="1316"/>
      <c r="BB138" s="1316"/>
      <c r="BC138" s="1316"/>
      <c r="BD138" s="1316"/>
      <c r="BE138" s="1316"/>
      <c r="BF138" s="1316"/>
      <c r="BG138" s="1316"/>
      <c r="BH138" s="1316"/>
      <c r="BI138" s="1316"/>
      <c r="BJ138" s="1316"/>
      <c r="BK138" s="1316"/>
      <c r="BL138" s="1316"/>
      <c r="BM138" s="1316"/>
      <c r="BN138" s="1316"/>
      <c r="BO138" s="1316"/>
      <c r="BP138" s="1316"/>
      <c r="BQ138" s="1316"/>
      <c r="BR138" s="1316"/>
      <c r="BS138" s="1327"/>
      <c r="BT138" s="1328"/>
      <c r="BU138" s="1327"/>
      <c r="BV138" s="1327"/>
      <c r="BW138" s="1327"/>
      <c r="BX138" s="1327"/>
      <c r="BY138" s="1327"/>
      <c r="BZ138" s="1327"/>
      <c r="CA138" s="1329"/>
      <c r="CB138" s="1327"/>
      <c r="CC138" s="1327"/>
      <c r="CD138" s="1330"/>
      <c r="CE138" s="1331"/>
      <c r="CF138" s="1324"/>
      <c r="CG138" s="1324"/>
      <c r="CH138" s="1324"/>
      <c r="CI138" s="1332"/>
      <c r="CJ138" s="1324"/>
      <c r="CK138" s="1324"/>
      <c r="CL138" s="1324"/>
      <c r="CM138" s="1324"/>
      <c r="CN138" s="1324"/>
      <c r="CO138" s="1324"/>
      <c r="CP138" s="1324"/>
      <c r="CQ138" s="1324"/>
      <c r="CR138" s="1324"/>
      <c r="CS138" s="1324"/>
      <c r="CT138" s="1339"/>
      <c r="CU138" s="1399"/>
      <c r="CV138" s="1373"/>
    </row>
    <row r="139" spans="1:100" ht="150" customHeight="1">
      <c r="A139" s="1316"/>
      <c r="B139" s="1316"/>
      <c r="C139" s="1316"/>
      <c r="D139" s="1316"/>
      <c r="E139" s="1316"/>
      <c r="F139" s="1316"/>
      <c r="G139" s="1316"/>
      <c r="H139" s="1316"/>
      <c r="I139" s="1349"/>
      <c r="J139" s="1316"/>
      <c r="K139" s="1316"/>
      <c r="L139" s="1316"/>
      <c r="M139" s="1316"/>
      <c r="N139" s="1316"/>
      <c r="O139" s="1316"/>
      <c r="P139" s="1316"/>
      <c r="Q139" s="1316"/>
      <c r="R139" s="1316"/>
      <c r="S139" s="1316"/>
      <c r="T139" s="1316"/>
      <c r="U139" s="1316"/>
      <c r="V139" s="1316"/>
      <c r="W139" s="1316"/>
      <c r="X139" s="1316"/>
      <c r="Y139" s="1316"/>
      <c r="Z139" s="1316"/>
      <c r="AA139" s="1316"/>
      <c r="AB139" s="1316"/>
      <c r="AC139" s="1316"/>
      <c r="AD139" s="1316"/>
      <c r="AE139" s="1316"/>
      <c r="AF139" s="1316"/>
      <c r="AG139" s="1316"/>
      <c r="AH139" s="1316"/>
      <c r="AI139" s="1316"/>
      <c r="AJ139" s="1316"/>
      <c r="AK139" s="1316"/>
      <c r="AL139" s="1316"/>
      <c r="AM139" s="1316"/>
      <c r="AN139" s="1316"/>
      <c r="AO139" s="1316"/>
      <c r="AP139" s="1316"/>
      <c r="AQ139" s="1316"/>
      <c r="AR139" s="1316"/>
      <c r="AS139" s="1316"/>
      <c r="AT139" s="1316"/>
      <c r="AU139" s="1316"/>
      <c r="AV139" s="1316"/>
      <c r="AW139" s="1316"/>
      <c r="AX139" s="1316"/>
      <c r="AY139" s="1316"/>
      <c r="AZ139" s="1316"/>
      <c r="BA139" s="1316"/>
      <c r="BB139" s="1316"/>
      <c r="BC139" s="1316"/>
      <c r="BD139" s="1316"/>
      <c r="BE139" s="1316"/>
      <c r="BF139" s="1316"/>
      <c r="BG139" s="1316"/>
      <c r="BH139" s="1316"/>
      <c r="BI139" s="1316"/>
      <c r="BJ139" s="1316"/>
      <c r="BK139" s="1316"/>
      <c r="BL139" s="1316"/>
      <c r="BM139" s="1316"/>
      <c r="BN139" s="1316"/>
      <c r="BO139" s="1316"/>
      <c r="BP139" s="1316"/>
      <c r="BQ139" s="1316"/>
      <c r="BR139" s="1316"/>
      <c r="BS139" s="1327"/>
      <c r="BT139" s="1328"/>
      <c r="BU139" s="1327"/>
      <c r="BV139" s="1327"/>
      <c r="BW139" s="1327"/>
      <c r="BX139" s="1327"/>
      <c r="BY139" s="1327"/>
      <c r="BZ139" s="1327"/>
      <c r="CA139" s="1329"/>
      <c r="CB139" s="1327"/>
      <c r="CC139" s="1327"/>
      <c r="CD139" s="1330"/>
      <c r="CE139" s="1331"/>
      <c r="CF139" s="1324"/>
      <c r="CG139" s="1324"/>
      <c r="CH139" s="1324"/>
      <c r="CI139" s="1332"/>
      <c r="CJ139" s="1324"/>
      <c r="CK139" s="1324"/>
      <c r="CL139" s="1324"/>
      <c r="CM139" s="1324"/>
      <c r="CN139" s="1324"/>
      <c r="CO139" s="1324"/>
      <c r="CP139" s="1324"/>
      <c r="CQ139" s="1324"/>
      <c r="CR139" s="1324"/>
      <c r="CS139" s="1324"/>
      <c r="CT139" s="1339"/>
      <c r="CU139" s="1399"/>
      <c r="CV139" s="1373"/>
    </row>
    <row r="140" spans="1:100" ht="150" customHeight="1">
      <c r="A140" s="1316"/>
      <c r="B140" s="1316"/>
      <c r="C140" s="1316"/>
      <c r="D140" s="1316"/>
      <c r="E140" s="1316"/>
      <c r="F140" s="1316"/>
      <c r="G140" s="1316"/>
      <c r="H140" s="1316"/>
      <c r="I140" s="1349"/>
      <c r="J140" s="1316"/>
      <c r="K140" s="1316"/>
      <c r="L140" s="1316"/>
      <c r="M140" s="1316"/>
      <c r="N140" s="1316"/>
      <c r="O140" s="1316"/>
      <c r="P140" s="1316"/>
      <c r="Q140" s="1316"/>
      <c r="R140" s="1316"/>
      <c r="S140" s="1316"/>
      <c r="T140" s="1316"/>
      <c r="U140" s="1316"/>
      <c r="V140" s="1316"/>
      <c r="W140" s="1316"/>
      <c r="X140" s="1316"/>
      <c r="Y140" s="1316"/>
      <c r="Z140" s="1316"/>
      <c r="AA140" s="1316"/>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316"/>
      <c r="AX140" s="1316"/>
      <c r="AY140" s="1316"/>
      <c r="AZ140" s="1316"/>
      <c r="BA140" s="1316"/>
      <c r="BB140" s="1316"/>
      <c r="BC140" s="1316"/>
      <c r="BD140" s="1316"/>
      <c r="BE140" s="1316"/>
      <c r="BF140" s="1316"/>
      <c r="BG140" s="1316"/>
      <c r="BH140" s="1316"/>
      <c r="BI140" s="1316"/>
      <c r="BJ140" s="1316"/>
      <c r="BK140" s="1316"/>
      <c r="BL140" s="1316"/>
      <c r="BM140" s="1316"/>
      <c r="BN140" s="1316"/>
      <c r="BO140" s="1316"/>
      <c r="BP140" s="1316"/>
      <c r="BQ140" s="1316"/>
      <c r="BR140" s="1316"/>
      <c r="BS140" s="1327"/>
      <c r="BT140" s="1328"/>
      <c r="BU140" s="1327"/>
      <c r="BV140" s="1327"/>
      <c r="BW140" s="1327"/>
      <c r="BX140" s="1327"/>
      <c r="BY140" s="1327"/>
      <c r="BZ140" s="1327"/>
      <c r="CA140" s="1329"/>
      <c r="CB140" s="1327"/>
      <c r="CC140" s="1327"/>
      <c r="CD140" s="1330"/>
      <c r="CE140" s="1331"/>
      <c r="CF140" s="1324"/>
      <c r="CG140" s="1324"/>
      <c r="CH140" s="1324"/>
      <c r="CI140" s="1332"/>
      <c r="CJ140" s="1324"/>
      <c r="CK140" s="1324"/>
      <c r="CL140" s="1324"/>
      <c r="CM140" s="1324"/>
      <c r="CN140" s="1324"/>
      <c r="CO140" s="1324"/>
      <c r="CP140" s="1324"/>
      <c r="CQ140" s="1324"/>
      <c r="CR140" s="1324"/>
      <c r="CS140" s="1324"/>
      <c r="CT140" s="1339"/>
      <c r="CU140" s="1399"/>
      <c r="CV140" s="1373"/>
    </row>
    <row r="141" spans="1:100" ht="150" customHeight="1">
      <c r="A141" s="1316"/>
      <c r="B141" s="1316"/>
      <c r="C141" s="1316"/>
      <c r="D141" s="1316"/>
      <c r="E141" s="1316"/>
      <c r="F141" s="1316"/>
      <c r="G141" s="1316"/>
      <c r="H141" s="1316"/>
      <c r="I141" s="1349"/>
      <c r="J141" s="1316"/>
      <c r="K141" s="1316"/>
      <c r="L141" s="1316"/>
      <c r="M141" s="1316"/>
      <c r="N141" s="1316"/>
      <c r="O141" s="1316"/>
      <c r="P141" s="1316"/>
      <c r="Q141" s="1316"/>
      <c r="R141" s="1316"/>
      <c r="S141" s="1316"/>
      <c r="T141" s="1316"/>
      <c r="U141" s="1316"/>
      <c r="V141" s="1316"/>
      <c r="W141" s="1316"/>
      <c r="X141" s="1316"/>
      <c r="Y141" s="1316"/>
      <c r="Z141" s="1316"/>
      <c r="AA141" s="1316"/>
      <c r="AB141" s="1316"/>
      <c r="AC141" s="1316"/>
      <c r="AD141" s="1316"/>
      <c r="AE141" s="1316"/>
      <c r="AF141" s="1316"/>
      <c r="AG141" s="1316"/>
      <c r="AH141" s="1316"/>
      <c r="AI141" s="1316"/>
      <c r="AJ141" s="1316"/>
      <c r="AK141" s="1316"/>
      <c r="AL141" s="1316"/>
      <c r="AM141" s="1316"/>
      <c r="AN141" s="1316"/>
      <c r="AO141" s="1316"/>
      <c r="AP141" s="1316"/>
      <c r="AQ141" s="1316"/>
      <c r="AR141" s="1316"/>
      <c r="AS141" s="1316"/>
      <c r="AT141" s="1316"/>
      <c r="AU141" s="1316"/>
      <c r="AV141" s="1316"/>
      <c r="AW141" s="1316"/>
      <c r="AX141" s="1316"/>
      <c r="AY141" s="1316"/>
      <c r="AZ141" s="1316"/>
      <c r="BA141" s="1316"/>
      <c r="BB141" s="1316"/>
      <c r="BC141" s="1316"/>
      <c r="BD141" s="1316"/>
      <c r="BE141" s="1316"/>
      <c r="BF141" s="1316"/>
      <c r="BG141" s="1316"/>
      <c r="BH141" s="1316"/>
      <c r="BI141" s="1316"/>
      <c r="BJ141" s="1316"/>
      <c r="BK141" s="1316"/>
      <c r="BL141" s="1316"/>
      <c r="BM141" s="1316"/>
      <c r="BN141" s="1316"/>
      <c r="BO141" s="1316"/>
      <c r="BP141" s="1316"/>
      <c r="BQ141" s="1316"/>
      <c r="BR141" s="1316"/>
      <c r="BS141" s="1327"/>
      <c r="BT141" s="1328"/>
      <c r="BU141" s="1327"/>
      <c r="BV141" s="1327"/>
      <c r="BW141" s="1327"/>
      <c r="BX141" s="1327"/>
      <c r="BY141" s="1327"/>
      <c r="BZ141" s="1327"/>
      <c r="CA141" s="1329"/>
      <c r="CB141" s="1327"/>
      <c r="CC141" s="1327"/>
      <c r="CD141" s="1330"/>
      <c r="CE141" s="1331"/>
      <c r="CF141" s="1324"/>
      <c r="CG141" s="1324"/>
      <c r="CH141" s="1324"/>
      <c r="CI141" s="1332"/>
      <c r="CJ141" s="1324"/>
      <c r="CK141" s="1324"/>
      <c r="CL141" s="1324"/>
      <c r="CM141" s="1324"/>
      <c r="CN141" s="1324"/>
      <c r="CO141" s="1324"/>
      <c r="CP141" s="1324"/>
      <c r="CQ141" s="1324"/>
      <c r="CR141" s="1324"/>
      <c r="CS141" s="1324"/>
      <c r="CT141" s="1339"/>
      <c r="CU141" s="1399"/>
      <c r="CV141" s="1373"/>
    </row>
    <row r="142" spans="1:100" ht="150" customHeight="1">
      <c r="A142" s="1316"/>
      <c r="B142" s="1316"/>
      <c r="C142" s="1316"/>
      <c r="D142" s="1316"/>
      <c r="E142" s="1316"/>
      <c r="F142" s="1316"/>
      <c r="G142" s="1316"/>
      <c r="H142" s="1316"/>
      <c r="I142" s="1349"/>
      <c r="J142" s="1316"/>
      <c r="K142" s="1316"/>
      <c r="L142" s="1316"/>
      <c r="M142" s="1316"/>
      <c r="N142" s="1316"/>
      <c r="O142" s="1316"/>
      <c r="P142" s="1316"/>
      <c r="Q142" s="1316"/>
      <c r="R142" s="1316"/>
      <c r="S142" s="1316"/>
      <c r="T142" s="1316"/>
      <c r="U142" s="1316"/>
      <c r="V142" s="1316"/>
      <c r="W142" s="1316"/>
      <c r="X142" s="1316"/>
      <c r="Y142" s="1316"/>
      <c r="Z142" s="1316"/>
      <c r="AA142" s="1316"/>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316"/>
      <c r="AX142" s="1316"/>
      <c r="AY142" s="1316"/>
      <c r="AZ142" s="1316"/>
      <c r="BA142" s="1316"/>
      <c r="BB142" s="1316"/>
      <c r="BC142" s="1316"/>
      <c r="BD142" s="1316"/>
      <c r="BE142" s="1316"/>
      <c r="BF142" s="1316"/>
      <c r="BG142" s="1316"/>
      <c r="BH142" s="1316"/>
      <c r="BI142" s="1316"/>
      <c r="BJ142" s="1316"/>
      <c r="BK142" s="1316"/>
      <c r="BL142" s="1316"/>
      <c r="BM142" s="1316"/>
      <c r="BN142" s="1316"/>
      <c r="BO142" s="1316"/>
      <c r="BP142" s="1316"/>
      <c r="BQ142" s="1316"/>
      <c r="BR142" s="1316"/>
      <c r="BS142" s="1327"/>
      <c r="BT142" s="1328"/>
      <c r="BU142" s="1327"/>
      <c r="BV142" s="1327"/>
      <c r="BW142" s="1327"/>
      <c r="BX142" s="1327"/>
      <c r="BY142" s="1327"/>
      <c r="BZ142" s="1327"/>
      <c r="CA142" s="1329"/>
      <c r="CB142" s="1327"/>
      <c r="CC142" s="1327"/>
      <c r="CD142" s="1330"/>
      <c r="CE142" s="1331"/>
      <c r="CF142" s="1324"/>
      <c r="CG142" s="1324"/>
      <c r="CH142" s="1324"/>
      <c r="CI142" s="1332"/>
      <c r="CJ142" s="1324"/>
      <c r="CK142" s="1324"/>
      <c r="CL142" s="1324"/>
      <c r="CM142" s="1324"/>
      <c r="CN142" s="1324"/>
      <c r="CO142" s="1324"/>
      <c r="CP142" s="1324"/>
      <c r="CQ142" s="1324"/>
      <c r="CR142" s="1324"/>
      <c r="CS142" s="1324"/>
      <c r="CT142" s="1339"/>
      <c r="CU142" s="1415"/>
      <c r="CV142" s="1413"/>
    </row>
    <row r="143" spans="1:100" ht="150" customHeight="1">
      <c r="A143" s="1316"/>
      <c r="B143" s="1316"/>
      <c r="C143" s="1316"/>
      <c r="D143" s="1316"/>
      <c r="E143" s="1316"/>
      <c r="F143" s="1316"/>
      <c r="G143" s="1316"/>
      <c r="H143" s="1316"/>
      <c r="I143" s="1349"/>
      <c r="J143" s="1316"/>
      <c r="K143" s="1316"/>
      <c r="L143" s="1316"/>
      <c r="M143" s="1316"/>
      <c r="N143" s="1316"/>
      <c r="O143" s="1316"/>
      <c r="P143" s="1316"/>
      <c r="Q143" s="1316"/>
      <c r="R143" s="1316"/>
      <c r="S143" s="1316"/>
      <c r="T143" s="1316"/>
      <c r="U143" s="1316"/>
      <c r="V143" s="1316"/>
      <c r="W143" s="1316"/>
      <c r="X143" s="1316"/>
      <c r="Y143" s="1316"/>
      <c r="Z143" s="1316"/>
      <c r="AA143" s="1316"/>
      <c r="AB143" s="1316"/>
      <c r="AC143" s="1316"/>
      <c r="AD143" s="1316"/>
      <c r="AE143" s="1316"/>
      <c r="AF143" s="1316"/>
      <c r="AG143" s="1316"/>
      <c r="AH143" s="1316"/>
      <c r="AI143" s="1316"/>
      <c r="AJ143" s="1316"/>
      <c r="AK143" s="1316"/>
      <c r="AL143" s="1316"/>
      <c r="AM143" s="1316"/>
      <c r="AN143" s="1316"/>
      <c r="AO143" s="1316"/>
      <c r="AP143" s="1316"/>
      <c r="AQ143" s="1316"/>
      <c r="AR143" s="1316"/>
      <c r="AS143" s="1316"/>
      <c r="AT143" s="1316"/>
      <c r="AU143" s="1316"/>
      <c r="AV143" s="1316"/>
      <c r="AW143" s="1316"/>
      <c r="AX143" s="1316"/>
      <c r="AY143" s="1316"/>
      <c r="AZ143" s="1316"/>
      <c r="BA143" s="1316"/>
      <c r="BB143" s="1316"/>
      <c r="BC143" s="1316"/>
      <c r="BD143" s="1316"/>
      <c r="BE143" s="1316"/>
      <c r="BF143" s="1316"/>
      <c r="BG143" s="1316"/>
      <c r="BH143" s="1316"/>
      <c r="BI143" s="1316"/>
      <c r="BJ143" s="1316"/>
      <c r="BK143" s="1316"/>
      <c r="BL143" s="1316"/>
      <c r="BM143" s="1316"/>
      <c r="BN143" s="1316"/>
      <c r="BO143" s="1316"/>
      <c r="BP143" s="1316"/>
      <c r="BQ143" s="1316"/>
      <c r="BR143" s="1316"/>
      <c r="BS143" s="1327"/>
      <c r="BT143" s="1328"/>
      <c r="BU143" s="1327"/>
      <c r="BV143" s="1327"/>
      <c r="BW143" s="1327"/>
      <c r="BX143" s="1327"/>
      <c r="BY143" s="1327"/>
      <c r="BZ143" s="1327"/>
      <c r="CA143" s="1329"/>
      <c r="CB143" s="1327"/>
      <c r="CC143" s="1327"/>
      <c r="CD143" s="1330"/>
      <c r="CE143" s="1331"/>
      <c r="CF143" s="1324"/>
      <c r="CG143" s="1324"/>
      <c r="CH143" s="1324"/>
      <c r="CI143" s="1332"/>
      <c r="CJ143" s="1324"/>
      <c r="CK143" s="1324"/>
      <c r="CL143" s="1324"/>
      <c r="CM143" s="1324"/>
      <c r="CN143" s="1324"/>
      <c r="CO143" s="1324"/>
      <c r="CP143" s="1324"/>
      <c r="CQ143" s="1324"/>
      <c r="CR143" s="1324"/>
      <c r="CS143" s="1324"/>
      <c r="CT143" s="1339"/>
      <c r="CU143" s="1410"/>
      <c r="CV143" s="1375"/>
    </row>
    <row r="144" spans="1:100" ht="150" customHeight="1">
      <c r="A144" s="1316"/>
      <c r="B144" s="1316"/>
      <c r="C144" s="1316"/>
      <c r="D144" s="1316"/>
      <c r="E144" s="1316"/>
      <c r="F144" s="1316"/>
      <c r="G144" s="1316"/>
      <c r="H144" s="1316"/>
      <c r="I144" s="1349"/>
      <c r="J144" s="1316"/>
      <c r="K144" s="1316"/>
      <c r="L144" s="1316"/>
      <c r="M144" s="1316"/>
      <c r="N144" s="1316"/>
      <c r="O144" s="1316"/>
      <c r="P144" s="1316"/>
      <c r="Q144" s="1316"/>
      <c r="R144" s="1316"/>
      <c r="S144" s="1316"/>
      <c r="T144" s="1316"/>
      <c r="U144" s="1316"/>
      <c r="V144" s="1316"/>
      <c r="W144" s="1316"/>
      <c r="X144" s="1316"/>
      <c r="Y144" s="1316"/>
      <c r="Z144" s="1316"/>
      <c r="AA144" s="1316"/>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316"/>
      <c r="AX144" s="1316"/>
      <c r="AY144" s="1316"/>
      <c r="AZ144" s="1316"/>
      <c r="BA144" s="1316"/>
      <c r="BB144" s="1316"/>
      <c r="BC144" s="1316"/>
      <c r="BD144" s="1316"/>
      <c r="BE144" s="1316"/>
      <c r="BF144" s="1316"/>
      <c r="BG144" s="1316"/>
      <c r="BH144" s="1316"/>
      <c r="BI144" s="1316"/>
      <c r="BJ144" s="1316"/>
      <c r="BK144" s="1316"/>
      <c r="BL144" s="1316"/>
      <c r="BM144" s="1316"/>
      <c r="BN144" s="1316"/>
      <c r="BO144" s="1316"/>
      <c r="BP144" s="1316"/>
      <c r="BQ144" s="1316"/>
      <c r="BR144" s="1316"/>
      <c r="BS144" s="1327"/>
      <c r="BT144" s="1328"/>
      <c r="BU144" s="1327"/>
      <c r="BV144" s="1327"/>
      <c r="BW144" s="1327"/>
      <c r="BX144" s="1327"/>
      <c r="BY144" s="1327"/>
      <c r="BZ144" s="1327"/>
      <c r="CA144" s="1329"/>
      <c r="CB144" s="1327"/>
      <c r="CC144" s="1327"/>
      <c r="CD144" s="1330"/>
      <c r="CE144" s="1331"/>
      <c r="CF144" s="1324"/>
      <c r="CG144" s="1324"/>
      <c r="CH144" s="1324"/>
      <c r="CI144" s="1332"/>
      <c r="CJ144" s="1324"/>
      <c r="CK144" s="1324"/>
      <c r="CL144" s="1324"/>
      <c r="CM144" s="1324"/>
      <c r="CN144" s="1324"/>
      <c r="CO144" s="1324"/>
      <c r="CP144" s="1324"/>
      <c r="CQ144" s="1324"/>
      <c r="CR144" s="1324"/>
      <c r="CS144" s="1324"/>
      <c r="CT144" s="1339"/>
      <c r="CU144" s="1399"/>
      <c r="CV144" s="1373"/>
    </row>
    <row r="145" spans="1:100" ht="150" customHeight="1">
      <c r="A145" s="1316"/>
      <c r="B145" s="1316"/>
      <c r="C145" s="1316"/>
      <c r="D145" s="1316"/>
      <c r="E145" s="1316"/>
      <c r="F145" s="1316"/>
      <c r="G145" s="1316"/>
      <c r="H145" s="1316"/>
      <c r="I145" s="1349"/>
      <c r="J145" s="1316"/>
      <c r="K145" s="1316"/>
      <c r="L145" s="1316"/>
      <c r="M145" s="1316"/>
      <c r="N145" s="1316"/>
      <c r="O145" s="1316"/>
      <c r="P145" s="1316"/>
      <c r="Q145" s="1316"/>
      <c r="R145" s="1316"/>
      <c r="S145" s="1316"/>
      <c r="T145" s="1316"/>
      <c r="U145" s="1316"/>
      <c r="V145" s="1316"/>
      <c r="W145" s="1316"/>
      <c r="X145" s="1316"/>
      <c r="Y145" s="1316"/>
      <c r="Z145" s="1316"/>
      <c r="AA145" s="1316"/>
      <c r="AB145" s="1316"/>
      <c r="AC145" s="1316"/>
      <c r="AD145" s="1316"/>
      <c r="AE145" s="1316"/>
      <c r="AF145" s="1316"/>
      <c r="AG145" s="1316"/>
      <c r="AH145" s="1316"/>
      <c r="AI145" s="1316"/>
      <c r="AJ145" s="1316"/>
      <c r="AK145" s="1316"/>
      <c r="AL145" s="1316"/>
      <c r="AM145" s="1316"/>
      <c r="AN145" s="1316"/>
      <c r="AO145" s="1316"/>
      <c r="AP145" s="1316"/>
      <c r="AQ145" s="1316"/>
      <c r="AR145" s="1316"/>
      <c r="AS145" s="1316"/>
      <c r="AT145" s="1316"/>
      <c r="AU145" s="1316"/>
      <c r="AV145" s="1316"/>
      <c r="AW145" s="1316"/>
      <c r="AX145" s="1316"/>
      <c r="AY145" s="1316"/>
      <c r="AZ145" s="1316"/>
      <c r="BA145" s="1316"/>
      <c r="BB145" s="1316"/>
      <c r="BC145" s="1316"/>
      <c r="BD145" s="1316"/>
      <c r="BE145" s="1316"/>
      <c r="BF145" s="1316"/>
      <c r="BG145" s="1316"/>
      <c r="BH145" s="1316"/>
      <c r="BI145" s="1316"/>
      <c r="BJ145" s="1316"/>
      <c r="BK145" s="1316"/>
      <c r="BL145" s="1316"/>
      <c r="BM145" s="1316"/>
      <c r="BN145" s="1316"/>
      <c r="BO145" s="1316"/>
      <c r="BP145" s="1316"/>
      <c r="BQ145" s="1316"/>
      <c r="BR145" s="1316"/>
      <c r="BS145" s="1327"/>
      <c r="BT145" s="1328"/>
      <c r="BU145" s="1327"/>
      <c r="BV145" s="1327"/>
      <c r="BW145" s="1327"/>
      <c r="BX145" s="1327"/>
      <c r="BY145" s="1327"/>
      <c r="BZ145" s="1327"/>
      <c r="CA145" s="1329"/>
      <c r="CB145" s="1327"/>
      <c r="CC145" s="1327"/>
      <c r="CD145" s="1330"/>
      <c r="CE145" s="1331"/>
      <c r="CF145" s="1324"/>
      <c r="CG145" s="1324"/>
      <c r="CH145" s="1324"/>
      <c r="CI145" s="1332"/>
      <c r="CJ145" s="1324"/>
      <c r="CK145" s="1324"/>
      <c r="CL145" s="1324"/>
      <c r="CM145" s="1324"/>
      <c r="CN145" s="1324"/>
      <c r="CO145" s="1324"/>
      <c r="CP145" s="1324"/>
      <c r="CQ145" s="1324"/>
      <c r="CR145" s="1324"/>
      <c r="CS145" s="1324"/>
      <c r="CT145" s="1339"/>
      <c r="CU145" s="1399"/>
      <c r="CV145" s="1373"/>
    </row>
    <row r="146" spans="1:100" ht="150" customHeight="1">
      <c r="A146" s="1316"/>
      <c r="B146" s="1316"/>
      <c r="C146" s="1316"/>
      <c r="D146" s="1316"/>
      <c r="E146" s="1316"/>
      <c r="F146" s="1316"/>
      <c r="G146" s="1316"/>
      <c r="H146" s="1316"/>
      <c r="I146" s="1349"/>
      <c r="J146" s="1316"/>
      <c r="K146" s="1316"/>
      <c r="L146" s="1316"/>
      <c r="M146" s="1316"/>
      <c r="N146" s="1316"/>
      <c r="O146" s="1316"/>
      <c r="P146" s="1316"/>
      <c r="Q146" s="1316"/>
      <c r="R146" s="1316"/>
      <c r="S146" s="1316"/>
      <c r="T146" s="1316"/>
      <c r="U146" s="1316"/>
      <c r="V146" s="1316"/>
      <c r="W146" s="1316"/>
      <c r="X146" s="1316"/>
      <c r="Y146" s="1316"/>
      <c r="Z146" s="1316"/>
      <c r="AA146" s="1316"/>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316"/>
      <c r="AX146" s="1316"/>
      <c r="AY146" s="1316"/>
      <c r="AZ146" s="1316"/>
      <c r="BA146" s="1316"/>
      <c r="BB146" s="1316"/>
      <c r="BC146" s="1316"/>
      <c r="BD146" s="1316"/>
      <c r="BE146" s="1316"/>
      <c r="BF146" s="1316"/>
      <c r="BG146" s="1316"/>
      <c r="BH146" s="1316"/>
      <c r="BI146" s="1316"/>
      <c r="BJ146" s="1316"/>
      <c r="BK146" s="1316"/>
      <c r="BL146" s="1316"/>
      <c r="BM146" s="1316"/>
      <c r="BN146" s="1316"/>
      <c r="BO146" s="1316"/>
      <c r="BP146" s="1316"/>
      <c r="BQ146" s="1316"/>
      <c r="BR146" s="1316"/>
      <c r="BS146" s="1327"/>
      <c r="BT146" s="1328"/>
      <c r="BU146" s="1327"/>
      <c r="BV146" s="1327"/>
      <c r="BW146" s="1327"/>
      <c r="BX146" s="1327"/>
      <c r="BY146" s="1327"/>
      <c r="BZ146" s="1327"/>
      <c r="CA146" s="1329"/>
      <c r="CB146" s="1327"/>
      <c r="CC146" s="1327"/>
      <c r="CD146" s="1330"/>
      <c r="CE146" s="1331"/>
      <c r="CF146" s="1324"/>
      <c r="CG146" s="1324"/>
      <c r="CH146" s="1324"/>
      <c r="CI146" s="1332"/>
      <c r="CJ146" s="1324"/>
      <c r="CK146" s="1324"/>
      <c r="CL146" s="1324"/>
      <c r="CM146" s="1324"/>
      <c r="CN146" s="1324"/>
      <c r="CO146" s="1324"/>
      <c r="CP146" s="1324"/>
      <c r="CQ146" s="1324"/>
      <c r="CR146" s="1324"/>
      <c r="CS146" s="1324"/>
      <c r="CT146" s="1339"/>
      <c r="CU146" s="1399"/>
      <c r="CV146" s="1400"/>
    </row>
    <row r="147" spans="1:100" ht="150" customHeight="1">
      <c r="A147" s="1316"/>
      <c r="B147" s="1316"/>
      <c r="C147" s="1316"/>
      <c r="D147" s="1316"/>
      <c r="E147" s="1316"/>
      <c r="F147" s="1316"/>
      <c r="G147" s="1316"/>
      <c r="H147" s="1316"/>
      <c r="I147" s="1349"/>
      <c r="J147" s="1316"/>
      <c r="K147" s="1316"/>
      <c r="L147" s="1316"/>
      <c r="M147" s="1316"/>
      <c r="N147" s="1316"/>
      <c r="O147" s="1316"/>
      <c r="P147" s="1316"/>
      <c r="Q147" s="1316"/>
      <c r="R147" s="1316"/>
      <c r="S147" s="1316"/>
      <c r="T147" s="1316"/>
      <c r="U147" s="1316"/>
      <c r="V147" s="1316"/>
      <c r="W147" s="1316"/>
      <c r="X147" s="1316"/>
      <c r="Y147" s="1316"/>
      <c r="Z147" s="1316"/>
      <c r="AA147" s="1316"/>
      <c r="AB147" s="1316"/>
      <c r="AC147" s="1316"/>
      <c r="AD147" s="1316"/>
      <c r="AE147" s="1316"/>
      <c r="AF147" s="1316"/>
      <c r="AG147" s="1316"/>
      <c r="AH147" s="1316"/>
      <c r="AI147" s="1316"/>
      <c r="AJ147" s="1316"/>
      <c r="AK147" s="1316"/>
      <c r="AL147" s="1316"/>
      <c r="AM147" s="1316"/>
      <c r="AN147" s="1316"/>
      <c r="AO147" s="1316"/>
      <c r="AP147" s="1316"/>
      <c r="AQ147" s="1316"/>
      <c r="AR147" s="1316"/>
      <c r="AS147" s="1316"/>
      <c r="AT147" s="1316"/>
      <c r="AU147" s="1316"/>
      <c r="AV147" s="1316"/>
      <c r="AW147" s="1316"/>
      <c r="AX147" s="1316"/>
      <c r="AY147" s="1316"/>
      <c r="AZ147" s="1316"/>
      <c r="BA147" s="1316"/>
      <c r="BB147" s="1316"/>
      <c r="BC147" s="1316"/>
      <c r="BD147" s="1316"/>
      <c r="BE147" s="1316"/>
      <c r="BF147" s="1316"/>
      <c r="BG147" s="1316"/>
      <c r="BH147" s="1316"/>
      <c r="BI147" s="1316"/>
      <c r="BJ147" s="1316"/>
      <c r="BK147" s="1316"/>
      <c r="BL147" s="1316"/>
      <c r="BM147" s="1316"/>
      <c r="BN147" s="1316"/>
      <c r="BO147" s="1316"/>
      <c r="BP147" s="1316"/>
      <c r="BQ147" s="1316"/>
      <c r="BR147" s="1316"/>
      <c r="BS147" s="1327"/>
      <c r="BT147" s="1328"/>
      <c r="BU147" s="1327"/>
      <c r="BV147" s="1327"/>
      <c r="BW147" s="1327"/>
      <c r="BX147" s="1327"/>
      <c r="BY147" s="1327"/>
      <c r="BZ147" s="1327"/>
      <c r="CA147" s="1329"/>
      <c r="CB147" s="1327"/>
      <c r="CC147" s="1327"/>
      <c r="CD147" s="1330"/>
      <c r="CE147" s="1331"/>
      <c r="CF147" s="1324"/>
      <c r="CG147" s="1324"/>
      <c r="CH147" s="1324"/>
      <c r="CI147" s="1332"/>
      <c r="CJ147" s="1324"/>
      <c r="CK147" s="1324"/>
      <c r="CL147" s="1324"/>
      <c r="CM147" s="1324"/>
      <c r="CN147" s="1324"/>
      <c r="CO147" s="1324"/>
      <c r="CP147" s="1324"/>
      <c r="CQ147" s="1324"/>
      <c r="CR147" s="1324"/>
      <c r="CS147" s="1324"/>
      <c r="CT147" s="1339"/>
      <c r="CU147" s="1412"/>
      <c r="CV147" s="1413"/>
    </row>
    <row r="148" spans="1:100" ht="150" customHeight="1">
      <c r="A148" s="1316"/>
      <c r="B148" s="1316"/>
      <c r="C148" s="1316"/>
      <c r="D148" s="1316"/>
      <c r="E148" s="1316"/>
      <c r="F148" s="1316"/>
      <c r="G148" s="1316"/>
      <c r="H148" s="1316"/>
      <c r="I148" s="1349"/>
      <c r="J148" s="1316"/>
      <c r="K148" s="1316"/>
      <c r="L148" s="1316"/>
      <c r="M148" s="1316"/>
      <c r="N148" s="1316"/>
      <c r="O148" s="1316"/>
      <c r="P148" s="1316"/>
      <c r="Q148" s="1316"/>
      <c r="R148" s="1316"/>
      <c r="S148" s="1316"/>
      <c r="T148" s="1316"/>
      <c r="U148" s="1316"/>
      <c r="V148" s="1316"/>
      <c r="W148" s="1316"/>
      <c r="X148" s="1316"/>
      <c r="Y148" s="1316"/>
      <c r="Z148" s="1316"/>
      <c r="AA148" s="1316"/>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316"/>
      <c r="AX148" s="1316"/>
      <c r="AY148" s="1316"/>
      <c r="AZ148" s="1316"/>
      <c r="BA148" s="1316"/>
      <c r="BB148" s="1316"/>
      <c r="BC148" s="1316"/>
      <c r="BD148" s="1316"/>
      <c r="BE148" s="1316"/>
      <c r="BF148" s="1316"/>
      <c r="BG148" s="1316"/>
      <c r="BH148" s="1316"/>
      <c r="BI148" s="1316"/>
      <c r="BJ148" s="1316"/>
      <c r="BK148" s="1316"/>
      <c r="BL148" s="1316"/>
      <c r="BM148" s="1316"/>
      <c r="BN148" s="1316"/>
      <c r="BO148" s="1316"/>
      <c r="BP148" s="1316"/>
      <c r="BQ148" s="1316"/>
      <c r="BR148" s="1316"/>
      <c r="BS148" s="1327"/>
      <c r="BT148" s="1328"/>
      <c r="BU148" s="1327"/>
      <c r="BV148" s="1327"/>
      <c r="BW148" s="1327"/>
      <c r="BX148" s="1327"/>
      <c r="BY148" s="1327"/>
      <c r="BZ148" s="1327"/>
      <c r="CA148" s="1329"/>
      <c r="CB148" s="1327"/>
      <c r="CC148" s="1327"/>
      <c r="CD148" s="1330"/>
      <c r="CE148" s="1331"/>
      <c r="CF148" s="1324"/>
      <c r="CG148" s="1324"/>
      <c r="CH148" s="1324"/>
      <c r="CI148" s="1332"/>
      <c r="CJ148" s="1324"/>
      <c r="CK148" s="1324"/>
      <c r="CL148" s="1324"/>
      <c r="CM148" s="1324"/>
      <c r="CN148" s="1324"/>
      <c r="CO148" s="1324"/>
      <c r="CP148" s="1324"/>
      <c r="CQ148" s="1324"/>
      <c r="CR148" s="1324"/>
      <c r="CS148" s="1324"/>
      <c r="CT148" s="1339"/>
      <c r="CU148" s="1412"/>
      <c r="CV148" s="1413"/>
    </row>
    <row r="149" spans="1:100" ht="150" customHeight="1">
      <c r="A149" s="1316"/>
      <c r="B149" s="1316"/>
      <c r="C149" s="1316"/>
      <c r="D149" s="1316"/>
      <c r="E149" s="1316"/>
      <c r="F149" s="1316"/>
      <c r="G149" s="1316"/>
      <c r="H149" s="1316"/>
      <c r="I149" s="1349"/>
      <c r="J149" s="1316"/>
      <c r="K149" s="1316"/>
      <c r="L149" s="1316"/>
      <c r="M149" s="1316"/>
      <c r="N149" s="1316"/>
      <c r="O149" s="1316"/>
      <c r="P149" s="1316"/>
      <c r="Q149" s="1316"/>
      <c r="R149" s="1316"/>
      <c r="S149" s="1316"/>
      <c r="T149" s="1316"/>
      <c r="U149" s="1316"/>
      <c r="V149" s="1316"/>
      <c r="W149" s="1316"/>
      <c r="X149" s="1316"/>
      <c r="Y149" s="1316"/>
      <c r="Z149" s="1316"/>
      <c r="AA149" s="1316"/>
      <c r="AB149" s="1316"/>
      <c r="AC149" s="1316"/>
      <c r="AD149" s="1316"/>
      <c r="AE149" s="1316"/>
      <c r="AF149" s="1316"/>
      <c r="AG149" s="1316"/>
      <c r="AH149" s="1316"/>
      <c r="AI149" s="1316"/>
      <c r="AJ149" s="1316"/>
      <c r="AK149" s="1316"/>
      <c r="AL149" s="1316"/>
      <c r="AM149" s="1316"/>
      <c r="AN149" s="1316"/>
      <c r="AO149" s="1316"/>
      <c r="AP149" s="1316"/>
      <c r="AQ149" s="1316"/>
      <c r="AR149" s="1316"/>
      <c r="AS149" s="1316"/>
      <c r="AT149" s="1316"/>
      <c r="AU149" s="1316"/>
      <c r="AV149" s="1316"/>
      <c r="AW149" s="1316"/>
      <c r="AX149" s="1316"/>
      <c r="AY149" s="1316"/>
      <c r="AZ149" s="1316"/>
      <c r="BA149" s="1316"/>
      <c r="BB149" s="1316"/>
      <c r="BC149" s="1316"/>
      <c r="BD149" s="1316"/>
      <c r="BE149" s="1316"/>
      <c r="BF149" s="1316"/>
      <c r="BG149" s="1316"/>
      <c r="BH149" s="1316"/>
      <c r="BI149" s="1316"/>
      <c r="BJ149" s="1316"/>
      <c r="BK149" s="1316"/>
      <c r="BL149" s="1316"/>
      <c r="BM149" s="1316"/>
      <c r="BN149" s="1316"/>
      <c r="BO149" s="1316"/>
      <c r="BP149" s="1316"/>
      <c r="BQ149" s="1316"/>
      <c r="BR149" s="1316"/>
      <c r="BS149" s="1327"/>
      <c r="BT149" s="1328"/>
      <c r="BU149" s="1327"/>
      <c r="BV149" s="1327"/>
      <c r="BW149" s="1327"/>
      <c r="BX149" s="1327"/>
      <c r="BY149" s="1327"/>
      <c r="BZ149" s="1327"/>
      <c r="CA149" s="1329"/>
      <c r="CB149" s="1327"/>
      <c r="CC149" s="1327"/>
      <c r="CD149" s="1330"/>
      <c r="CE149" s="1331"/>
      <c r="CF149" s="1324"/>
      <c r="CG149" s="1324"/>
      <c r="CH149" s="1324"/>
      <c r="CI149" s="1332"/>
      <c r="CJ149" s="1324"/>
      <c r="CK149" s="1324"/>
      <c r="CL149" s="1324"/>
      <c r="CM149" s="1324"/>
      <c r="CN149" s="1324"/>
      <c r="CO149" s="1324"/>
      <c r="CP149" s="1324"/>
      <c r="CQ149" s="1324"/>
      <c r="CR149" s="1324"/>
      <c r="CS149" s="1324"/>
      <c r="CT149" s="1339"/>
      <c r="CU149" s="1399"/>
      <c r="CV149" s="1373"/>
    </row>
    <row r="150" spans="1:100" ht="150" customHeight="1">
      <c r="A150" s="1316"/>
      <c r="B150" s="1316"/>
      <c r="C150" s="1316"/>
      <c r="D150" s="1316"/>
      <c r="E150" s="1316"/>
      <c r="F150" s="1316"/>
      <c r="G150" s="1316"/>
      <c r="H150" s="1316"/>
      <c r="I150" s="1349"/>
      <c r="J150" s="1316"/>
      <c r="K150" s="1316"/>
      <c r="L150" s="1316"/>
      <c r="M150" s="1316"/>
      <c r="N150" s="1316"/>
      <c r="O150" s="1316"/>
      <c r="P150" s="1316"/>
      <c r="Q150" s="1316"/>
      <c r="R150" s="1316"/>
      <c r="S150" s="1316"/>
      <c r="T150" s="1316"/>
      <c r="U150" s="1316"/>
      <c r="V150" s="1316"/>
      <c r="W150" s="1316"/>
      <c r="X150" s="1316"/>
      <c r="Y150" s="1316"/>
      <c r="Z150" s="1316"/>
      <c r="AA150" s="1316"/>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316"/>
      <c r="AX150" s="1316"/>
      <c r="AY150" s="1316"/>
      <c r="AZ150" s="1316"/>
      <c r="BA150" s="1316"/>
      <c r="BB150" s="1316"/>
      <c r="BC150" s="1316"/>
      <c r="BD150" s="1316"/>
      <c r="BE150" s="1316"/>
      <c r="BF150" s="1316"/>
      <c r="BG150" s="1316"/>
      <c r="BH150" s="1316"/>
      <c r="BI150" s="1316"/>
      <c r="BJ150" s="1316"/>
      <c r="BK150" s="1316"/>
      <c r="BL150" s="1316"/>
      <c r="BM150" s="1316"/>
      <c r="BN150" s="1316"/>
      <c r="BO150" s="1316"/>
      <c r="BP150" s="1316"/>
      <c r="BQ150" s="1316"/>
      <c r="BR150" s="1316"/>
      <c r="BS150" s="1327"/>
      <c r="BT150" s="1328"/>
      <c r="BU150" s="1327"/>
      <c r="BV150" s="1327"/>
      <c r="BW150" s="1327"/>
      <c r="BX150" s="1327"/>
      <c r="BY150" s="1327"/>
      <c r="BZ150" s="1327"/>
      <c r="CA150" s="1329"/>
      <c r="CB150" s="1327"/>
      <c r="CC150" s="1327"/>
      <c r="CD150" s="1330"/>
      <c r="CE150" s="1331"/>
      <c r="CF150" s="1324"/>
      <c r="CG150" s="1324"/>
      <c r="CH150" s="1324"/>
      <c r="CI150" s="1332"/>
      <c r="CJ150" s="1324"/>
      <c r="CK150" s="1324"/>
      <c r="CL150" s="1324"/>
      <c r="CM150" s="1324"/>
      <c r="CN150" s="1324"/>
      <c r="CO150" s="1324"/>
      <c r="CP150" s="1324"/>
      <c r="CQ150" s="1324"/>
      <c r="CR150" s="1324"/>
      <c r="CS150" s="1324"/>
      <c r="CT150" s="1339"/>
      <c r="CU150" s="1399"/>
      <c r="CV150" s="1373"/>
    </row>
    <row r="151" spans="1:100" ht="150" customHeight="1">
      <c r="A151" s="1316"/>
      <c r="B151" s="1316"/>
      <c r="C151" s="1316"/>
      <c r="D151" s="1316"/>
      <c r="E151" s="1316"/>
      <c r="F151" s="1316"/>
      <c r="G151" s="1316"/>
      <c r="H151" s="1316"/>
      <c r="I151" s="1349"/>
      <c r="J151" s="1316"/>
      <c r="K151" s="1316"/>
      <c r="L151" s="1316"/>
      <c r="M151" s="1316"/>
      <c r="N151" s="1316"/>
      <c r="O151" s="1316"/>
      <c r="P151" s="1316"/>
      <c r="Q151" s="1316"/>
      <c r="R151" s="1316"/>
      <c r="S151" s="1316"/>
      <c r="T151" s="1316"/>
      <c r="U151" s="1316"/>
      <c r="V151" s="1316"/>
      <c r="W151" s="1316"/>
      <c r="X151" s="1316"/>
      <c r="Y151" s="1316"/>
      <c r="Z151" s="1316"/>
      <c r="AA151" s="1316"/>
      <c r="AB151" s="1316"/>
      <c r="AC151" s="1316"/>
      <c r="AD151" s="1316"/>
      <c r="AE151" s="1316"/>
      <c r="AF151" s="1316"/>
      <c r="AG151" s="1316"/>
      <c r="AH151" s="1316"/>
      <c r="AI151" s="1316"/>
      <c r="AJ151" s="1316"/>
      <c r="AK151" s="1316"/>
      <c r="AL151" s="1316"/>
      <c r="AM151" s="1316"/>
      <c r="AN151" s="1316"/>
      <c r="AO151" s="1316"/>
      <c r="AP151" s="1316"/>
      <c r="AQ151" s="1316"/>
      <c r="AR151" s="1316"/>
      <c r="AS151" s="1316"/>
      <c r="AT151" s="1316"/>
      <c r="AU151" s="1316"/>
      <c r="AV151" s="1316"/>
      <c r="AW151" s="1316"/>
      <c r="AX151" s="1316"/>
      <c r="AY151" s="1316"/>
      <c r="AZ151" s="1316"/>
      <c r="BA151" s="1316"/>
      <c r="BB151" s="1316"/>
      <c r="BC151" s="1316"/>
      <c r="BD151" s="1316"/>
      <c r="BE151" s="1316"/>
      <c r="BF151" s="1316"/>
      <c r="BG151" s="1316"/>
      <c r="BH151" s="1316"/>
      <c r="BI151" s="1316"/>
      <c r="BJ151" s="1316"/>
      <c r="BK151" s="1316"/>
      <c r="BL151" s="1316"/>
      <c r="BM151" s="1316"/>
      <c r="BN151" s="1316"/>
      <c r="BO151" s="1316"/>
      <c r="BP151" s="1316"/>
      <c r="BQ151" s="1316"/>
      <c r="BR151" s="1316"/>
      <c r="BS151" s="1327"/>
      <c r="BT151" s="1328"/>
      <c r="BU151" s="1327"/>
      <c r="BV151" s="1327"/>
      <c r="BW151" s="1327"/>
      <c r="BX151" s="1327"/>
      <c r="BY151" s="1327"/>
      <c r="BZ151" s="1327"/>
      <c r="CA151" s="1329"/>
      <c r="CB151" s="1327"/>
      <c r="CC151" s="1327"/>
      <c r="CD151" s="1330"/>
      <c r="CE151" s="1331"/>
      <c r="CF151" s="1324"/>
      <c r="CG151" s="1324"/>
      <c r="CH151" s="1324"/>
      <c r="CI151" s="1332"/>
      <c r="CJ151" s="1324"/>
      <c r="CK151" s="1324"/>
      <c r="CL151" s="1324"/>
      <c r="CM151" s="1324"/>
      <c r="CN151" s="1324"/>
      <c r="CO151" s="1324"/>
      <c r="CP151" s="1324"/>
      <c r="CQ151" s="1324"/>
      <c r="CR151" s="1324"/>
      <c r="CS151" s="1324"/>
      <c r="CT151" s="1339"/>
      <c r="CU151" s="1399"/>
      <c r="CV151" s="1373"/>
    </row>
    <row r="152" spans="1:100" ht="150" customHeight="1">
      <c r="A152" s="1316"/>
      <c r="B152" s="1316"/>
      <c r="C152" s="1316"/>
      <c r="D152" s="1316"/>
      <c r="E152" s="1316"/>
      <c r="F152" s="1316"/>
      <c r="G152" s="1316"/>
      <c r="H152" s="1316"/>
      <c r="I152" s="1349"/>
      <c r="J152" s="1316"/>
      <c r="K152" s="1316"/>
      <c r="L152" s="1316"/>
      <c r="M152" s="1316"/>
      <c r="N152" s="1316"/>
      <c r="O152" s="1316"/>
      <c r="P152" s="1316"/>
      <c r="Q152" s="1316"/>
      <c r="R152" s="1316"/>
      <c r="S152" s="1316"/>
      <c r="T152" s="1316"/>
      <c r="U152" s="1316"/>
      <c r="V152" s="1316"/>
      <c r="W152" s="1316"/>
      <c r="X152" s="1316"/>
      <c r="Y152" s="1316"/>
      <c r="Z152" s="1316"/>
      <c r="AA152" s="1316"/>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316"/>
      <c r="AX152" s="1316"/>
      <c r="AY152" s="1316"/>
      <c r="AZ152" s="1316"/>
      <c r="BA152" s="1316"/>
      <c r="BB152" s="1316"/>
      <c r="BC152" s="1316"/>
      <c r="BD152" s="1316"/>
      <c r="BE152" s="1316"/>
      <c r="BF152" s="1316"/>
      <c r="BG152" s="1316"/>
      <c r="BH152" s="1316"/>
      <c r="BI152" s="1316"/>
      <c r="BJ152" s="1316"/>
      <c r="BK152" s="1316"/>
      <c r="BL152" s="1316"/>
      <c r="BM152" s="1316"/>
      <c r="BN152" s="1316"/>
      <c r="BO152" s="1316"/>
      <c r="BP152" s="1316"/>
      <c r="BQ152" s="1316"/>
      <c r="BR152" s="1316"/>
      <c r="BS152" s="1327"/>
      <c r="BT152" s="1328"/>
      <c r="BU152" s="1327"/>
      <c r="BV152" s="1327"/>
      <c r="BW152" s="1327"/>
      <c r="BX152" s="1327"/>
      <c r="BY152" s="1327"/>
      <c r="BZ152" s="1327"/>
      <c r="CA152" s="1329"/>
      <c r="CB152" s="1327"/>
      <c r="CC152" s="1327"/>
      <c r="CD152" s="1330"/>
      <c r="CE152" s="1331"/>
      <c r="CF152" s="1324"/>
      <c r="CG152" s="1324"/>
      <c r="CH152" s="1324"/>
      <c r="CI152" s="1332"/>
      <c r="CJ152" s="1324"/>
      <c r="CK152" s="1324"/>
      <c r="CL152" s="1324"/>
      <c r="CM152" s="1324"/>
      <c r="CN152" s="1324"/>
      <c r="CO152" s="1324"/>
      <c r="CP152" s="1324"/>
      <c r="CQ152" s="1324"/>
      <c r="CR152" s="1324"/>
      <c r="CS152" s="1324"/>
      <c r="CT152" s="1339"/>
      <c r="CU152" s="1399"/>
      <c r="CV152" s="1373"/>
    </row>
    <row r="153" spans="1:100" ht="150" customHeight="1">
      <c r="A153" s="1316"/>
      <c r="B153" s="1316"/>
      <c r="C153" s="1316"/>
      <c r="D153" s="1316"/>
      <c r="E153" s="1316"/>
      <c r="F153" s="1316"/>
      <c r="G153" s="1316"/>
      <c r="H153" s="1316"/>
      <c r="I153" s="1349"/>
      <c r="J153" s="1316"/>
      <c r="K153" s="1316"/>
      <c r="L153" s="1316"/>
      <c r="M153" s="1316"/>
      <c r="N153" s="1316"/>
      <c r="O153" s="1316"/>
      <c r="P153" s="1316"/>
      <c r="Q153" s="1316"/>
      <c r="R153" s="1316"/>
      <c r="S153" s="1316"/>
      <c r="T153" s="1316"/>
      <c r="U153" s="1316"/>
      <c r="V153" s="1316"/>
      <c r="W153" s="1316"/>
      <c r="X153" s="1316"/>
      <c r="Y153" s="1316"/>
      <c r="Z153" s="1316"/>
      <c r="AA153" s="1316"/>
      <c r="AB153" s="1316"/>
      <c r="AC153" s="1316"/>
      <c r="AD153" s="1316"/>
      <c r="AE153" s="1316"/>
      <c r="AF153" s="1316"/>
      <c r="AG153" s="1316"/>
      <c r="AH153" s="1316"/>
      <c r="AI153" s="1316"/>
      <c r="AJ153" s="1316"/>
      <c r="AK153" s="1316"/>
      <c r="AL153" s="1316"/>
      <c r="AM153" s="1316"/>
      <c r="AN153" s="1316"/>
      <c r="AO153" s="1316"/>
      <c r="AP153" s="1316"/>
      <c r="AQ153" s="1316"/>
      <c r="AR153" s="1316"/>
      <c r="AS153" s="1316"/>
      <c r="AT153" s="1316"/>
      <c r="AU153" s="1316"/>
      <c r="AV153" s="1316"/>
      <c r="AW153" s="1316"/>
      <c r="AX153" s="1316"/>
      <c r="AY153" s="1316"/>
      <c r="AZ153" s="1316"/>
      <c r="BA153" s="1316"/>
      <c r="BB153" s="1316"/>
      <c r="BC153" s="1316"/>
      <c r="BD153" s="1316"/>
      <c r="BE153" s="1316"/>
      <c r="BF153" s="1316"/>
      <c r="BG153" s="1316"/>
      <c r="BH153" s="1316"/>
      <c r="BI153" s="1316"/>
      <c r="BJ153" s="1316"/>
      <c r="BK153" s="1316"/>
      <c r="BL153" s="1316"/>
      <c r="BM153" s="1316"/>
      <c r="BN153" s="1316"/>
      <c r="BO153" s="1316"/>
      <c r="BP153" s="1316"/>
      <c r="BQ153" s="1316"/>
      <c r="BR153" s="1316"/>
      <c r="BS153" s="1327"/>
      <c r="BT153" s="1328"/>
      <c r="BU153" s="1327"/>
      <c r="BV153" s="1327"/>
      <c r="BW153" s="1327"/>
      <c r="BX153" s="1327"/>
      <c r="BY153" s="1327"/>
      <c r="BZ153" s="1327"/>
      <c r="CA153" s="1329"/>
      <c r="CB153" s="1327"/>
      <c r="CC153" s="1327"/>
      <c r="CD153" s="1330"/>
      <c r="CE153" s="1331"/>
      <c r="CF153" s="1324"/>
      <c r="CG153" s="1324"/>
      <c r="CH153" s="1324"/>
      <c r="CI153" s="1332"/>
      <c r="CJ153" s="1324"/>
      <c r="CK153" s="1324"/>
      <c r="CL153" s="1324"/>
      <c r="CM153" s="1324"/>
      <c r="CN153" s="1324"/>
      <c r="CO153" s="1324"/>
      <c r="CP153" s="1324"/>
      <c r="CQ153" s="1324"/>
      <c r="CR153" s="1324"/>
      <c r="CS153" s="1324"/>
      <c r="CT153" s="1339"/>
      <c r="CU153" s="1399"/>
      <c r="CV153" s="1373"/>
    </row>
    <row r="154" spans="1:100" ht="150" customHeight="1">
      <c r="A154" s="1316"/>
      <c r="B154" s="1316"/>
      <c r="C154" s="1316"/>
      <c r="D154" s="1316"/>
      <c r="E154" s="1316"/>
      <c r="F154" s="1316"/>
      <c r="G154" s="1316"/>
      <c r="H154" s="1316"/>
      <c r="I154" s="1349"/>
      <c r="J154" s="1316"/>
      <c r="K154" s="1316"/>
      <c r="L154" s="1316"/>
      <c r="M154" s="1316"/>
      <c r="N154" s="1316"/>
      <c r="O154" s="1316"/>
      <c r="P154" s="1316"/>
      <c r="Q154" s="1316"/>
      <c r="R154" s="1316"/>
      <c r="S154" s="1316"/>
      <c r="T154" s="1316"/>
      <c r="U154" s="1316"/>
      <c r="V154" s="1316"/>
      <c r="W154" s="1316"/>
      <c r="X154" s="1316"/>
      <c r="Y154" s="1316"/>
      <c r="Z154" s="1316"/>
      <c r="AA154" s="1316"/>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316"/>
      <c r="AX154" s="1316"/>
      <c r="AY154" s="1316"/>
      <c r="AZ154" s="1316"/>
      <c r="BA154" s="1316"/>
      <c r="BB154" s="1316"/>
      <c r="BC154" s="1316"/>
      <c r="BD154" s="1316"/>
      <c r="BE154" s="1316"/>
      <c r="BF154" s="1316"/>
      <c r="BG154" s="1316"/>
      <c r="BH154" s="1316"/>
      <c r="BI154" s="1316"/>
      <c r="BJ154" s="1316"/>
      <c r="BK154" s="1316"/>
      <c r="BL154" s="1316"/>
      <c r="BM154" s="1316"/>
      <c r="BN154" s="1316"/>
      <c r="BO154" s="1316"/>
      <c r="BP154" s="1316"/>
      <c r="BQ154" s="1316"/>
      <c r="BR154" s="1316"/>
      <c r="BS154" s="1327"/>
      <c r="BT154" s="1328"/>
      <c r="BU154" s="1327"/>
      <c r="BV154" s="1327"/>
      <c r="BW154" s="1327"/>
      <c r="BX154" s="1327"/>
      <c r="BY154" s="1327"/>
      <c r="BZ154" s="1327"/>
      <c r="CA154" s="1329"/>
      <c r="CB154" s="1327"/>
      <c r="CC154" s="1327"/>
      <c r="CD154" s="1330"/>
      <c r="CE154" s="1331"/>
      <c r="CF154" s="1324"/>
      <c r="CG154" s="1324"/>
      <c r="CH154" s="1324"/>
      <c r="CI154" s="1332"/>
      <c r="CJ154" s="1324"/>
      <c r="CK154" s="1324"/>
      <c r="CL154" s="1324"/>
      <c r="CM154" s="1324"/>
      <c r="CN154" s="1324"/>
      <c r="CO154" s="1324"/>
      <c r="CP154" s="1324"/>
      <c r="CQ154" s="1324"/>
      <c r="CR154" s="1324"/>
      <c r="CS154" s="1324"/>
      <c r="CT154" s="1339"/>
      <c r="CU154" s="1410"/>
      <c r="CV154" s="1375"/>
    </row>
    <row r="155" spans="1:100" ht="150" customHeight="1">
      <c r="A155" s="1316"/>
      <c r="B155" s="1316"/>
      <c r="C155" s="1316"/>
      <c r="D155" s="1316"/>
      <c r="E155" s="1316"/>
      <c r="F155" s="1316"/>
      <c r="G155" s="1316"/>
      <c r="H155" s="1316"/>
      <c r="I155" s="1349"/>
      <c r="J155" s="1316"/>
      <c r="K155" s="1316"/>
      <c r="L155" s="1316"/>
      <c r="M155" s="1316"/>
      <c r="N155" s="1316"/>
      <c r="O155" s="1316"/>
      <c r="P155" s="1316"/>
      <c r="Q155" s="1316"/>
      <c r="R155" s="1316"/>
      <c r="S155" s="1316"/>
      <c r="T155" s="1316"/>
      <c r="U155" s="1316"/>
      <c r="V155" s="1316"/>
      <c r="W155" s="1316"/>
      <c r="X155" s="1316"/>
      <c r="Y155" s="1316"/>
      <c r="Z155" s="1316"/>
      <c r="AA155" s="1316"/>
      <c r="AB155" s="1316"/>
      <c r="AC155" s="1316"/>
      <c r="AD155" s="1316"/>
      <c r="AE155" s="1316"/>
      <c r="AF155" s="1316"/>
      <c r="AG155" s="1316"/>
      <c r="AH155" s="1316"/>
      <c r="AI155" s="1316"/>
      <c r="AJ155" s="1316"/>
      <c r="AK155" s="1316"/>
      <c r="AL155" s="1316"/>
      <c r="AM155" s="1316"/>
      <c r="AN155" s="1316"/>
      <c r="AO155" s="1316"/>
      <c r="AP155" s="1316"/>
      <c r="AQ155" s="1316"/>
      <c r="AR155" s="1316"/>
      <c r="AS155" s="1316"/>
      <c r="AT155" s="1316"/>
      <c r="AU155" s="1316"/>
      <c r="AV155" s="1316"/>
      <c r="AW155" s="1316"/>
      <c r="AX155" s="1316"/>
      <c r="AY155" s="1316"/>
      <c r="AZ155" s="1316"/>
      <c r="BA155" s="1316"/>
      <c r="BB155" s="1316"/>
      <c r="BC155" s="1316"/>
      <c r="BD155" s="1316"/>
      <c r="BE155" s="1316"/>
      <c r="BF155" s="1316"/>
      <c r="BG155" s="1316"/>
      <c r="BH155" s="1316"/>
      <c r="BI155" s="1316"/>
      <c r="BJ155" s="1316"/>
      <c r="BK155" s="1316"/>
      <c r="BL155" s="1316"/>
      <c r="BM155" s="1316"/>
      <c r="BN155" s="1316"/>
      <c r="BO155" s="1316"/>
      <c r="BP155" s="1316"/>
      <c r="BQ155" s="1316"/>
      <c r="BR155" s="1316"/>
      <c r="BS155" s="1327"/>
      <c r="BT155" s="1328"/>
      <c r="BU155" s="1327"/>
      <c r="BV155" s="1327"/>
      <c r="BW155" s="1327"/>
      <c r="BX155" s="1327"/>
      <c r="BY155" s="1327"/>
      <c r="BZ155" s="1327"/>
      <c r="CA155" s="1329"/>
      <c r="CB155" s="1327"/>
      <c r="CC155" s="1327"/>
      <c r="CD155" s="1330"/>
      <c r="CE155" s="1331"/>
      <c r="CF155" s="1324"/>
      <c r="CG155" s="1324"/>
      <c r="CH155" s="1324"/>
      <c r="CI155" s="1332"/>
      <c r="CJ155" s="1324"/>
      <c r="CK155" s="1324"/>
      <c r="CL155" s="1324"/>
      <c r="CM155" s="1324"/>
      <c r="CN155" s="1324"/>
      <c r="CO155" s="1324"/>
      <c r="CP155" s="1324"/>
      <c r="CQ155" s="1324"/>
      <c r="CR155" s="1324"/>
      <c r="CS155" s="1324"/>
      <c r="CT155" s="1339"/>
      <c r="CU155" s="1399"/>
      <c r="CV155" s="1373"/>
    </row>
    <row r="156" spans="1:100" ht="150" customHeight="1">
      <c r="A156" s="1316"/>
      <c r="B156" s="1316"/>
      <c r="C156" s="1316"/>
      <c r="D156" s="1316"/>
      <c r="E156" s="1316"/>
      <c r="F156" s="1316"/>
      <c r="G156" s="1316"/>
      <c r="H156" s="1316"/>
      <c r="I156" s="1349"/>
      <c r="J156" s="1316"/>
      <c r="K156" s="1316"/>
      <c r="L156" s="1316"/>
      <c r="M156" s="1316"/>
      <c r="N156" s="1316"/>
      <c r="O156" s="1316"/>
      <c r="P156" s="1316"/>
      <c r="Q156" s="1316"/>
      <c r="R156" s="1316"/>
      <c r="S156" s="1316"/>
      <c r="T156" s="1316"/>
      <c r="U156" s="1316"/>
      <c r="V156" s="1316"/>
      <c r="W156" s="1316"/>
      <c r="X156" s="1316"/>
      <c r="Y156" s="1316"/>
      <c r="Z156" s="1316"/>
      <c r="AA156" s="1316"/>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316"/>
      <c r="AX156" s="1316"/>
      <c r="AY156" s="1316"/>
      <c r="AZ156" s="1316"/>
      <c r="BA156" s="1316"/>
      <c r="BB156" s="1316"/>
      <c r="BC156" s="1316"/>
      <c r="BD156" s="1316"/>
      <c r="BE156" s="1316"/>
      <c r="BF156" s="1316"/>
      <c r="BG156" s="1316"/>
      <c r="BH156" s="1316"/>
      <c r="BI156" s="1316"/>
      <c r="BJ156" s="1316"/>
      <c r="BK156" s="1316"/>
      <c r="BL156" s="1316"/>
      <c r="BM156" s="1316"/>
      <c r="BN156" s="1316"/>
      <c r="BO156" s="1316"/>
      <c r="BP156" s="1316"/>
      <c r="BQ156" s="1316"/>
      <c r="BR156" s="1316"/>
      <c r="BS156" s="1327"/>
      <c r="BT156" s="1328"/>
      <c r="BU156" s="1327"/>
      <c r="BV156" s="1327"/>
      <c r="BW156" s="1327"/>
      <c r="BX156" s="1327"/>
      <c r="BY156" s="1327"/>
      <c r="BZ156" s="1327"/>
      <c r="CA156" s="1329"/>
      <c r="CB156" s="1327"/>
      <c r="CC156" s="1327"/>
      <c r="CD156" s="1330"/>
      <c r="CE156" s="1331"/>
      <c r="CF156" s="1324"/>
      <c r="CG156" s="1324"/>
      <c r="CH156" s="1324"/>
      <c r="CI156" s="1423"/>
      <c r="CJ156" s="1424"/>
      <c r="CK156" s="1324"/>
      <c r="CL156" s="1324"/>
      <c r="CM156" s="1324"/>
      <c r="CN156" s="1425"/>
      <c r="CO156" s="1324"/>
      <c r="CP156" s="1324"/>
      <c r="CQ156" s="1324"/>
      <c r="CR156" s="1324"/>
      <c r="CS156" s="1324"/>
      <c r="CT156" s="1339"/>
      <c r="CU156" s="1378"/>
      <c r="CV156" s="1379"/>
    </row>
    <row r="157" spans="1:100" ht="150" customHeight="1">
      <c r="A157" s="1316"/>
      <c r="B157" s="1316"/>
      <c r="C157" s="1316"/>
      <c r="D157" s="1316"/>
      <c r="E157" s="1316"/>
      <c r="F157" s="1316"/>
      <c r="G157" s="1316"/>
      <c r="H157" s="1316"/>
      <c r="I157" s="1349"/>
      <c r="J157" s="1316"/>
      <c r="K157" s="1316"/>
      <c r="L157" s="1316"/>
      <c r="M157" s="1316"/>
      <c r="N157" s="1316"/>
      <c r="O157" s="1316"/>
      <c r="P157" s="1316"/>
      <c r="Q157" s="1316"/>
      <c r="R157" s="1316"/>
      <c r="S157" s="1316"/>
      <c r="T157" s="1316"/>
      <c r="U157" s="1316"/>
      <c r="V157" s="1316"/>
      <c r="W157" s="1316"/>
      <c r="X157" s="1316"/>
      <c r="Y157" s="1316"/>
      <c r="Z157" s="1316"/>
      <c r="AA157" s="1316"/>
      <c r="AB157" s="1316"/>
      <c r="AC157" s="1316"/>
      <c r="AD157" s="1316"/>
      <c r="AE157" s="1316"/>
      <c r="AF157" s="1316"/>
      <c r="AG157" s="1316"/>
      <c r="AH157" s="1316"/>
      <c r="AI157" s="1316"/>
      <c r="AJ157" s="1316"/>
      <c r="AK157" s="1316"/>
      <c r="AL157" s="1316"/>
      <c r="AM157" s="1316"/>
      <c r="AN157" s="1316"/>
      <c r="AO157" s="1316"/>
      <c r="AP157" s="1316"/>
      <c r="AQ157" s="1316"/>
      <c r="AR157" s="1316"/>
      <c r="AS157" s="1316"/>
      <c r="AT157" s="1316"/>
      <c r="AU157" s="1316"/>
      <c r="AV157" s="1316"/>
      <c r="AW157" s="1316"/>
      <c r="AX157" s="1316"/>
      <c r="AY157" s="1316"/>
      <c r="AZ157" s="1316"/>
      <c r="BA157" s="1316"/>
      <c r="BB157" s="1316"/>
      <c r="BC157" s="1316"/>
      <c r="BD157" s="1316"/>
      <c r="BE157" s="1316"/>
      <c r="BF157" s="1316"/>
      <c r="BG157" s="1316"/>
      <c r="BH157" s="1316"/>
      <c r="BI157" s="1316"/>
      <c r="BJ157" s="1316"/>
      <c r="BK157" s="1316"/>
      <c r="BL157" s="1316"/>
      <c r="BM157" s="1316"/>
      <c r="BN157" s="1316"/>
      <c r="BO157" s="1316"/>
      <c r="BP157" s="1316"/>
      <c r="BQ157" s="1316"/>
      <c r="BR157" s="1316"/>
      <c r="BS157" s="1327"/>
      <c r="BT157" s="1328"/>
      <c r="BU157" s="1327"/>
      <c r="BV157" s="1327"/>
      <c r="BW157" s="1327"/>
      <c r="BX157" s="1327"/>
      <c r="BY157" s="1327"/>
      <c r="BZ157" s="1327"/>
      <c r="CA157" s="1329"/>
      <c r="CB157" s="1327"/>
      <c r="CC157" s="1327"/>
      <c r="CD157" s="1330"/>
      <c r="CE157" s="1331"/>
      <c r="CF157" s="1324"/>
      <c r="CG157" s="1324"/>
      <c r="CH157" s="1324"/>
      <c r="CI157" s="1423"/>
      <c r="CJ157" s="1324"/>
      <c r="CK157" s="1324"/>
      <c r="CL157" s="1324"/>
      <c r="CM157" s="1324"/>
      <c r="CN157" s="1425"/>
      <c r="CO157" s="1324"/>
      <c r="CP157" s="1324"/>
      <c r="CQ157" s="1324"/>
      <c r="CR157" s="1324"/>
      <c r="CS157" s="1324"/>
      <c r="CT157" s="1339"/>
      <c r="CU157" s="1378"/>
      <c r="CV157" s="1379"/>
    </row>
    <row r="158" spans="1:100" ht="150" customHeight="1">
      <c r="A158" s="1316"/>
      <c r="B158" s="1316"/>
      <c r="C158" s="1316"/>
      <c r="D158" s="1316"/>
      <c r="E158" s="1316"/>
      <c r="F158" s="1316"/>
      <c r="G158" s="1316"/>
      <c r="H158" s="1316"/>
      <c r="I158" s="1349"/>
      <c r="J158" s="1316"/>
      <c r="K158" s="1316"/>
      <c r="L158" s="1316"/>
      <c r="M158" s="1316"/>
      <c r="N158" s="1316"/>
      <c r="O158" s="1316"/>
      <c r="P158" s="1316"/>
      <c r="Q158" s="1316"/>
      <c r="R158" s="1316"/>
      <c r="S158" s="1316"/>
      <c r="T158" s="1316"/>
      <c r="U158" s="1316"/>
      <c r="V158" s="1316"/>
      <c r="W158" s="1316"/>
      <c r="X158" s="1316"/>
      <c r="Y158" s="1316"/>
      <c r="Z158" s="1316"/>
      <c r="AA158" s="1316"/>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316"/>
      <c r="AX158" s="1316"/>
      <c r="AY158" s="1316"/>
      <c r="AZ158" s="1316"/>
      <c r="BA158" s="1316"/>
      <c r="BB158" s="1316"/>
      <c r="BC158" s="1316"/>
      <c r="BD158" s="1316"/>
      <c r="BE158" s="1316"/>
      <c r="BF158" s="1316"/>
      <c r="BG158" s="1316"/>
      <c r="BH158" s="1316"/>
      <c r="BI158" s="1316"/>
      <c r="BJ158" s="1316"/>
      <c r="BK158" s="1316"/>
      <c r="BL158" s="1316"/>
      <c r="BM158" s="1316"/>
      <c r="BN158" s="1316"/>
      <c r="BO158" s="1316"/>
      <c r="BP158" s="1316"/>
      <c r="BQ158" s="1316"/>
      <c r="BR158" s="1316"/>
      <c r="BS158" s="1327"/>
      <c r="BT158" s="1328"/>
      <c r="BU158" s="1327"/>
      <c r="BV158" s="1327"/>
      <c r="BW158" s="1327"/>
      <c r="BX158" s="1327"/>
      <c r="BY158" s="1327"/>
      <c r="BZ158" s="1327"/>
      <c r="CA158" s="1329"/>
      <c r="CB158" s="1327"/>
      <c r="CC158" s="1327"/>
      <c r="CD158" s="1330"/>
      <c r="CE158" s="1331"/>
      <c r="CF158" s="1324"/>
      <c r="CG158" s="1324"/>
      <c r="CH158" s="1324"/>
      <c r="CI158" s="1423"/>
      <c r="CJ158" s="1424"/>
      <c r="CK158" s="1324"/>
      <c r="CL158" s="1324"/>
      <c r="CM158" s="1324"/>
      <c r="CN158" s="1425"/>
      <c r="CO158" s="1324"/>
      <c r="CP158" s="1324"/>
      <c r="CQ158" s="1324"/>
      <c r="CR158" s="1324"/>
      <c r="CS158" s="1324"/>
      <c r="CT158" s="1339"/>
      <c r="CU158" s="1378"/>
      <c r="CV158" s="1379"/>
    </row>
    <row r="159" spans="1:100" ht="150" customHeight="1">
      <c r="A159" s="1316"/>
      <c r="B159" s="1316"/>
      <c r="C159" s="1316"/>
      <c r="D159" s="1316"/>
      <c r="E159" s="1316"/>
      <c r="F159" s="1316"/>
      <c r="G159" s="1316"/>
      <c r="H159" s="1316"/>
      <c r="I159" s="1349"/>
      <c r="J159" s="1316"/>
      <c r="K159" s="1316"/>
      <c r="L159" s="1316"/>
      <c r="M159" s="1316"/>
      <c r="N159" s="1316"/>
      <c r="O159" s="1316"/>
      <c r="P159" s="1316"/>
      <c r="Q159" s="1316"/>
      <c r="R159" s="1316"/>
      <c r="S159" s="1316"/>
      <c r="T159" s="1316"/>
      <c r="U159" s="1316"/>
      <c r="V159" s="1316"/>
      <c r="W159" s="1316"/>
      <c r="X159" s="1316"/>
      <c r="Y159" s="1316"/>
      <c r="Z159" s="1316"/>
      <c r="AA159" s="1316"/>
      <c r="AB159" s="1316"/>
      <c r="AC159" s="1316"/>
      <c r="AD159" s="1316"/>
      <c r="AE159" s="1316"/>
      <c r="AF159" s="1316"/>
      <c r="AG159" s="1316"/>
      <c r="AH159" s="1316"/>
      <c r="AI159" s="1316"/>
      <c r="AJ159" s="1316"/>
      <c r="AK159" s="1316"/>
      <c r="AL159" s="1316"/>
      <c r="AM159" s="1316"/>
      <c r="AN159" s="1316"/>
      <c r="AO159" s="1316"/>
      <c r="AP159" s="1316"/>
      <c r="AQ159" s="1316"/>
      <c r="AR159" s="1316"/>
      <c r="AS159" s="1316"/>
      <c r="AT159" s="1316"/>
      <c r="AU159" s="1316"/>
      <c r="AV159" s="1316"/>
      <c r="AW159" s="1316"/>
      <c r="AX159" s="1316"/>
      <c r="AY159" s="1316"/>
      <c r="AZ159" s="1316"/>
      <c r="BA159" s="1316"/>
      <c r="BB159" s="1316"/>
      <c r="BC159" s="1316"/>
      <c r="BD159" s="1316"/>
      <c r="BE159" s="1316"/>
      <c r="BF159" s="1316"/>
      <c r="BG159" s="1316"/>
      <c r="BH159" s="1316"/>
      <c r="BI159" s="1316"/>
      <c r="BJ159" s="1316"/>
      <c r="BK159" s="1316"/>
      <c r="BL159" s="1316"/>
      <c r="BM159" s="1316"/>
      <c r="BN159" s="1316"/>
      <c r="BO159" s="1316"/>
      <c r="BP159" s="1316"/>
      <c r="BQ159" s="1316"/>
      <c r="BR159" s="1316"/>
      <c r="BS159" s="1327"/>
      <c r="BT159" s="1328"/>
      <c r="BU159" s="1327"/>
      <c r="BV159" s="1327"/>
      <c r="BW159" s="1327"/>
      <c r="BX159" s="1327"/>
      <c r="BY159" s="1327"/>
      <c r="BZ159" s="1327"/>
      <c r="CA159" s="1329"/>
      <c r="CB159" s="1327"/>
      <c r="CC159" s="1327"/>
      <c r="CD159" s="1330"/>
      <c r="CE159" s="1331"/>
      <c r="CF159" s="1324"/>
      <c r="CG159" s="1324"/>
      <c r="CH159" s="1324"/>
      <c r="CI159" s="1423"/>
      <c r="CJ159" s="1424"/>
      <c r="CK159" s="1324"/>
      <c r="CL159" s="1324"/>
      <c r="CM159" s="1324"/>
      <c r="CN159" s="1425"/>
      <c r="CO159" s="1324"/>
      <c r="CP159" s="1324"/>
      <c r="CQ159" s="1324"/>
      <c r="CR159" s="1324"/>
      <c r="CS159" s="1324"/>
      <c r="CT159" s="1339"/>
      <c r="CU159" s="1378"/>
      <c r="CV159" s="1379"/>
    </row>
    <row r="160" spans="1:100" ht="150" customHeight="1">
      <c r="A160" s="1316"/>
      <c r="B160" s="1316"/>
      <c r="C160" s="1316"/>
      <c r="D160" s="1316"/>
      <c r="E160" s="1316"/>
      <c r="F160" s="1316"/>
      <c r="G160" s="1316"/>
      <c r="H160" s="1316"/>
      <c r="I160" s="1349"/>
      <c r="J160" s="1316"/>
      <c r="K160" s="1316"/>
      <c r="L160" s="1316"/>
      <c r="M160" s="1316"/>
      <c r="N160" s="1316"/>
      <c r="O160" s="1316"/>
      <c r="P160" s="1316"/>
      <c r="Q160" s="1316"/>
      <c r="R160" s="1316"/>
      <c r="S160" s="1316"/>
      <c r="T160" s="1316"/>
      <c r="U160" s="1316"/>
      <c r="V160" s="1316"/>
      <c r="W160" s="1316"/>
      <c r="X160" s="1316"/>
      <c r="Y160" s="1316"/>
      <c r="Z160" s="1316"/>
      <c r="AA160" s="1316"/>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316"/>
      <c r="AX160" s="1316"/>
      <c r="AY160" s="1316"/>
      <c r="AZ160" s="1316"/>
      <c r="BA160" s="1316"/>
      <c r="BB160" s="1316"/>
      <c r="BC160" s="1316"/>
      <c r="BD160" s="1316"/>
      <c r="BE160" s="1316"/>
      <c r="BF160" s="1316"/>
      <c r="BG160" s="1316"/>
      <c r="BH160" s="1316"/>
      <c r="BI160" s="1316"/>
      <c r="BJ160" s="1316"/>
      <c r="BK160" s="1316"/>
      <c r="BL160" s="1316"/>
      <c r="BM160" s="1316"/>
      <c r="BN160" s="1316"/>
      <c r="BO160" s="1316"/>
      <c r="BP160" s="1316"/>
      <c r="BQ160" s="1316"/>
      <c r="BR160" s="1316"/>
      <c r="BS160" s="1327"/>
      <c r="BT160" s="1328"/>
      <c r="BU160" s="1327"/>
      <c r="BV160" s="1327"/>
      <c r="BW160" s="1327"/>
      <c r="BX160" s="1327"/>
      <c r="BY160" s="1327"/>
      <c r="BZ160" s="1327"/>
      <c r="CA160" s="1329"/>
      <c r="CB160" s="1327"/>
      <c r="CC160" s="1327"/>
      <c r="CD160" s="1330"/>
      <c r="CE160" s="1331"/>
      <c r="CF160" s="1324"/>
      <c r="CG160" s="1324"/>
      <c r="CH160" s="1324"/>
      <c r="CI160" s="1423"/>
      <c r="CJ160" s="1324"/>
      <c r="CK160" s="1324"/>
      <c r="CL160" s="1324"/>
      <c r="CM160" s="1324"/>
      <c r="CN160" s="1425"/>
      <c r="CO160" s="1324"/>
      <c r="CP160" s="1324"/>
      <c r="CQ160" s="1324"/>
      <c r="CR160" s="1324"/>
      <c r="CS160" s="1324"/>
      <c r="CT160" s="1339"/>
      <c r="CU160" s="1378"/>
      <c r="CV160" s="1379"/>
    </row>
    <row r="161" spans="1:100" ht="150" customHeight="1">
      <c r="A161" s="1316"/>
      <c r="B161" s="1316"/>
      <c r="C161" s="1316"/>
      <c r="D161" s="1316"/>
      <c r="E161" s="1316"/>
      <c r="F161" s="1316"/>
      <c r="G161" s="1316"/>
      <c r="H161" s="1316"/>
      <c r="I161" s="1349"/>
      <c r="J161" s="1316"/>
      <c r="K161" s="1316"/>
      <c r="L161" s="1316"/>
      <c r="M161" s="1316"/>
      <c r="N161" s="1316"/>
      <c r="O161" s="1316"/>
      <c r="P161" s="1316"/>
      <c r="Q161" s="1316"/>
      <c r="R161" s="1316"/>
      <c r="S161" s="1316"/>
      <c r="T161" s="1316"/>
      <c r="U161" s="1316"/>
      <c r="V161" s="1316"/>
      <c r="W161" s="1316"/>
      <c r="X161" s="1316"/>
      <c r="Y161" s="1316"/>
      <c r="Z161" s="1316"/>
      <c r="AA161" s="1316"/>
      <c r="AB161" s="1316"/>
      <c r="AC161" s="1316"/>
      <c r="AD161" s="1316"/>
      <c r="AE161" s="1316"/>
      <c r="AF161" s="1316"/>
      <c r="AG161" s="1316"/>
      <c r="AH161" s="1316"/>
      <c r="AI161" s="1316"/>
      <c r="AJ161" s="1316"/>
      <c r="AK161" s="1316"/>
      <c r="AL161" s="1316"/>
      <c r="AM161" s="1316"/>
      <c r="AN161" s="1316"/>
      <c r="AO161" s="1316"/>
      <c r="AP161" s="1316"/>
      <c r="AQ161" s="1316"/>
      <c r="AR161" s="1316"/>
      <c r="AS161" s="1316"/>
      <c r="AT161" s="1316"/>
      <c r="AU161" s="1316"/>
      <c r="AV161" s="1316"/>
      <c r="AW161" s="1316"/>
      <c r="AX161" s="1316"/>
      <c r="AY161" s="1316"/>
      <c r="AZ161" s="1316"/>
      <c r="BA161" s="1316"/>
      <c r="BB161" s="1316"/>
      <c r="BC161" s="1316"/>
      <c r="BD161" s="1316"/>
      <c r="BE161" s="1316"/>
      <c r="BF161" s="1316"/>
      <c r="BG161" s="1316"/>
      <c r="BH161" s="1316"/>
      <c r="BI161" s="1316"/>
      <c r="BJ161" s="1316"/>
      <c r="BK161" s="1316"/>
      <c r="BL161" s="1316"/>
      <c r="BM161" s="1316"/>
      <c r="BN161" s="1316"/>
      <c r="BO161" s="1316"/>
      <c r="BP161" s="1316"/>
      <c r="BQ161" s="1316"/>
      <c r="BR161" s="1316"/>
      <c r="BS161" s="1327"/>
      <c r="BT161" s="1328"/>
      <c r="BU161" s="1327"/>
      <c r="BV161" s="1327"/>
      <c r="BW161" s="1327"/>
      <c r="BX161" s="1327"/>
      <c r="BY161" s="1327"/>
      <c r="BZ161" s="1327"/>
      <c r="CA161" s="1329"/>
      <c r="CB161" s="1327"/>
      <c r="CC161" s="1327"/>
      <c r="CD161" s="1330"/>
      <c r="CE161" s="1331"/>
      <c r="CF161" s="1324"/>
      <c r="CG161" s="1324"/>
      <c r="CH161" s="1324"/>
      <c r="CI161" s="1423"/>
      <c r="CJ161" s="1424"/>
      <c r="CK161" s="1324"/>
      <c r="CL161" s="1324"/>
      <c r="CM161" s="1324"/>
      <c r="CN161" s="1425"/>
      <c r="CO161" s="1324"/>
      <c r="CP161" s="1324"/>
      <c r="CQ161" s="1324"/>
      <c r="CR161" s="1324"/>
      <c r="CS161" s="1324"/>
      <c r="CT161" s="1339"/>
      <c r="CU161" s="1378"/>
      <c r="CV161" s="1379"/>
    </row>
    <row r="162" spans="1:100">
      <c r="A162" s="1316"/>
      <c r="B162" s="1316"/>
      <c r="C162" s="1316"/>
      <c r="D162" s="1316"/>
      <c r="E162" s="1316"/>
      <c r="F162" s="1316"/>
      <c r="G162" s="1316"/>
      <c r="H162" s="1316"/>
      <c r="I162" s="1349"/>
      <c r="J162" s="1316"/>
      <c r="K162" s="1316"/>
      <c r="L162" s="1316"/>
      <c r="M162" s="1316"/>
      <c r="N162" s="1316"/>
      <c r="O162" s="1316"/>
      <c r="P162" s="1316"/>
      <c r="Q162" s="1316"/>
      <c r="R162" s="1316"/>
      <c r="S162" s="1316"/>
      <c r="T162" s="1316"/>
      <c r="U162" s="1316"/>
      <c r="V162" s="1316"/>
      <c r="W162" s="1316"/>
      <c r="X162" s="1316"/>
      <c r="Y162" s="1316"/>
      <c r="Z162" s="1316"/>
      <c r="AA162" s="1316"/>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316"/>
      <c r="AX162" s="1316"/>
      <c r="AY162" s="1316"/>
      <c r="AZ162" s="1316"/>
      <c r="BA162" s="1316"/>
      <c r="BB162" s="1316"/>
      <c r="BC162" s="1316"/>
      <c r="BD162" s="1316"/>
      <c r="BE162" s="1316"/>
      <c r="BF162" s="1316"/>
      <c r="BG162" s="1316"/>
      <c r="BH162" s="1316"/>
      <c r="BI162" s="1316"/>
      <c r="BJ162" s="1316"/>
      <c r="BK162" s="1316"/>
      <c r="BL162" s="1316"/>
      <c r="BM162" s="1316"/>
      <c r="BN162" s="1316"/>
      <c r="BO162" s="1316"/>
      <c r="BP162" s="1316"/>
      <c r="BQ162" s="1316"/>
      <c r="BR162" s="1316"/>
      <c r="CE162" s="1331"/>
      <c r="CF162" s="1324"/>
      <c r="CG162" s="1324"/>
      <c r="CH162" s="1324"/>
      <c r="CI162" s="1423"/>
      <c r="CJ162" s="1324"/>
      <c r="CK162" s="1324"/>
      <c r="CL162" s="1324"/>
      <c r="CM162" s="1324"/>
      <c r="CN162" s="1425"/>
      <c r="CO162" s="1324"/>
      <c r="CP162" s="1324"/>
      <c r="CQ162" s="1324"/>
      <c r="CR162" s="1324"/>
      <c r="CS162" s="1324"/>
      <c r="CT162" s="1339"/>
      <c r="CU162" s="1378"/>
      <c r="CV162" s="1379"/>
    </row>
    <row r="163" spans="1:100">
      <c r="A163" s="1316"/>
      <c r="B163" s="1316"/>
      <c r="C163" s="1316"/>
      <c r="D163" s="1316"/>
      <c r="E163" s="1316"/>
      <c r="F163" s="1316"/>
      <c r="G163" s="1316"/>
      <c r="H163" s="1316"/>
      <c r="I163" s="1349"/>
      <c r="J163" s="1316"/>
      <c r="K163" s="1316"/>
      <c r="L163" s="1316"/>
      <c r="M163" s="1316"/>
      <c r="N163" s="1316"/>
      <c r="O163" s="1316"/>
      <c r="P163" s="1316"/>
      <c r="Q163" s="1316"/>
      <c r="R163" s="1316"/>
      <c r="S163" s="1316"/>
      <c r="T163" s="1316"/>
      <c r="U163" s="1316"/>
      <c r="V163" s="1316"/>
      <c r="W163" s="1316"/>
      <c r="X163" s="1316"/>
      <c r="Y163" s="1316"/>
      <c r="Z163" s="1316"/>
      <c r="AA163" s="1316"/>
      <c r="AB163" s="1316"/>
      <c r="AC163" s="1316"/>
      <c r="AD163" s="1316"/>
      <c r="AE163" s="1316"/>
      <c r="AF163" s="1316"/>
      <c r="AG163" s="1316"/>
      <c r="AH163" s="1316"/>
      <c r="AI163" s="1316"/>
      <c r="AJ163" s="1316"/>
      <c r="AK163" s="1316"/>
      <c r="AL163" s="1316"/>
      <c r="AM163" s="1316"/>
      <c r="AN163" s="1316"/>
      <c r="AO163" s="1316"/>
      <c r="AP163" s="1316"/>
      <c r="AQ163" s="1316"/>
      <c r="AR163" s="1316"/>
      <c r="AS163" s="1316"/>
      <c r="AT163" s="1316"/>
      <c r="AU163" s="1316"/>
      <c r="AV163" s="1316"/>
      <c r="AW163" s="1316"/>
      <c r="AX163" s="1316"/>
      <c r="AY163" s="1316"/>
      <c r="AZ163" s="1316"/>
      <c r="BA163" s="1316"/>
      <c r="BB163" s="1316"/>
      <c r="BC163" s="1316"/>
      <c r="BD163" s="1316"/>
      <c r="BE163" s="1316"/>
      <c r="BF163" s="1316"/>
      <c r="BG163" s="1316"/>
      <c r="BH163" s="1316"/>
      <c r="BI163" s="1316"/>
      <c r="BJ163" s="1316"/>
      <c r="BK163" s="1316"/>
      <c r="BL163" s="1316"/>
      <c r="BM163" s="1316"/>
      <c r="BN163" s="1316"/>
      <c r="BO163" s="1316"/>
      <c r="BP163" s="1316"/>
      <c r="BQ163" s="1316"/>
      <c r="BR163" s="1316"/>
      <c r="CE163" s="1331"/>
      <c r="CF163" s="1324"/>
      <c r="CG163" s="1324"/>
      <c r="CH163" s="1324"/>
      <c r="CI163" s="1426"/>
      <c r="CJ163" s="1324"/>
      <c r="CK163" s="1324"/>
      <c r="CL163" s="1324"/>
      <c r="CM163" s="1324"/>
      <c r="CN163" s="1425"/>
      <c r="CO163" s="1324"/>
      <c r="CP163" s="1324"/>
      <c r="CQ163" s="1324"/>
      <c r="CR163" s="1324"/>
      <c r="CS163" s="1324"/>
      <c r="CT163" s="1339"/>
      <c r="CU163" s="1378"/>
      <c r="CV163" s="1379"/>
    </row>
    <row r="164" spans="1:100">
      <c r="A164" s="1316"/>
      <c r="B164" s="1316"/>
      <c r="C164" s="1316"/>
      <c r="D164" s="1316"/>
      <c r="E164" s="1316"/>
      <c r="F164" s="1316"/>
      <c r="G164" s="1316"/>
      <c r="H164" s="1316"/>
      <c r="I164" s="1349"/>
      <c r="J164" s="1316"/>
      <c r="K164" s="1316"/>
      <c r="L164" s="1316"/>
      <c r="M164" s="1316"/>
      <c r="N164" s="1316"/>
      <c r="O164" s="1316"/>
      <c r="P164" s="1316"/>
      <c r="Q164" s="1316"/>
      <c r="R164" s="1316"/>
      <c r="S164" s="1316"/>
      <c r="T164" s="1316"/>
      <c r="U164" s="1316"/>
      <c r="V164" s="1316"/>
      <c r="W164" s="1316"/>
      <c r="X164" s="1316"/>
      <c r="Y164" s="1316"/>
      <c r="Z164" s="1316"/>
      <c r="AA164" s="1316"/>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316"/>
      <c r="AX164" s="1316"/>
      <c r="AY164" s="1316"/>
      <c r="AZ164" s="1316"/>
      <c r="BA164" s="1316"/>
      <c r="BB164" s="1316"/>
      <c r="BC164" s="1316"/>
      <c r="BD164" s="1316"/>
      <c r="BE164" s="1316"/>
      <c r="BF164" s="1316"/>
      <c r="BG164" s="1316"/>
      <c r="BH164" s="1316"/>
      <c r="BI164" s="1316"/>
      <c r="BJ164" s="1316"/>
      <c r="BK164" s="1316"/>
      <c r="BL164" s="1316"/>
      <c r="BM164" s="1316"/>
      <c r="BN164" s="1316"/>
      <c r="BO164" s="1316"/>
      <c r="BP164" s="1316"/>
      <c r="BQ164" s="1316"/>
      <c r="BR164" s="1316"/>
      <c r="CE164" s="1331"/>
      <c r="CF164" s="1324"/>
      <c r="CG164" s="1324"/>
      <c r="CH164" s="1324"/>
      <c r="CI164" s="83"/>
      <c r="CJ164" s="1324"/>
      <c r="CK164" s="1324"/>
      <c r="CL164" s="1324"/>
      <c r="CM164" s="1324"/>
      <c r="CN164" s="1425"/>
      <c r="CO164" s="1324"/>
      <c r="CP164" s="1324"/>
      <c r="CQ164" s="1324"/>
      <c r="CR164" s="1383"/>
      <c r="CS164" s="1324"/>
      <c r="CT164" s="85"/>
      <c r="CU164" s="1378"/>
      <c r="CV164" s="1379"/>
    </row>
  </sheetData>
  <mergeCells count="5">
    <mergeCell ref="CR111:CR113"/>
    <mergeCell ref="AT22:BP22"/>
    <mergeCell ref="AT23:BP23"/>
    <mergeCell ref="AT5:BP5"/>
    <mergeCell ref="CR91:CR92"/>
  </mergeCells>
  <conditionalFormatting sqref="AS4 AS2 D2:H2">
    <cfRule type="expression" dxfId="36" priority="31">
      <formula>$K2="yes"</formula>
    </cfRule>
  </conditionalFormatting>
  <conditionalFormatting sqref="AS3">
    <cfRule type="expression" dxfId="35" priority="30">
      <formula>$K3="yes"</formula>
    </cfRule>
  </conditionalFormatting>
  <conditionalFormatting sqref="AS14">
    <cfRule type="expression" dxfId="34" priority="29">
      <formula>#REF!="yes"</formula>
    </cfRule>
  </conditionalFormatting>
  <conditionalFormatting sqref="AS6">
    <cfRule type="expression" dxfId="33" priority="28">
      <formula>#REF!="yes"</formula>
    </cfRule>
  </conditionalFormatting>
  <conditionalFormatting sqref="D6:H6">
    <cfRule type="expression" dxfId="32" priority="24">
      <formula>#REF!="yes"</formula>
    </cfRule>
  </conditionalFormatting>
  <conditionalFormatting sqref="D4">
    <cfRule type="expression" dxfId="31" priority="27">
      <formula>$K4="yes"</formula>
    </cfRule>
  </conditionalFormatting>
  <conditionalFormatting sqref="D3:H3">
    <cfRule type="expression" dxfId="30" priority="26">
      <formula>$K3="yes"</formula>
    </cfRule>
  </conditionalFormatting>
  <conditionalFormatting sqref="D14:H14">
    <cfRule type="expression" dxfId="29" priority="25">
      <formula>#REF!="yes"</formula>
    </cfRule>
  </conditionalFormatting>
  <conditionalFormatting sqref="E4:G4">
    <cfRule type="expression" dxfId="28" priority="22">
      <formula>$K4="yes"</formula>
    </cfRule>
  </conditionalFormatting>
  <conditionalFormatting sqref="C14">
    <cfRule type="expression" dxfId="27" priority="21">
      <formula>$G14="yes"</formula>
    </cfRule>
  </conditionalFormatting>
  <conditionalFormatting sqref="C6">
    <cfRule type="expression" dxfId="26" priority="20">
      <formula>$G6="yes"</formula>
    </cfRule>
  </conditionalFormatting>
  <conditionalFormatting sqref="H4">
    <cfRule type="expression" dxfId="25" priority="19">
      <formula>$K4="yes"</formula>
    </cfRule>
  </conditionalFormatting>
  <conditionalFormatting sqref="C5">
    <cfRule type="expression" dxfId="24" priority="18">
      <formula>$G5="yes"</formula>
    </cfRule>
  </conditionalFormatting>
  <conditionalFormatting sqref="C21">
    <cfRule type="expression" dxfId="23" priority="17">
      <formula>$G21="yes"</formula>
    </cfRule>
  </conditionalFormatting>
  <conditionalFormatting sqref="C17">
    <cfRule type="expression" dxfId="22" priority="16">
      <formula>$G17="yes"</formula>
    </cfRule>
  </conditionalFormatting>
  <conditionalFormatting sqref="C18">
    <cfRule type="expression" dxfId="21" priority="15">
      <formula>$G18="yes"</formula>
    </cfRule>
  </conditionalFormatting>
  <conditionalFormatting sqref="C11">
    <cfRule type="expression" dxfId="20" priority="14">
      <formula>$G11="yes"</formula>
    </cfRule>
  </conditionalFormatting>
  <conditionalFormatting sqref="C12">
    <cfRule type="expression" dxfId="19" priority="13">
      <formula>$G12="yes"</formula>
    </cfRule>
  </conditionalFormatting>
  <conditionalFormatting sqref="C13">
    <cfRule type="expression" dxfId="18" priority="12">
      <formula>$G13="yes"</formula>
    </cfRule>
  </conditionalFormatting>
  <conditionalFormatting sqref="C7">
    <cfRule type="expression" dxfId="17" priority="11">
      <formula>$G7="yes"</formula>
    </cfRule>
  </conditionalFormatting>
  <conditionalFormatting sqref="C8">
    <cfRule type="expression" dxfId="16" priority="10">
      <formula>$G8="yes"</formula>
    </cfRule>
  </conditionalFormatting>
  <conditionalFormatting sqref="D8">
    <cfRule type="expression" dxfId="15" priority="9">
      <formula>#REF!="yes"</formula>
    </cfRule>
  </conditionalFormatting>
  <conditionalFormatting sqref="C9">
    <cfRule type="expression" dxfId="14" priority="8">
      <formula>$G9="yes"</formula>
    </cfRule>
  </conditionalFormatting>
  <conditionalFormatting sqref="C10">
    <cfRule type="expression" dxfId="13" priority="7">
      <formula>$G10="yes"</formula>
    </cfRule>
  </conditionalFormatting>
  <conditionalFormatting sqref="D24:D25">
    <cfRule type="expression" dxfId="12" priority="6">
      <formula>#REF!="yes"</formula>
    </cfRule>
  </conditionalFormatting>
  <conditionalFormatting sqref="C24:C25">
    <cfRule type="expression" dxfId="11" priority="5">
      <formula>$G24="yes"</formula>
    </cfRule>
  </conditionalFormatting>
  <conditionalFormatting sqref="C26">
    <cfRule type="expression" dxfId="10" priority="4">
      <formula>$G26="yes"</formula>
    </cfRule>
  </conditionalFormatting>
  <conditionalFormatting sqref="C31">
    <cfRule type="expression" dxfId="9" priority="3">
      <formula>$G31="yes"</formula>
    </cfRule>
  </conditionalFormatting>
  <conditionalFormatting sqref="C19">
    <cfRule type="expression" dxfId="8" priority="2">
      <formula>$G19="yes"</formula>
    </cfRule>
  </conditionalFormatting>
  <conditionalFormatting sqref="C29">
    <cfRule type="expression" dxfId="7" priority="1">
      <formula>$G29="yes"</formula>
    </cfRule>
  </conditionalFormatting>
  <conditionalFormatting sqref="C4">
    <cfRule type="expression" dxfId="6" priority="34">
      <formula>#REF!="yes"</formula>
    </cfRule>
  </conditionalFormatting>
  <dataValidations count="1">
    <dataValidation type="list" allowBlank="1" showInputMessage="1" showErrorMessage="1" sqref="F2">
      <formula1>$B$2:$B$31</formula1>
    </dataValidation>
  </dataValidations>
  <pageMargins left="0.70866141732283472" right="0.70866141732283472" top="0.74803149606299213" bottom="0.74803149606299213" header="0.31496062992125984" footer="0.31496062992125984"/>
  <pageSetup paperSize="9" scale="10" fitToHeight="0" orientation="landscape" r:id="rId1"/>
  <headerFooter>
    <oddHeader>&amp;C&amp;P</oddHeader>
    <oddFooter>Sayfa &amp;P</oddFooter>
  </headerFooter>
  <rowBreaks count="3" manualBreakCount="3">
    <brk id="2" max="79" man="1"/>
    <brk id="3" max="79" man="1"/>
    <brk id="5" max="79" man="1"/>
  </rowBreaks>
  <colBreaks count="1" manualBreakCount="1">
    <brk id="7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workbookViewId="0">
      <selection activeCell="B4" sqref="B4"/>
    </sheetView>
  </sheetViews>
  <sheetFormatPr defaultRowHeight="15"/>
  <cols>
    <col min="2" max="2" width="49.42578125" bestFit="1" customWidth="1"/>
    <col min="3" max="3" width="36.42578125" bestFit="1" customWidth="1"/>
    <col min="4" max="4" width="14.7109375" customWidth="1"/>
    <col min="5" max="5" width="16.42578125" customWidth="1"/>
    <col min="6" max="6" width="24.5703125" bestFit="1" customWidth="1"/>
    <col min="8" max="8" width="50.5703125" customWidth="1"/>
  </cols>
  <sheetData>
    <row r="1" spans="1:8" ht="75">
      <c r="A1" s="2" t="s">
        <v>0</v>
      </c>
      <c r="B1" s="3" t="s">
        <v>79</v>
      </c>
      <c r="C1" s="3" t="s">
        <v>2511</v>
      </c>
      <c r="D1" s="4" t="s">
        <v>2031</v>
      </c>
      <c r="E1" s="4" t="s">
        <v>1160</v>
      </c>
      <c r="F1" s="4" t="s">
        <v>1159</v>
      </c>
      <c r="G1" s="4" t="s">
        <v>5</v>
      </c>
      <c r="H1" s="4" t="s">
        <v>2513</v>
      </c>
    </row>
    <row r="2" spans="1:8" ht="30">
      <c r="A2">
        <v>1</v>
      </c>
      <c r="B2" s="5" t="str">
        <f>VLOOKUP('ÇALIŞMA TAKİP'!B2,'ÇALIŞMA TAKİP'!B2:H31,1,FALSE)</f>
        <v xml:space="preserve">105 MM TANK TOPU DERS ATIŞ MÜHİMMATI (DM 148A1) (2.000 ADET) (TANK TOPU MÜHİMMATI) </v>
      </c>
      <c r="C2" s="5" t="str">
        <f>VLOOKUP('ÇALIŞMA TAKİP'!B2,'ÇALIŞMA TAKİP'!B2:H31,2,FALSE)</f>
        <v>CARTRIDGES 105 MM TPCSDS-T</v>
      </c>
      <c r="D2" s="5">
        <f>VLOOKUP('ÇALIŞMA TAKİP'!B2,'ÇALIŞMA TAKİP'!B2:H31,3,FALSE)</f>
        <v>4500326924</v>
      </c>
      <c r="E2" s="5" t="str">
        <f>VLOOKUP('ÇALIŞMA TAKİP'!B2,'ÇALIŞMA TAKİP'!B2:H31,4,FALSE)</f>
        <v>EKİM 2017</v>
      </c>
      <c r="F2" t="str">
        <f>VLOOKUP('ÇALIŞMA TAKİP'!B2,'ÇALIŞMA TAKİP'!B2:H31,5,FALSE)</f>
        <v>FOB LA SPAZIA PORT ITALY</v>
      </c>
      <c r="G2" t="str">
        <f>VLOOKUP('ÇALIŞMA TAKİP'!B2,'ÇALIŞMA TAKİP'!B2:H31,6,FALSE)</f>
        <v>DENİZYOLU</v>
      </c>
      <c r="H2" s="5" t="str">
        <f>VLOOKUP('ÇALIŞMA TAKİP'!B2,'ÇALIŞMA TAKİP'!B2:H31,7,FALSE)</f>
        <v>MALZEME TESLİM AŞAMASINDA .94.000 AVRO TAŞIMA FİYAT TEKLİFİ KABULU NSPA.YA GÖNDERİLDİ.</v>
      </c>
    </row>
    <row r="3" spans="1:8" ht="75">
      <c r="A3">
        <v>2</v>
      </c>
      <c r="B3" s="5" t="str">
        <f>VLOOKUP('ÇALIŞMA TAKİP'!B3,'ÇALIŞMA TAKİP'!B3:H32,1,FALSE)</f>
        <v>5 KALEM MÜSABAKA FİŞEĞİ</v>
      </c>
      <c r="C3" s="5" t="str">
        <f>VLOOKUP('ÇALIŞMA TAKİP'!B3,'ÇALIŞMA TAKİP'!B3:H32,2,FALSE)</f>
        <v>CARTRIDGES .22 COMPETITION</v>
      </c>
      <c r="D3" s="5">
        <f>VLOOKUP('ÇALIŞMA TAKİP'!B3,'ÇALIŞMA TAKİP'!B3:H32,3,FALSE)</f>
        <v>4500342691</v>
      </c>
      <c r="E3" s="5">
        <f>VLOOKUP('ÇALIŞMA TAKİP'!B3,'ÇALIŞMA TAKİP'!B3:H32,4,FALSE)</f>
        <v>0</v>
      </c>
      <c r="F3">
        <f>VLOOKUP('ÇALIŞMA TAKİP'!B3,'ÇALIŞMA TAKİP'!B3:H32,5,FALSE)</f>
        <v>0</v>
      </c>
      <c r="G3">
        <f>VLOOKUP('ÇALIŞMA TAKİP'!B3,'ÇALIŞMA TAKİP'!B3:H32,6,FALSE)</f>
        <v>0</v>
      </c>
      <c r="H3" s="5" t="str">
        <f>VLOOKUP('ÇALIŞMA TAKİP'!B3,'ÇALIŞMA TAKİP'!B3:H32,7,FALSE)</f>
        <v>*14 EKİM 2017 TARİHİNDE 30.ADET ELEY TENEX MÜHİMMATI GELDİ. BİRLİKTEN FİZİKİ SAYIM VE SANDIK AMBALAJ AÇMA TUTANAĞI BEKLENMEKTEDİR. GELDİKTEN SONRA TMİB İSTENECEK VE MAHSUBA GEÇİLECEK.</v>
      </c>
    </row>
    <row r="4" spans="1:8" ht="45">
      <c r="A4">
        <v>3</v>
      </c>
      <c r="B4" s="5" t="str">
        <f>VLOOKUP('ÇALIŞMA TAKİP'!B4,'ÇALIŞMA TAKİP'!B4:H33,1,FALSE)</f>
        <v>105MM TANK TOPU DERS ATIŞ MÜHİMMATI 1500 ADET</v>
      </c>
      <c r="C4" s="5" t="str">
        <f>VLOOKUP('ÇALIŞMA TAKİP'!B4,'ÇALIŞMA TAKİP'!B4:H33,2,FALSE)</f>
        <v>CARTRIDGES 105 MM TPCSDS-T</v>
      </c>
      <c r="D4" s="5">
        <f>VLOOKUP('ÇALIŞMA TAKİP'!B4,'ÇALIŞMA TAKİP'!B4:H33,3,FALSE)</f>
        <v>4500326924</v>
      </c>
      <c r="E4" s="5" t="str">
        <f>VLOOKUP('ÇALIŞMA TAKİP'!B4,'ÇALIŞMA TAKİP'!B4:H33,4,FALSE)</f>
        <v>EKİM 2017</v>
      </c>
      <c r="F4" t="str">
        <f>VLOOKUP('ÇALIŞMA TAKİP'!B4,'ÇALIŞMA TAKİP'!B4:H33,5,FALSE)</f>
        <v>FOB LA SPAZIA PORT ITALY</v>
      </c>
      <c r="G4" t="str">
        <f>VLOOKUP('ÇALIŞMA TAKİP'!B4,'ÇALIŞMA TAKİP'!B4:H33,6,FALSE)</f>
        <v>DENİZYOLU</v>
      </c>
      <c r="H4" s="5" t="str">
        <f>VLOOKUP('ÇALIŞMA TAKİP'!B4,'ÇALIŞMA TAKİP'!B4:H33,7,FALSE)</f>
        <v>MALZEME TESLİM AŞAMASINDA .94.000 AVRO TAŞIMA FİYAT TEKLİFİ KABULU İSM.DEN GELİNCE MAL TESLİMİNE BAŞLANACAK.</v>
      </c>
    </row>
    <row r="5" spans="1:8" ht="45">
      <c r="A5">
        <v>4</v>
      </c>
      <c r="B5" s="5" t="str">
        <f>VLOOKUP('ÇALIŞMA TAKİP'!B5,'ÇALIŞMA TAKİP'!B5:H34,1,FALSE)</f>
        <v xml:space="preserve">150.000 ADET
MK-19 H/E PFF DM11 MOD.
</v>
      </c>
      <c r="C5" s="5" t="str">
        <f>VLOOKUP('ÇALIŞMA TAKİP'!B5,'ÇALIŞMA TAKİP'!B5:H34,2,FALSE)</f>
        <v>GRENADES 40X53 HE PFF-T</v>
      </c>
      <c r="D5" s="5">
        <f>VLOOKUP('ÇALIŞMA TAKİP'!B5,'ÇALIŞMA TAKİP'!B5:H34,3,FALSE)</f>
        <v>4500338951</v>
      </c>
      <c r="E5" s="5">
        <f>VLOOKUP('ÇALIŞMA TAKİP'!B5,'ÇALIŞMA TAKİP'!B5:H34,4,FALSE)</f>
        <v>0</v>
      </c>
      <c r="F5">
        <f>VLOOKUP('ÇALIŞMA TAKİP'!B5,'ÇALIŞMA TAKİP'!B5:H34,5,FALSE)</f>
        <v>0</v>
      </c>
      <c r="G5">
        <f>VLOOKUP('ÇALIŞMA TAKİP'!B5,'ÇALIŞMA TAKİP'!B5:H34,6,FALSE)</f>
        <v>0</v>
      </c>
      <c r="H5" s="5" t="str">
        <f>VLOOKUP('ÇALIŞMA TAKİP'!B5,'ÇALIŞMA TAKİP'!B5:H34,7,FALSE)</f>
        <v xml:space="preserve">Almanya'dan ihraç lisansı alınamadığından sözleşme iptal edilmiştir.İspanya firmasıyla mühendislik çalışmaları başlatılmıştır. </v>
      </c>
    </row>
    <row r="6" spans="1:8" ht="30">
      <c r="A6">
        <v>5</v>
      </c>
      <c r="B6" s="5" t="str">
        <f>VLOOKUP('ÇALIŞMA TAKİP'!B6,'ÇALIŞMA TAKİP'!B6:H35,1,FALSE)</f>
        <v>6.000 ADET
105 MM TANK TOPU HEP-T/HESH</v>
      </c>
      <c r="C6" s="5" t="str">
        <f>VLOOKUP('ÇALIŞMA TAKİP'!B6,'ÇALIŞMA TAKİP'!B6:H35,2,FALSE)</f>
        <v>CARTRIDGES 105 MM HEP-T</v>
      </c>
      <c r="D6" s="5">
        <f>VLOOKUP('ÇALIŞMA TAKİP'!B6,'ÇALIŞMA TAKİP'!B6:H35,3,FALSE)</f>
        <v>4500338058</v>
      </c>
      <c r="E6" s="5">
        <f>VLOOKUP('ÇALIŞMA TAKİP'!B6,'ÇALIŞMA TAKİP'!B6:H35,4,FALSE)</f>
        <v>43009</v>
      </c>
      <c r="F6" t="str">
        <f>VLOOKUP('ÇALIŞMA TAKİP'!B6,'ÇALIŞMA TAKİP'!B6:H35,5,FALSE)</f>
        <v>İTALYA</v>
      </c>
      <c r="G6">
        <f>VLOOKUP('ÇALIŞMA TAKİP'!B6,'ÇALIŞMA TAKİP'!B6:H35,6,FALSE)</f>
        <v>0</v>
      </c>
      <c r="H6" s="5" t="str">
        <f>VLOOKUP('ÇALIŞMA TAKİP'!B6,'ÇALIŞMA TAKİP'!B6:H35,7,FALSE)</f>
        <v>1500 GELDİ.4500 ADET 10-12 KASIM 2017 TARİHLERİ ARASINDA GELMESİ BEKLENMEKTEDİR.</v>
      </c>
    </row>
    <row r="7" spans="1:8" ht="45">
      <c r="A7">
        <v>6</v>
      </c>
      <c r="B7" s="5" t="str">
        <f>VLOOKUP('ÇALIŞMA TAKİP'!B7,'ÇALIŞMA TAKİP'!B7:H36,1,FALSE)</f>
        <v xml:space="preserve">20.000 ADET MER.40 MM MUH. MK-19 HE PFF-T DM11 MOD.
</v>
      </c>
      <c r="C7" s="5" t="str">
        <f>VLOOKUP('ÇALIŞMA TAKİP'!B7,'ÇALIŞMA TAKİP'!B7:H36,2,FALSE)</f>
        <v>CARTRIDGES 40X53 MM HE-PFF-T</v>
      </c>
      <c r="D7" s="5">
        <f>VLOOKUP('ÇALIŞMA TAKİP'!B7,'ÇALIŞMA TAKİP'!B7:H36,3,FALSE)</f>
        <v>4500351348</v>
      </c>
      <c r="E7" s="5">
        <f>VLOOKUP('ÇALIŞMA TAKİP'!B7,'ÇALIŞMA TAKİP'!B7:H36,4,FALSE)</f>
        <v>43153</v>
      </c>
      <c r="F7" t="str">
        <f>VLOOKUP('ÇALIŞMA TAKİP'!B7,'ÇALIŞMA TAKİP'!B7:H36,5,FALSE)</f>
        <v>NONNWEİLER/ALMANYA</v>
      </c>
      <c r="G7" t="str">
        <f>VLOOKUP('ÇALIŞMA TAKİP'!B7,'ÇALIŞMA TAKİP'!B7:H36,6,FALSE)</f>
        <v>FCA</v>
      </c>
      <c r="H7" s="5" t="str">
        <f>VLOOKUP('ÇALIŞMA TAKİP'!B7,'ÇALIŞMA TAKİP'!B7:H36,7,FALSE)</f>
        <v>MALZEME TESLİM</v>
      </c>
    </row>
    <row r="8" spans="1:8" ht="45">
      <c r="A8">
        <v>7</v>
      </c>
      <c r="B8" s="5" t="str">
        <f>VLOOKUP('ÇALIŞMA TAKİP'!B8,'ÇALIŞMA TAKİP'!B8:H37,1,FALSE)</f>
        <v xml:space="preserve">6.000 ADET MER.40 MM M-79/T-40 B/A AYDINLATMA MÜHİMMATI
</v>
      </c>
      <c r="C8" s="5" t="str">
        <f>VLOOKUP('ÇALIŞMA TAKİP'!B8,'ÇALIŞMA TAKİP'!B8:H37,2,FALSE)</f>
        <v>CARTRIDGES 40X46 MM ILLUMINATING</v>
      </c>
      <c r="D8" s="5" t="str">
        <f>VLOOKUP('ÇALIŞMA TAKİP'!B8,'ÇALIŞMA TAKİP'!B8:H37,3,FALSE)</f>
        <v>4500332351
SA 01</v>
      </c>
      <c r="E8" s="5">
        <f>VLOOKUP('ÇALIŞMA TAKİP'!B8,'ÇALIŞMA TAKİP'!B8:H37,4,FALSE)</f>
        <v>0</v>
      </c>
      <c r="F8" t="str">
        <f>VLOOKUP('ÇALIŞMA TAKİP'!B8,'ÇALIŞMA TAKİP'!B8:H37,5,FALSE)</f>
        <v>ALMANYA</v>
      </c>
      <c r="G8">
        <f>VLOOKUP('ÇALIŞMA TAKİP'!B8,'ÇALIŞMA TAKİP'!B8:H37,6,FALSE)</f>
        <v>0</v>
      </c>
      <c r="H8" s="5" t="str">
        <f>VLOOKUP('ÇALIŞMA TAKİP'!B8,'ÇALIŞMA TAKİP'!B8:H37,7,FALSE)</f>
        <v>MALZEME TESLİM AŞAMASINDA
(ONAYLI SKB 05 NİSAN 2017 TARİHİNDE NSPAYA GÖNDERİLMİŞTİR.)</v>
      </c>
    </row>
    <row r="9" spans="1:8" ht="195">
      <c r="A9">
        <v>8</v>
      </c>
      <c r="B9" s="5" t="str">
        <f>VLOOKUP('ÇALIŞMA TAKİP'!B9,'ÇALIŞMA TAKİP'!B9:H38,1,FALSE)</f>
        <v>4.000 ADET ROKET RPG-7 MUH. GTB-7VM TERMOBARİK</v>
      </c>
      <c r="C9" s="5" t="str">
        <f>VLOOKUP('ÇALIŞMA TAKİP'!B9,'ÇALIŞMA TAKİP'!B9:H38,2,FALSE)</f>
        <v>GTB-7VM THERMOBARIC ROCKETS</v>
      </c>
      <c r="D9" s="5">
        <f>VLOOKUP('ÇALIŞMA TAKİP'!B9,'ÇALIŞMA TAKİP'!B9:H38,3,FALSE)</f>
        <v>45000355553</v>
      </c>
      <c r="E9" s="5" t="str">
        <f>VLOOKUP('ÇALIŞMA TAKİP'!B9,'ÇALIŞMA TAKİP'!B9:H38,4,FALSE)</f>
        <v>*20 EYLÜL 2017 TARİHİNDE ONAYLI SKB NSPA.YA GÖNDERİLMİŞTİR.
MAL TESLİMİ ECU.NİN TESLİMİNE BAĞLI OLARAK 6 AY.FİRMASI RHEINMETHALL(ALMANYA)'DIR.</v>
      </c>
      <c r="F9" t="str">
        <f>VLOOKUP('ÇALIŞMA TAKİP'!B9,'ÇALIŞMA TAKİP'!B9:H38,5,FALSE)</f>
        <v>SLOVENYA</v>
      </c>
      <c r="G9" t="str">
        <f>VLOOKUP('ÇALIŞMA TAKİP'!B9,'ÇALIŞMA TAKİP'!B9:H38,6,FALSE)</f>
        <v>FOB</v>
      </c>
      <c r="H9" s="5" t="str">
        <f>VLOOKUP('ÇALIŞMA TAKİP'!B9,'ÇALIŞMA TAKİP'!B9:H38,7,FALSE)</f>
        <v>MALZEME TESLİM</v>
      </c>
    </row>
    <row r="10" spans="1:8" ht="75">
      <c r="A10">
        <v>9</v>
      </c>
      <c r="B10" s="5" t="str">
        <f>VLOOKUP('ÇALIŞMA TAKİP'!B10,'ÇALIŞMA TAKİP'!B10:H39,1,FALSE)</f>
        <v xml:space="preserve">10.000 ADET ROKET RPG-7 MUH. A/T TAH. PG-7VL MOD.
</v>
      </c>
      <c r="C10" s="5" t="str">
        <f>VLOOKUP('ÇALIŞMA TAKİP'!B10,'ÇALIŞMA TAKİP'!B10:H39,2,FALSE)</f>
        <v>PG7-VL</v>
      </c>
      <c r="D10" s="5">
        <f>VLOOKUP('ÇALIŞMA TAKİP'!B10,'ÇALIŞMA TAKİP'!B10:H39,3,FALSE)</f>
        <v>4500359014</v>
      </c>
      <c r="E10" s="5" t="str">
        <f>VLOOKUP('ÇALIŞMA TAKİP'!B10,'ÇALIŞMA TAKİP'!B10:H39,4,FALSE)</f>
        <v>MALZEME TESLİM AŞAMASINDA
(SON TESLİM TARİHİ 28 ŞUBAT 2018'DİR)</v>
      </c>
      <c r="F10" t="str">
        <f>VLOOKUP('ÇALIŞMA TAKİP'!B10,'ÇALIŞMA TAKİP'!B10:H39,5,FALSE)</f>
        <v>BULGARİSTAN</v>
      </c>
      <c r="G10" t="str">
        <f>VLOOKUP('ÇALIŞMA TAKİP'!B10,'ÇALIŞMA TAKİP'!B10:H39,6,FALSE)</f>
        <v>FOB</v>
      </c>
      <c r="H10" s="5" t="str">
        <f>VLOOKUP('ÇALIŞMA TAKİP'!B10,'ÇALIŞMA TAKİP'!B10:H39,7,FALSE)</f>
        <v xml:space="preserve">MALZEME TESLİM AŞAMASINDA
</v>
      </c>
    </row>
    <row r="11" spans="1:8" ht="135">
      <c r="A11">
        <v>10</v>
      </c>
      <c r="B11" s="5" t="str">
        <f>VLOOKUP('ÇALIŞMA TAKİP'!B11,'ÇALIŞMA TAKİP'!B11:H40,1,FALSE)</f>
        <v xml:space="preserve">30.000 ADET ROK. RPG-7 MUH. A/P TAH. OG 7V
</v>
      </c>
      <c r="C11" s="5" t="str">
        <f>VLOOKUP('ÇALIŞMA TAKİP'!B11,'ÇALIŞMA TAKİP'!B11:H40,2,FALSE)</f>
        <v>OG-7V</v>
      </c>
      <c r="D11" s="5">
        <f>VLOOKUP('ÇALIŞMA TAKİP'!B11,'ÇALIŞMA TAKİP'!B11:H40,3,FALSE)</f>
        <v>4500359014</v>
      </c>
      <c r="E11" s="5" t="str">
        <f>VLOOKUP('ÇALIŞMA TAKİP'!B11,'ÇALIŞMA TAKİP'!B11:H40,4,FALSE)</f>
        <v>SON TESLİM TARİHİ 28 ŞUBAT 2018'DİR.  21 EYLÜL 2017 TARİHİNDE ONAYLI SKB NSPA.YA GÖNDERİLMİŞTİR.</v>
      </c>
      <c r="F11" t="str">
        <f>VLOOKUP('ÇALIŞMA TAKİP'!B11,'ÇALIŞMA TAKİP'!B11:H40,5,FALSE)</f>
        <v>BULGARİSTAN</v>
      </c>
      <c r="G11" t="str">
        <f>VLOOKUP('ÇALIŞMA TAKİP'!B11,'ÇALIŞMA TAKİP'!B11:H40,6,FALSE)</f>
        <v>FOB</v>
      </c>
      <c r="H11" s="5" t="str">
        <f>VLOOKUP('ÇALIŞMA TAKİP'!B11,'ÇALIŞMA TAKİP'!B11:H40,7,FALSE)</f>
        <v xml:space="preserve">MALZEME TESLİM AŞAMASINDA
</v>
      </c>
    </row>
    <row r="12" spans="1:8" ht="60">
      <c r="A12">
        <v>11</v>
      </c>
      <c r="B12" s="5" t="str">
        <f>VLOOKUP('ÇALIŞMA TAKİP'!B12,'ÇALIŞMA TAKİP'!B12:H41,1,FALSE)</f>
        <v xml:space="preserve">24.000 ADET COMET EL AYDINLATMA ROKETİ
</v>
      </c>
      <c r="C12" s="5" t="str">
        <f>VLOOKUP('ÇALIŞMA TAKİP'!B12,'ÇALIŞMA TAKİP'!B12:H41,2,FALSE)</f>
        <v>SIGNAL, WHITE ILLUMINATION</v>
      </c>
      <c r="D12" s="5">
        <f>VLOOKUP('ÇALIŞMA TAKİP'!B12,'ÇALIŞMA TAKİP'!B12:H41,3,FALSE)</f>
        <v>4500355044</v>
      </c>
      <c r="E12" s="5">
        <f>VLOOKUP('ÇALIŞMA TAKİP'!B12,'ÇALIŞMA TAKİP'!B12:H41,4,FALSE)</f>
        <v>43189</v>
      </c>
      <c r="F12" t="str">
        <f>VLOOKUP('ÇALIŞMA TAKİP'!B12,'ÇALIŞMA TAKİP'!B12:H41,5,FALSE)</f>
        <v>ALMANYA</v>
      </c>
      <c r="G12" t="str">
        <f>VLOOKUP('ÇALIŞMA TAKİP'!B12,'ÇALIŞMA TAKİP'!B12:H41,6,FALSE)</f>
        <v>DDP</v>
      </c>
      <c r="H12" s="5" t="str">
        <f>VLOOKUP('ÇALIŞMA TAKİP'!B12,'ÇALIŞMA TAKİP'!B12:H41,7,FALSE)</f>
        <v>11 MAYIS 2017 TARİHİNDE EUC ONAYLANARAK NSPA'YA GÖNDERİLMİŞTİR.MAL TESLİİMİ EUC VE EL.YE BAĞLI OLARAK 6 AY(04 ARALIK 2017.DİR, TAŞIMA ŞEKLİ DDP WALDOFF LUXEMBURG)</v>
      </c>
    </row>
    <row r="13" spans="1:8" ht="30">
      <c r="A13">
        <v>12</v>
      </c>
      <c r="B13" s="5" t="str">
        <f>VLOOKUP('ÇALIŞMA TAKİP'!B13,'ÇALIŞMA TAKİP'!B13:H42,1,FALSE)</f>
        <v xml:space="preserve">45.000 ADET FLARE SPEKTRAL (FİŞEĞİ İLE BİRLİKTE)
</v>
      </c>
      <c r="C13" s="5" t="str">
        <f>VLOOKUP('ÇALIŞMA TAKİP'!B13,'ÇALIŞMA TAKİP'!B13:H42,2,FALSE)</f>
        <v>FLARE BIRDIE 118</v>
      </c>
      <c r="D13" s="5">
        <f>VLOOKUP('ÇALIŞMA TAKİP'!B13,'ÇALIŞMA TAKİP'!B13:H42,3,FALSE)</f>
        <v>4500356123</v>
      </c>
      <c r="E13" s="5">
        <f>VLOOKUP('ÇALIŞMA TAKİP'!B13,'ÇALIŞMA TAKİP'!B13:H42,4,FALSE)</f>
        <v>43101</v>
      </c>
      <c r="F13" t="str">
        <f>VLOOKUP('ÇALIŞMA TAKİP'!B13,'ÇALIŞMA TAKİP'!B13:H42,5,FALSE)</f>
        <v>İNGİLTERE</v>
      </c>
      <c r="G13">
        <f>VLOOKUP('ÇALIŞMA TAKİP'!B13,'ÇALIŞMA TAKİP'!B13:H42,6,FALSE)</f>
        <v>0</v>
      </c>
      <c r="H13" s="5" t="str">
        <f>VLOOKUP('ÇALIŞMA TAKİP'!B13,'ÇALIŞMA TAKİP'!B13:H42,7,FALSE)</f>
        <v>25.000 GELDİ. 20.000 GELMEDİ.</v>
      </c>
    </row>
    <row r="14" spans="1:8" ht="45">
      <c r="A14">
        <v>13</v>
      </c>
      <c r="B14" s="5" t="str">
        <f>VLOOKUP('ÇALIŞMA TAKİP'!B14,'ÇALIŞMA TAKİP'!B14:H43,1,FALSE)</f>
        <v xml:space="preserve">30.000 ADET CHAFFS RR 170 WITH BBU-35 (FİŞEĞİ İLE BİRLİKTE)
</v>
      </c>
      <c r="C14" s="5" t="str">
        <f>VLOOKUP('ÇALIŞMA TAKİP'!B14,'ÇALIŞMA TAKİP'!B14:H43,2,FALSE)</f>
        <v>CHAFF RR170 MK1 TYPE 1</v>
      </c>
      <c r="D14" s="5">
        <f>VLOOKUP('ÇALIŞMA TAKİP'!B14,'ÇALIŞMA TAKİP'!B14:H43,3,FALSE)</f>
        <v>4500345375</v>
      </c>
      <c r="E14" s="5">
        <f>VLOOKUP('ÇALIŞMA TAKİP'!B14,'ÇALIŞMA TAKİP'!B14:H43,4,FALSE)</f>
        <v>42947</v>
      </c>
      <c r="F14" t="str">
        <f>VLOOKUP('ÇALIŞMA TAKİP'!B14,'ÇALIŞMA TAKİP'!B14:H43,5,FALSE)</f>
        <v>İNGİLTERE</v>
      </c>
      <c r="G14">
        <f>VLOOKUP('ÇALIŞMA TAKİP'!B14,'ÇALIŞMA TAKİP'!B14:H43,6,FALSE)</f>
        <v>0</v>
      </c>
      <c r="H14" s="5" t="str">
        <f>VLOOKUP('ÇALIŞMA TAKİP'!B14,'ÇALIŞMA TAKİP'!B14:H43,7,FALSE)</f>
        <v>10.000 ADETİN GELEMESİ BEKLENİYOR. 23 EKİM' KADAR MALZEME HAZIR OLACAK. 26 EKİM'E KADAR DAĞITIMI GERÇEKLEŞTİRİLECEK.</v>
      </c>
    </row>
    <row r="15" spans="1:8" ht="45">
      <c r="A15">
        <v>14</v>
      </c>
      <c r="B15" s="5" t="str">
        <f>VLOOKUP('ÇALIŞMA TAKİP'!B15,'ÇALIŞMA TAKİP'!B15:H44,1,FALSE)</f>
        <v xml:space="preserve">90.000 ADET FŞ.20X102 MM ZIRH DELİCİ YANGIN İZLİ
</v>
      </c>
      <c r="C15" s="5">
        <f>VLOOKUP('ÇALIŞMA TAKİP'!B15,'ÇALIŞMA TAKİP'!B15:H44,2,FALSE)</f>
        <v>0</v>
      </c>
      <c r="D15" s="5">
        <f>VLOOKUP('ÇALIŞMA TAKİP'!B15,'ÇALIŞMA TAKİP'!B15:H44,3,FALSE)</f>
        <v>0</v>
      </c>
      <c r="E15" s="5">
        <f>VLOOKUP('ÇALIŞMA TAKİP'!B15,'ÇALIŞMA TAKİP'!B15:H44,4,FALSE)</f>
        <v>0</v>
      </c>
      <c r="F15">
        <f>VLOOKUP('ÇALIŞMA TAKİP'!B15,'ÇALIŞMA TAKİP'!B15:H44,5,FALSE)</f>
        <v>0</v>
      </c>
      <c r="G15">
        <f>VLOOKUP('ÇALIŞMA TAKİP'!B15,'ÇALIŞMA TAKİP'!B15:H44,6,FALSE)</f>
        <v>0</v>
      </c>
      <c r="H15" s="5" t="str">
        <f>VLOOKUP('ÇALIŞMA TAKİP'!B15,'ÇALIŞMA TAKİP'!B15:H44,7,FALSE)</f>
        <v>TEKNİK İSTERLER DOLDURULUP NSPA.YA GÖNDERİLMİŞTİR. FİYAT TEKLİFİNİN GELMESİ BEKLENECEKTİR..</v>
      </c>
    </row>
    <row r="16" spans="1:8" ht="30">
      <c r="A16">
        <v>15</v>
      </c>
      <c r="B16" s="5" t="str">
        <f>VLOOKUP('ÇALIŞMA TAKİP'!B16,'ÇALIŞMA TAKİP'!B16:H45,1,FALSE)</f>
        <v xml:space="preserve">4.000 ADET MER.105 MM TANK TOPU HEP-T/HESH
</v>
      </c>
      <c r="C16" s="5">
        <f>VLOOKUP('ÇALIŞMA TAKİP'!B16,'ÇALIŞMA TAKİP'!B16:H45,2,FALSE)</f>
        <v>0</v>
      </c>
      <c r="D16" s="5">
        <f>VLOOKUP('ÇALIŞMA TAKİP'!B16,'ÇALIŞMA TAKİP'!B16:H45,3,FALSE)</f>
        <v>4500326042</v>
      </c>
      <c r="E16" s="5">
        <f>VLOOKUP('ÇALIŞMA TAKİP'!B16,'ÇALIŞMA TAKİP'!B16:H45,4,FALSE)</f>
        <v>43040</v>
      </c>
      <c r="F16" t="str">
        <f>VLOOKUP('ÇALIŞMA TAKİP'!B16,'ÇALIŞMA TAKİP'!B16:H45,5,FALSE)</f>
        <v>İTALYA</v>
      </c>
      <c r="G16">
        <f>VLOOKUP('ÇALIŞMA TAKİP'!B16,'ÇALIŞMA TAKİP'!B16:H45,6,FALSE)</f>
        <v>0</v>
      </c>
      <c r="H16" s="5" t="str">
        <f>VLOOKUP('ÇALIŞMA TAKİP'!B16,'ÇALIŞMA TAKİP'!B16:H45,7,FALSE)</f>
        <v>MALZEME TESLİM</v>
      </c>
    </row>
    <row r="17" spans="1:8" ht="90">
      <c r="A17">
        <v>16</v>
      </c>
      <c r="B17" s="5" t="str">
        <f>VLOOKUP('ÇALIŞMA TAKİP'!B17,'ÇALIŞMA TAKİP'!B17:H46,1,FALSE)</f>
        <v xml:space="preserve">500 M. PATLAYICI MADDE YAPRAK 2MM
</v>
      </c>
      <c r="C17" s="5" t="str">
        <f>VLOOKUP('ÇALIŞMA TAKİP'!B17,'ÇALIŞMA TAKİP'!B17:H46,2,FALSE)</f>
        <v>SHEET EXPLOSIVE .083 INCH PETN</v>
      </c>
      <c r="D17" s="5">
        <f>VLOOKUP('ÇALIŞMA TAKİP'!B17,'ÇALIŞMA TAKİP'!B17:H46,3,FALSE)</f>
        <v>4500356368</v>
      </c>
      <c r="E17" s="5" t="str">
        <f>VLOOKUP('ÇALIŞMA TAKİP'!B17,'ÇALIŞMA TAKİP'!B17:H46,4,FALSE)</f>
        <v>NEW DELIVERY DATE IS 30 MARCH 2018 OWING TO THE DSP - 83 AND EXPORT LICENSE</v>
      </c>
      <c r="F17" t="str">
        <f>VLOOKUP('ÇALIŞMA TAKİP'!B17,'ÇALIŞMA TAKİP'!B17:H46,5,FALSE)</f>
        <v xml:space="preserve"> WİLMİNGTON PORT-USA</v>
      </c>
      <c r="G17" t="str">
        <f>VLOOKUP('ÇALIŞMA TAKİP'!B17,'ÇALIŞMA TAKİP'!B17:H46,6,FALSE)</f>
        <v>FOB</v>
      </c>
      <c r="H17" s="5" t="str">
        <f>VLOOKUP('ÇALIŞMA TAKİP'!B17,'ÇALIŞMA TAKİP'!B17:H46,7,FALSE)</f>
        <v>MALZEME TESLİM</v>
      </c>
    </row>
    <row r="18" spans="1:8" ht="90">
      <c r="A18">
        <v>17</v>
      </c>
      <c r="B18" s="5" t="str">
        <f>VLOOKUP('ÇALIŞMA TAKİP'!B18,'ÇALIŞMA TAKİP'!B18:H47,1,FALSE)</f>
        <v xml:space="preserve">500 M. PATLAYICI MADDE YAPRAK 4MM
</v>
      </c>
      <c r="C18" s="5" t="str">
        <f>VLOOKUP('ÇALIŞMA TAKİP'!B18,'ÇALIŞMA TAKİP'!B18:H47,2,FALSE)</f>
        <v>SHEET EXPLOSIVE .166 INCH PETN</v>
      </c>
      <c r="D18" s="5">
        <f>VLOOKUP('ÇALIŞMA TAKİP'!B18,'ÇALIŞMA TAKİP'!B18:H47,3,FALSE)</f>
        <v>4500356368</v>
      </c>
      <c r="E18" s="5" t="str">
        <f>VLOOKUP('ÇALIŞMA TAKİP'!B18,'ÇALIŞMA TAKİP'!B18:H47,4,FALSE)</f>
        <v>NEW DELIVERY DATE IS 30 MARCH 2018 OWING TO THE DSP - 83 AND EXPORT LICENSE</v>
      </c>
      <c r="F18" t="str">
        <f>VLOOKUP('ÇALIŞMA TAKİP'!B18,'ÇALIŞMA TAKİP'!B18:H47,5,FALSE)</f>
        <v>WİLMİNGTON PORT-USA</v>
      </c>
      <c r="G18" t="str">
        <f>VLOOKUP('ÇALIŞMA TAKİP'!B18,'ÇALIŞMA TAKİP'!B18:H47,6,FALSE)</f>
        <v>FOB</v>
      </c>
      <c r="H18" s="5" t="str">
        <f>VLOOKUP('ÇALIŞMA TAKİP'!B18,'ÇALIŞMA TAKİP'!B18:H47,7,FALSE)</f>
        <v>MALZEME TESLİM</v>
      </c>
    </row>
    <row r="19" spans="1:8" ht="30">
      <c r="A19">
        <v>18</v>
      </c>
      <c r="B19" s="5" t="str">
        <f>VLOOKUP('ÇALIŞMA TAKİP'!B19,'ÇALIŞMA TAKİP'!B19:H48,1,FALSE)</f>
        <v xml:space="preserve">35.000 METRE FİTİL SANİYELİ
</v>
      </c>
      <c r="C19" s="5" t="str">
        <f>VLOOKUP('ÇALIŞMA TAKİP'!B19,'ÇALIŞMA TAKİP'!B19:H48,2,FALSE)</f>
        <v>SAFETY FUSE ML-1</v>
      </c>
      <c r="D19" s="5">
        <f>VLOOKUP('ÇALIŞMA TAKİP'!B19,'ÇALIŞMA TAKİP'!B19:H48,3,FALSE)</f>
        <v>4500359157</v>
      </c>
      <c r="E19" s="5">
        <f>VLOOKUP('ÇALIŞMA TAKİP'!B19,'ÇALIŞMA TAKİP'!B19:H48,4,FALSE)</f>
        <v>43083</v>
      </c>
      <c r="F19">
        <f>VLOOKUP('ÇALIŞMA TAKİP'!B19,'ÇALIŞMA TAKİP'!B19:H48,5,FALSE)</f>
        <v>0</v>
      </c>
      <c r="G19" t="str">
        <f>VLOOKUP('ÇALIŞMA TAKİP'!B19,'ÇALIŞMA TAKİP'!B19:H48,6,FALSE)</f>
        <v>DAP</v>
      </c>
      <c r="H19" s="5" t="str">
        <f>VLOOKUP('ÇALIŞMA TAKİP'!B19,'ÇALIŞMA TAKİP'!B19:H48,7,FALSE)</f>
        <v>MALZEME TESLİM AŞAMASINDA</v>
      </c>
    </row>
    <row r="20" spans="1:8" ht="90">
      <c r="A20">
        <v>19</v>
      </c>
      <c r="B20" s="5" t="str">
        <f>VLOOKUP('ÇALIŞMA TAKİP'!B20,'ÇALIŞMA TAKİP'!B20:H49,1,FALSE)</f>
        <v xml:space="preserve">1.000 METRE PATLAYICI MADDE ŞERİT
</v>
      </c>
      <c r="C20" s="5" t="str">
        <f>VLOOKUP('ÇALIŞMA TAKİP'!B20,'ÇALIŞMA TAKİP'!B20:H49,2,FALSE)</f>
        <v>ACE 600/1200/2400/3600</v>
      </c>
      <c r="D20" s="5">
        <f>VLOOKUP('ÇALIŞMA TAKİP'!B20,'ÇALIŞMA TAKİP'!B20:H49,3,FALSE)</f>
        <v>4500356368</v>
      </c>
      <c r="E20" s="5" t="str">
        <f>VLOOKUP('ÇALIŞMA TAKİP'!B20,'ÇALIŞMA TAKİP'!B20:H49,4,FALSE)</f>
        <v>NEW DELIVERY DATE IS 30 MARCH 2018 OWING TO THE DSP - 83 AND EXPORT LICENSE</v>
      </c>
      <c r="F20" t="str">
        <f>VLOOKUP('ÇALIŞMA TAKİP'!B20,'ÇALIŞMA TAKİP'!B20:H49,5,FALSE)</f>
        <v xml:space="preserve"> WİLMİNGTON PORT-USA</v>
      </c>
      <c r="G20" t="str">
        <f>VLOOKUP('ÇALIŞMA TAKİP'!B20,'ÇALIŞMA TAKİP'!B20:H49,6,FALSE)</f>
        <v>FOB</v>
      </c>
      <c r="H20" s="5" t="str">
        <f>VLOOKUP('ÇALIŞMA TAKİP'!B20,'ÇALIŞMA TAKİP'!B20:H49,7,FALSE)</f>
        <v>MALZEME TESLİM</v>
      </c>
    </row>
    <row r="21" spans="1:8" ht="90">
      <c r="A21">
        <v>20</v>
      </c>
      <c r="B21" s="5" t="str">
        <f>VLOOKUP('ÇALIŞMA TAKİP'!B21,'ÇALIŞMA TAKİP'!B21:H50,1,FALSE)</f>
        <v xml:space="preserve">50.000 METRE FİTİL İNFİLAKLI
</v>
      </c>
      <c r="C21" s="5" t="str">
        <f>VLOOKUP('ÇALIŞMA TAKİP'!B21,'ÇALIŞMA TAKİP'!B21:H50,2,FALSE)</f>
        <v>DETONATING CORD</v>
      </c>
      <c r="D21" s="5">
        <f>VLOOKUP('ÇALIŞMA TAKİP'!B21,'ÇALIŞMA TAKİP'!B21:H50,3,FALSE)</f>
        <v>4500356368</v>
      </c>
      <c r="E21" s="5" t="str">
        <f>VLOOKUP('ÇALIŞMA TAKİP'!B21,'ÇALIŞMA TAKİP'!B21:H50,4,FALSE)</f>
        <v>NEW DELIVERY DATE IS 30 MARCH 2018 OWING TO THE DSP - 83 AND EXPORT LICENSE</v>
      </c>
      <c r="F21" t="str">
        <f>VLOOKUP('ÇALIŞMA TAKİP'!B21,'ÇALIŞMA TAKİP'!B21:H50,5,FALSE)</f>
        <v xml:space="preserve"> WİLMİNGTON PORT-USA</v>
      </c>
      <c r="G21" t="str">
        <f>VLOOKUP('ÇALIŞMA TAKİP'!B21,'ÇALIŞMA TAKİP'!B21:H50,6,FALSE)</f>
        <v>FOB</v>
      </c>
      <c r="H21" s="5" t="str">
        <f>VLOOKUP('ÇALIŞMA TAKİP'!B21,'ÇALIŞMA TAKİP'!B21:H50,7,FALSE)</f>
        <v>MALZEME TESLİM</v>
      </c>
    </row>
    <row r="22" spans="1:8" ht="30">
      <c r="A22">
        <v>21</v>
      </c>
      <c r="B22" s="5" t="str">
        <f>VLOOKUP('ÇALIŞMA TAKİP'!B22,'ÇALIŞMA TAKİP'!B22:H51,1,FALSE)</f>
        <v xml:space="preserve">5.000 ADET MER.120 MM TANK TOPU TAHRİP HE-OR-T
</v>
      </c>
      <c r="C22" s="5">
        <f>VLOOKUP('ÇALIŞMA TAKİP'!B22,'ÇALIŞMA TAKİP'!B22:H51,2,FALSE)</f>
        <v>0</v>
      </c>
      <c r="D22" s="5">
        <f>VLOOKUP('ÇALIŞMA TAKİP'!B22,'ÇALIŞMA TAKİP'!B22:H51,3,FALSE)</f>
        <v>0</v>
      </c>
      <c r="E22" s="5">
        <f>VLOOKUP('ÇALIŞMA TAKİP'!B22,'ÇALIŞMA TAKİP'!B22:H51,4,FALSE)</f>
        <v>0</v>
      </c>
      <c r="F22">
        <f>VLOOKUP('ÇALIŞMA TAKİP'!B22,'ÇALIŞMA TAKİP'!B22:H51,5,FALSE)</f>
        <v>0</v>
      </c>
      <c r="G22">
        <f>VLOOKUP('ÇALIŞMA TAKİP'!B22,'ÇALIŞMA TAKİP'!B22:H51,6,FALSE)</f>
        <v>0</v>
      </c>
      <c r="H22" s="5">
        <f>VLOOKUP('ÇALIŞMA TAKİP'!B22,'ÇALIŞMA TAKİP'!B22:H51,7,FALSE)</f>
        <v>0</v>
      </c>
    </row>
    <row r="23" spans="1:8" ht="45">
      <c r="A23">
        <v>22</v>
      </c>
      <c r="B23" s="5" t="str">
        <f>VLOOKUP('ÇALIŞMA TAKİP'!B23,'ÇALIŞMA TAKİP'!B23:H52,1,FALSE)</f>
        <v xml:space="preserve">6.000 ADET MER.81 MM UT-1 HAVAN AYDINLATMA MÜHİMMATI
</v>
      </c>
      <c r="C23" s="5">
        <f>VLOOKUP('ÇALIŞMA TAKİP'!B23,'ÇALIŞMA TAKİP'!B23:H52,2,FALSE)</f>
        <v>0</v>
      </c>
      <c r="D23" s="5">
        <f>VLOOKUP('ÇALIŞMA TAKİP'!B23,'ÇALIŞMA TAKİP'!B23:H52,3,FALSE)</f>
        <v>0</v>
      </c>
      <c r="E23" s="5">
        <f>VLOOKUP('ÇALIŞMA TAKİP'!B23,'ÇALIŞMA TAKİP'!B23:H52,4,FALSE)</f>
        <v>0</v>
      </c>
      <c r="F23">
        <f>VLOOKUP('ÇALIŞMA TAKİP'!B23,'ÇALIŞMA TAKİP'!B23:H52,5,FALSE)</f>
        <v>0</v>
      </c>
      <c r="G23">
        <f>VLOOKUP('ÇALIŞMA TAKİP'!B23,'ÇALIŞMA TAKİP'!B23:H52,6,FALSE)</f>
        <v>0</v>
      </c>
      <c r="H23" s="5">
        <f>VLOOKUP('ÇALIŞMA TAKİP'!B23,'ÇALIŞMA TAKİP'!B23:H52,7,FALSE)</f>
        <v>0</v>
      </c>
    </row>
    <row r="24" spans="1:8" ht="30">
      <c r="A24">
        <v>23</v>
      </c>
      <c r="B24" s="5" t="str">
        <f>VLOOKUP('ÇALIŞMA TAKİP'!B24,'ÇALIŞMA TAKİP'!B24:H53,1,FALSE)</f>
        <v xml:space="preserve">10.000 ADET 8,59 MM ACCURACY MUH.ZH.DEL.FİŞEK
</v>
      </c>
      <c r="C24" s="5" t="str">
        <f>VLOOKUP('ÇALIŞMA TAKİP'!B24,'ÇALIŞMA TAKİP'!B24:H53,2,FALSE)</f>
        <v>CARTRIDGES 8.59 MM ARMOR PIERCING</v>
      </c>
      <c r="D24" s="5">
        <f>VLOOKUP('ÇALIŞMA TAKİP'!B24,'ÇALIŞMA TAKİP'!B24:H53,3,FALSE)</f>
        <v>4500362263</v>
      </c>
      <c r="E24" s="5">
        <f>VLOOKUP('ÇALIŞMA TAKİP'!B24,'ÇALIŞMA TAKİP'!B24:H53,4,FALSE)</f>
        <v>0</v>
      </c>
      <c r="F24" t="str">
        <f>VLOOKUP('ÇALIŞMA TAKİP'!B24,'ÇALIŞMA TAKİP'!B24:H53,5,FALSE)</f>
        <v>FİNLANDİYA</v>
      </c>
      <c r="G24">
        <f>VLOOKUP('ÇALIŞMA TAKİP'!B24,'ÇALIŞMA TAKİP'!B24:H53,6,FALSE)</f>
        <v>0</v>
      </c>
      <c r="H24" s="5" t="str">
        <f>VLOOKUP('ÇALIŞMA TAKİP'!B24,'ÇALIŞMA TAKİP'!B24:H53,7,FALSE)</f>
        <v>MAL TESLİM AŞAMASINDA</v>
      </c>
    </row>
    <row r="25" spans="1:8" ht="30">
      <c r="A25">
        <v>24</v>
      </c>
      <c r="B25" s="5" t="str">
        <f>VLOOKUP('ÇALIŞMA TAKİP'!B25,'ÇALIŞMA TAKİP'!B25:H54,1,FALSE)</f>
        <v xml:space="preserve">50.000 ADET 8,59 MM ACCURACY MUH.NOR.FİŞEK
</v>
      </c>
      <c r="C25" s="5" t="str">
        <f>VLOOKUP('ÇALIŞMA TAKİP'!B25,'ÇALIŞMA TAKİP'!B25:H54,2,FALSE)</f>
        <v>CARTRIDGES 8.59 MM BALL</v>
      </c>
      <c r="D25" s="5">
        <f>VLOOKUP('ÇALIŞMA TAKİP'!B25,'ÇALIŞMA TAKİP'!B25:H54,3,FALSE)</f>
        <v>4500362263</v>
      </c>
      <c r="E25" s="5">
        <f>VLOOKUP('ÇALIŞMA TAKİP'!B25,'ÇALIŞMA TAKİP'!B25:H54,4,FALSE)</f>
        <v>0</v>
      </c>
      <c r="F25" t="str">
        <f>VLOOKUP('ÇALIŞMA TAKİP'!B25,'ÇALIŞMA TAKİP'!B25:H54,5,FALSE)</f>
        <v>FİNLANDİYA</v>
      </c>
      <c r="G25">
        <f>VLOOKUP('ÇALIŞMA TAKİP'!B25,'ÇALIŞMA TAKİP'!B25:H54,6,FALSE)</f>
        <v>0</v>
      </c>
      <c r="H25" s="5">
        <f>VLOOKUP('ÇALIŞMA TAKİP'!B25,'ÇALIŞMA TAKİP'!B25:H54,7,FALSE)</f>
        <v>0</v>
      </c>
    </row>
    <row r="26" spans="1:8" ht="45">
      <c r="A26">
        <v>25</v>
      </c>
      <c r="B26" s="5" t="str">
        <f>VLOOKUP('ÇALIŞMA TAKİP'!B26,'ÇALIŞMA TAKİP'!B26:H55,1,FALSE)</f>
        <v xml:space="preserve">300.000 ADET FŞ.7,62X54 MM MUH.İZLİ BİXİ (MAYONSUZ)
</v>
      </c>
      <c r="C26" s="5" t="str">
        <f>VLOOKUP('ÇALIŞMA TAKİP'!B26,'ÇALIŞMA TAKİP'!B26:H55,2,FALSE)</f>
        <v>7.62X54R CARTRIDGES WITH TRACER</v>
      </c>
      <c r="D26" s="5">
        <f>VLOOKUP('ÇALIŞMA TAKİP'!B26,'ÇALIŞMA TAKİP'!B26:H55,3,FALSE)</f>
        <v>4500359315</v>
      </c>
      <c r="E26" s="5">
        <f>VLOOKUP('ÇALIŞMA TAKİP'!B26,'ÇALIŞMA TAKİP'!B26:H55,4,FALSE)</f>
        <v>0</v>
      </c>
      <c r="F26" t="str">
        <f>VLOOKUP('ÇALIŞMA TAKİP'!B26,'ÇALIŞMA TAKİP'!B26:H55,5,FALSE)</f>
        <v xml:space="preserve">ÇEK CUMHURİYETİ </v>
      </c>
      <c r="G26">
        <f>VLOOKUP('ÇALIŞMA TAKİP'!B26,'ÇALIŞMA TAKİP'!B26:H55,6,FALSE)</f>
        <v>0</v>
      </c>
      <c r="H26" s="5" t="str">
        <f>VLOOKUP('ÇALIŞMA TAKİP'!B26,'ÇALIŞMA TAKİP'!B26:H55,7,FALSE)</f>
        <v>MALZEME TESLİM</v>
      </c>
    </row>
    <row r="27" spans="1:8" ht="45">
      <c r="A27">
        <v>26</v>
      </c>
      <c r="B27" s="5" t="str">
        <f>VLOOKUP('ÇALIŞMA TAKİP'!B27,'ÇALIŞMA TAKİP'!B27:H56,1,FALSE)</f>
        <v xml:space="preserve">300.000 ADET FŞ.7,62X54 MM BÜZMELİ BİXİ (MAYONSUZ)
</v>
      </c>
      <c r="C27" s="5">
        <f>VLOOKUP('ÇALIŞMA TAKİP'!B27,'ÇALIŞMA TAKİP'!B27:H56,2,FALSE)</f>
        <v>0</v>
      </c>
      <c r="D27" s="5">
        <f>VLOOKUP('ÇALIŞMA TAKİP'!B27,'ÇALIŞMA TAKİP'!B27:H56,3,FALSE)</f>
        <v>0</v>
      </c>
      <c r="E27" s="5">
        <f>VLOOKUP('ÇALIŞMA TAKİP'!B27,'ÇALIŞMA TAKİP'!B27:H56,4,FALSE)</f>
        <v>0</v>
      </c>
      <c r="F27">
        <f>VLOOKUP('ÇALIŞMA TAKİP'!B27,'ÇALIŞMA TAKİP'!B27:H56,5,FALSE)</f>
        <v>0</v>
      </c>
      <c r="G27">
        <f>VLOOKUP('ÇALIŞMA TAKİP'!B27,'ÇALIŞMA TAKİP'!B27:H56,6,FALSE)</f>
        <v>0</v>
      </c>
      <c r="H27" s="5">
        <f>VLOOKUP('ÇALIŞMA TAKİP'!B27,'ÇALIŞMA TAKİP'!B27:H56,7,FALSE)</f>
        <v>0</v>
      </c>
    </row>
    <row r="28" spans="1:8" ht="30">
      <c r="A28">
        <v>27</v>
      </c>
      <c r="B28" s="5" t="str">
        <f>VLOOKUP('ÇALIŞMA TAKİP'!B28,'ÇALIŞMA TAKİP'!B28:H57,1,FALSE)</f>
        <v xml:space="preserve">1.000 ADET YANGIN EL BOMBASI TAM ATIM
</v>
      </c>
      <c r="C28" s="5" t="str">
        <f>VLOOKUP('ÇALIŞMA TAKİP'!B28,'ÇALIŞMA TAKİP'!B28:H57,2,FALSE)</f>
        <v>GRENADE,HAND,INCENDIARY</v>
      </c>
      <c r="D28" s="5">
        <f>VLOOKUP('ÇALIŞMA TAKİP'!B28,'ÇALIŞMA TAKİP'!B28:H57,3,FALSE)</f>
        <v>4500347591</v>
      </c>
      <c r="E28" s="5">
        <f>VLOOKUP('ÇALIŞMA TAKİP'!B28,'ÇALIŞMA TAKİP'!B28:H57,4,FALSE)</f>
        <v>0</v>
      </c>
      <c r="F28" t="str">
        <f>VLOOKUP('ÇALIŞMA TAKİP'!B28,'ÇALIŞMA TAKİP'!B28:H57,5,FALSE)</f>
        <v>WILLMINGTON PORT</v>
      </c>
      <c r="G28" t="str">
        <f>VLOOKUP('ÇALIŞMA TAKİP'!B28,'ÇALIŞMA TAKİP'!B28:H57,6,FALSE)</f>
        <v xml:space="preserve">FOB </v>
      </c>
      <c r="H28" s="5" t="str">
        <f>VLOOKUP('ÇALIŞMA TAKİP'!B28,'ÇALIŞMA TAKİP'!B28:H57,7,FALSE)</f>
        <v>FATURA BEKLENİYOR</v>
      </c>
    </row>
    <row r="29" spans="1:8">
      <c r="A29">
        <v>28</v>
      </c>
      <c r="B29" s="5" t="str">
        <f>VLOOKUP('ÇALIŞMA TAKİP'!B29,'ÇALIŞMA TAKİP'!B29:H58,1,FALSE)</f>
        <v>10.000 ADET 76 MM. MULTİ SPEKTRAL SİS DM65</v>
      </c>
      <c r="C29" s="5" t="str">
        <f>VLOOKUP('ÇALIŞMA TAKİP'!B29,'ÇALIŞMA TAKİP'!B29:H58,2,FALSE)</f>
        <v>76 MM IR, RP-MASKE 76 ST</v>
      </c>
      <c r="D29" s="5">
        <f>VLOOKUP('ÇALIŞMA TAKİP'!B29,'ÇALIŞMA TAKİP'!B29:H58,3,FALSE)</f>
        <v>4500360411</v>
      </c>
      <c r="E29" s="5">
        <f>VLOOKUP('ÇALIŞMA TAKİP'!B29,'ÇALIŞMA TAKİP'!B29:H58,4,FALSE)</f>
        <v>0</v>
      </c>
      <c r="F29" t="str">
        <f>VLOOKUP('ÇALIŞMA TAKİP'!B29,'ÇALIŞMA TAKİP'!B29:H58,5,FALSE)</f>
        <v>ALMANYA</v>
      </c>
      <c r="G29">
        <f>VLOOKUP('ÇALIŞMA TAKİP'!B29,'ÇALIŞMA TAKİP'!B29:H58,6,FALSE)</f>
        <v>0</v>
      </c>
      <c r="H29" s="5" t="str">
        <f>VLOOKUP('ÇALIŞMA TAKİP'!B29,'ÇALIŞMA TAKİP'!B29:H58,7,FALSE)</f>
        <v>MALZEM TESLİM AŞAMASINDA</v>
      </c>
    </row>
    <row r="30" spans="1:8">
      <c r="A30">
        <v>29</v>
      </c>
      <c r="B30" s="5" t="str">
        <f>VLOOKUP('ÇALIŞMA TAKİP'!B30,'ÇALIŞMA TAKİP'!B30:H59,1,FALSE)</f>
        <v>100.000 ADET FÜNYE MÜSADEMELİ M82</v>
      </c>
      <c r="C30" s="5">
        <f>VLOOKUP('ÇALIŞMA TAKİP'!B30,'ÇALIŞMA TAKİP'!B30:H59,2,FALSE)</f>
        <v>0</v>
      </c>
      <c r="D30" s="5">
        <f>VLOOKUP('ÇALIŞMA TAKİP'!B30,'ÇALIŞMA TAKİP'!B30:H59,3,FALSE)</f>
        <v>0</v>
      </c>
      <c r="E30" s="5">
        <f>VLOOKUP('ÇALIŞMA TAKİP'!B30,'ÇALIŞMA TAKİP'!B30:H59,4,FALSE)</f>
        <v>0</v>
      </c>
      <c r="F30">
        <f>VLOOKUP('ÇALIŞMA TAKİP'!B30,'ÇALIŞMA TAKİP'!B30:H59,5,FALSE)</f>
        <v>0</v>
      </c>
      <c r="G30">
        <f>VLOOKUP('ÇALIŞMA TAKİP'!B30,'ÇALIŞMA TAKİP'!B30:H59,6,FALSE)</f>
        <v>0</v>
      </c>
      <c r="H30" s="5">
        <f>VLOOKUP('ÇALIŞMA TAKİP'!B30,'ÇALIŞMA TAKİP'!B30:H59,7,FALSE)</f>
        <v>0</v>
      </c>
    </row>
    <row r="31" spans="1:8" ht="120">
      <c r="A31">
        <v>30</v>
      </c>
      <c r="B31" s="5" t="str">
        <f>VLOOKUP('ÇALIŞMA TAKİP'!B31,'ÇALIŞMA TAKİP'!B31:H60,1,FALSE)</f>
        <v>50.000 ADET MERMİ 40 MM MK-19 HE DP M430A1</v>
      </c>
      <c r="C31" s="5" t="str">
        <f>VLOOKUP('ÇALIŞMA TAKİP'!B31,'ÇALIŞMA TAKİP'!B31:H60,2,FALSE)</f>
        <v>CARTRIDGESS 40X53 MM</v>
      </c>
      <c r="D31" s="5">
        <f>VLOOKUP('ÇALIŞMA TAKİP'!B31,'ÇALIŞMA TAKİP'!B31:H60,3,FALSE)</f>
        <v>4500353361</v>
      </c>
      <c r="E31" s="5" t="str">
        <f>VLOOKUP('ÇALIŞMA TAKİP'!B31,'ÇALIŞMA TAKİP'!B31:H60,4,FALSE)</f>
        <v>10.000 ADEDİ İÇİN 28 EYLÜL 2017 ; 20.000 ADEDİ İÇİN 30 EKİM 2017 ; 20.000 ADEDİ İÇİN 30 KASIM 2017</v>
      </c>
      <c r="F31" t="str">
        <f>VLOOKUP('ÇALIŞMA TAKİP'!B31,'ÇALIŞMA TAKİP'!B31:H60,5,FALSE)</f>
        <v>İSPANYA</v>
      </c>
      <c r="G31">
        <f>VLOOKUP('ÇALIŞMA TAKİP'!B31,'ÇALIŞMA TAKİP'!B31:H60,6,FALSE)</f>
        <v>0</v>
      </c>
      <c r="H31" s="5" t="str">
        <f>VLOOKUP('ÇALIŞMA TAKİP'!B31,'ÇALIŞMA TAKİP'!B31:H60,7,FALSE)</f>
        <v>MALZEME TESLİM</v>
      </c>
    </row>
    <row r="32" spans="1:8">
      <c r="B32" s="5"/>
    </row>
    <row r="33" spans="2:2">
      <c r="B33" s="5"/>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187"/>
  <sheetViews>
    <sheetView topLeftCell="C1" workbookViewId="0">
      <selection activeCell="T117" sqref="T117"/>
    </sheetView>
  </sheetViews>
  <sheetFormatPr defaultRowHeight="15"/>
  <cols>
    <col min="9" max="9" width="13.42578125" bestFit="1" customWidth="1"/>
    <col min="13" max="13" width="12.5703125" bestFit="1" customWidth="1"/>
  </cols>
  <sheetData>
    <row r="1" spans="1:21" ht="60">
      <c r="A1" s="1006" t="s">
        <v>2071</v>
      </c>
      <c r="B1" s="1007" t="s">
        <v>2072</v>
      </c>
      <c r="C1" s="1008" t="s">
        <v>2073</v>
      </c>
      <c r="D1" s="1009" t="s">
        <v>2074</v>
      </c>
      <c r="E1" s="1009" t="s">
        <v>2075</v>
      </c>
      <c r="F1" s="1009" t="s">
        <v>2076</v>
      </c>
      <c r="G1" s="1010" t="s">
        <v>2077</v>
      </c>
      <c r="H1" s="1009" t="s">
        <v>2078</v>
      </c>
      <c r="I1" s="1011" t="s">
        <v>2079</v>
      </c>
      <c r="J1" s="1010" t="s">
        <v>2080</v>
      </c>
      <c r="K1" s="1010" t="s">
        <v>2081</v>
      </c>
      <c r="L1" s="1010" t="s">
        <v>2082</v>
      </c>
      <c r="M1" s="1010" t="s">
        <v>2083</v>
      </c>
      <c r="N1" s="1010" t="s">
        <v>2084</v>
      </c>
      <c r="O1" s="1012" t="s">
        <v>2085</v>
      </c>
      <c r="P1" s="1012" t="s">
        <v>2086</v>
      </c>
      <c r="Q1" s="1013" t="s">
        <v>2087</v>
      </c>
      <c r="R1" s="1012" t="s">
        <v>2088</v>
      </c>
      <c r="S1" s="1009" t="s">
        <v>2089</v>
      </c>
      <c r="T1" s="1010" t="s">
        <v>2090</v>
      </c>
      <c r="U1" s="1010" t="s">
        <v>2091</v>
      </c>
    </row>
    <row r="2" spans="1:21" ht="51" hidden="1">
      <c r="A2" s="1014" t="s">
        <v>2092</v>
      </c>
      <c r="B2" s="1015" t="s">
        <v>2093</v>
      </c>
      <c r="C2" s="1016">
        <v>93227174</v>
      </c>
      <c r="D2" s="1017" t="s">
        <v>2094</v>
      </c>
      <c r="E2" s="1018">
        <v>10000</v>
      </c>
      <c r="F2" s="1019">
        <v>10630854</v>
      </c>
      <c r="G2" s="1020" t="s">
        <v>2095</v>
      </c>
      <c r="H2" s="1017" t="s">
        <v>2096</v>
      </c>
      <c r="I2" s="1021">
        <v>42145</v>
      </c>
      <c r="J2" s="1022">
        <v>42186</v>
      </c>
      <c r="K2" s="1020">
        <v>42345</v>
      </c>
      <c r="L2" s="1020">
        <v>42403</v>
      </c>
      <c r="M2" s="1023">
        <v>4500327188</v>
      </c>
      <c r="N2" s="1020">
        <v>42429</v>
      </c>
      <c r="O2" s="1018">
        <v>10000</v>
      </c>
      <c r="P2" s="1018" t="s">
        <v>2097</v>
      </c>
      <c r="Q2" s="1024">
        <v>303</v>
      </c>
      <c r="R2" s="1025">
        <v>3030000</v>
      </c>
      <c r="S2" s="1017" t="s">
        <v>2098</v>
      </c>
      <c r="T2" s="1022">
        <v>42875</v>
      </c>
      <c r="U2" s="1026"/>
    </row>
    <row r="3" spans="1:21" ht="63.75" hidden="1">
      <c r="A3" s="1014" t="s">
        <v>2092</v>
      </c>
      <c r="B3" s="1015" t="s">
        <v>2093</v>
      </c>
      <c r="C3" s="1016">
        <v>93227176</v>
      </c>
      <c r="D3" s="1017" t="s">
        <v>2099</v>
      </c>
      <c r="E3" s="1018">
        <v>3000</v>
      </c>
      <c r="F3" s="1019">
        <v>10631086</v>
      </c>
      <c r="G3" s="1020" t="s">
        <v>2095</v>
      </c>
      <c r="H3" s="1017" t="s">
        <v>2100</v>
      </c>
      <c r="I3" s="1021">
        <v>42264</v>
      </c>
      <c r="J3" s="1022">
        <v>42283</v>
      </c>
      <c r="K3" s="1020">
        <v>42289</v>
      </c>
      <c r="L3" s="1020">
        <v>42320</v>
      </c>
      <c r="M3" s="1023">
        <v>4500324034</v>
      </c>
      <c r="N3" s="1020">
        <v>42356</v>
      </c>
      <c r="O3" s="1018">
        <v>3000</v>
      </c>
      <c r="P3" s="1018" t="s">
        <v>2097</v>
      </c>
      <c r="Q3" s="1024">
        <v>1174</v>
      </c>
      <c r="R3" s="1025">
        <v>3522000</v>
      </c>
      <c r="S3" s="1017" t="s">
        <v>2098</v>
      </c>
      <c r="T3" s="1022">
        <v>42703</v>
      </c>
      <c r="U3" s="1026"/>
    </row>
    <row r="4" spans="1:21" ht="76.5" hidden="1">
      <c r="A4" s="1027" t="s">
        <v>2101</v>
      </c>
      <c r="B4" s="1015" t="s">
        <v>2093</v>
      </c>
      <c r="C4" s="1016">
        <v>93227177</v>
      </c>
      <c r="D4" s="1017" t="s">
        <v>2102</v>
      </c>
      <c r="E4" s="1018">
        <v>15000</v>
      </c>
      <c r="F4" s="1019">
        <v>10631317</v>
      </c>
      <c r="G4" s="1020"/>
      <c r="H4" s="1017"/>
      <c r="I4" s="1021"/>
      <c r="J4" s="1022"/>
      <c r="K4" s="1020"/>
      <c r="L4" s="1020"/>
      <c r="M4" s="1023"/>
      <c r="N4" s="1020"/>
      <c r="O4" s="1018"/>
      <c r="P4" s="1018"/>
      <c r="Q4" s="1024"/>
      <c r="R4" s="1025"/>
      <c r="S4" s="1017"/>
      <c r="T4" s="1022"/>
      <c r="U4" s="1026"/>
    </row>
    <row r="5" spans="1:21" ht="30" hidden="1">
      <c r="A5" s="1014" t="s">
        <v>2092</v>
      </c>
      <c r="B5" s="1015" t="s">
        <v>2093</v>
      </c>
      <c r="C5" s="1016">
        <v>93227178</v>
      </c>
      <c r="D5" s="1017" t="s">
        <v>2103</v>
      </c>
      <c r="E5" s="1018">
        <v>3500000</v>
      </c>
      <c r="F5" s="1019">
        <v>10632124</v>
      </c>
      <c r="G5" s="1020" t="s">
        <v>2095</v>
      </c>
      <c r="H5" s="1017" t="s">
        <v>2104</v>
      </c>
      <c r="I5" s="1021">
        <v>42143</v>
      </c>
      <c r="J5" s="1022">
        <v>42185</v>
      </c>
      <c r="K5" s="1020">
        <v>42339</v>
      </c>
      <c r="L5" s="1020">
        <v>42349</v>
      </c>
      <c r="M5" s="1023">
        <v>4500326487</v>
      </c>
      <c r="N5" s="1020">
        <v>42408</v>
      </c>
      <c r="O5" s="1018">
        <v>3500000</v>
      </c>
      <c r="P5" s="1018" t="s">
        <v>2097</v>
      </c>
      <c r="Q5" s="1024">
        <v>0.495</v>
      </c>
      <c r="R5" s="1025">
        <v>1732500</v>
      </c>
      <c r="S5" s="1017" t="s">
        <v>2105</v>
      </c>
      <c r="T5" s="1022">
        <v>42702</v>
      </c>
      <c r="U5" s="1026"/>
    </row>
    <row r="6" spans="1:21" ht="38.25" hidden="1">
      <c r="A6" s="1014" t="s">
        <v>2092</v>
      </c>
      <c r="B6" s="1015" t="s">
        <v>2093</v>
      </c>
      <c r="C6" s="1016">
        <v>93227178</v>
      </c>
      <c r="D6" s="1017" t="s">
        <v>2106</v>
      </c>
      <c r="E6" s="1018">
        <v>100</v>
      </c>
      <c r="F6" s="1019">
        <v>10632124</v>
      </c>
      <c r="G6" s="1020" t="s">
        <v>2095</v>
      </c>
      <c r="H6" s="1017" t="s">
        <v>2104</v>
      </c>
      <c r="I6" s="1021">
        <v>42143</v>
      </c>
      <c r="J6" s="1022">
        <v>42185</v>
      </c>
      <c r="K6" s="1020">
        <v>42401</v>
      </c>
      <c r="L6" s="1020">
        <v>42422</v>
      </c>
      <c r="M6" s="1023">
        <v>4500326487</v>
      </c>
      <c r="N6" s="1020">
        <v>42424</v>
      </c>
      <c r="O6" s="1018">
        <v>100</v>
      </c>
      <c r="P6" s="1018" t="s">
        <v>2097</v>
      </c>
      <c r="Q6" s="1024">
        <v>25.07</v>
      </c>
      <c r="R6" s="1025">
        <v>2507</v>
      </c>
      <c r="S6" s="1017" t="s">
        <v>2105</v>
      </c>
      <c r="T6" s="1022">
        <v>42702</v>
      </c>
      <c r="U6" s="1026"/>
    </row>
    <row r="7" spans="1:21" ht="38.25" hidden="1">
      <c r="A7" s="1014" t="s">
        <v>2092</v>
      </c>
      <c r="B7" s="1015" t="s">
        <v>2093</v>
      </c>
      <c r="C7" s="1016">
        <v>93227178</v>
      </c>
      <c r="D7" s="1017" t="s">
        <v>2107</v>
      </c>
      <c r="E7" s="1018">
        <v>100</v>
      </c>
      <c r="F7" s="1019">
        <v>10632124</v>
      </c>
      <c r="G7" s="1020" t="s">
        <v>2095</v>
      </c>
      <c r="H7" s="1017" t="s">
        <v>2104</v>
      </c>
      <c r="I7" s="1021">
        <v>42143</v>
      </c>
      <c r="J7" s="1022">
        <v>42185</v>
      </c>
      <c r="K7" s="1020">
        <v>42401</v>
      </c>
      <c r="L7" s="1020">
        <v>42422</v>
      </c>
      <c r="M7" s="1023">
        <v>4500326487</v>
      </c>
      <c r="N7" s="1020">
        <v>42424</v>
      </c>
      <c r="O7" s="1018">
        <v>100</v>
      </c>
      <c r="P7" s="1018" t="s">
        <v>2097</v>
      </c>
      <c r="Q7" s="1024">
        <v>37.6</v>
      </c>
      <c r="R7" s="1025">
        <v>3760</v>
      </c>
      <c r="S7" s="1017" t="s">
        <v>2105</v>
      </c>
      <c r="T7" s="1022">
        <v>42702</v>
      </c>
      <c r="U7" s="1026"/>
    </row>
    <row r="8" spans="1:21" ht="38.25" hidden="1">
      <c r="A8" s="1014" t="s">
        <v>2092</v>
      </c>
      <c r="B8" s="1015" t="s">
        <v>2093</v>
      </c>
      <c r="C8" s="1016">
        <v>93227178</v>
      </c>
      <c r="D8" s="1017" t="s">
        <v>2108</v>
      </c>
      <c r="E8" s="1018">
        <v>100</v>
      </c>
      <c r="F8" s="1019">
        <v>10632124</v>
      </c>
      <c r="G8" s="1020" t="s">
        <v>2095</v>
      </c>
      <c r="H8" s="1017" t="s">
        <v>2104</v>
      </c>
      <c r="I8" s="1021">
        <v>42143</v>
      </c>
      <c r="J8" s="1022">
        <v>42185</v>
      </c>
      <c r="K8" s="1020">
        <v>42401</v>
      </c>
      <c r="L8" s="1020">
        <v>42422</v>
      </c>
      <c r="M8" s="1023">
        <v>4500326487</v>
      </c>
      <c r="N8" s="1020">
        <v>42424</v>
      </c>
      <c r="O8" s="1018">
        <v>100</v>
      </c>
      <c r="P8" s="1018" t="s">
        <v>2097</v>
      </c>
      <c r="Q8" s="1024">
        <v>50.14</v>
      </c>
      <c r="R8" s="1025">
        <v>5014</v>
      </c>
      <c r="S8" s="1017" t="s">
        <v>2105</v>
      </c>
      <c r="T8" s="1022">
        <v>42702</v>
      </c>
      <c r="U8" s="1026"/>
    </row>
    <row r="9" spans="1:21" ht="30" hidden="1">
      <c r="A9" s="1014" t="s">
        <v>2092</v>
      </c>
      <c r="B9" s="1015" t="s">
        <v>2093</v>
      </c>
      <c r="C9" s="1016">
        <v>93227180</v>
      </c>
      <c r="D9" s="1017" t="s">
        <v>2109</v>
      </c>
      <c r="E9" s="1018">
        <v>10000</v>
      </c>
      <c r="F9" s="1019">
        <v>10632182</v>
      </c>
      <c r="G9" s="1020" t="s">
        <v>2095</v>
      </c>
      <c r="H9" s="1017" t="s">
        <v>2110</v>
      </c>
      <c r="I9" s="1021">
        <v>42132</v>
      </c>
      <c r="J9" s="1022">
        <v>42158</v>
      </c>
      <c r="K9" s="1020">
        <v>42179</v>
      </c>
      <c r="L9" s="1020">
        <v>42214</v>
      </c>
      <c r="M9" s="1023">
        <v>4500319375</v>
      </c>
      <c r="N9" s="1020">
        <v>42265</v>
      </c>
      <c r="O9" s="1018">
        <v>10000</v>
      </c>
      <c r="P9" s="1018" t="s">
        <v>2097</v>
      </c>
      <c r="Q9" s="1024">
        <v>68</v>
      </c>
      <c r="R9" s="1025">
        <v>680000</v>
      </c>
      <c r="S9" s="1017" t="s">
        <v>2111</v>
      </c>
      <c r="T9" s="1028">
        <v>42706</v>
      </c>
      <c r="U9" s="1026"/>
    </row>
    <row r="10" spans="1:21" ht="72" hidden="1">
      <c r="A10" s="1029" t="s">
        <v>2112</v>
      </c>
      <c r="B10" s="1015" t="s">
        <v>2093</v>
      </c>
      <c r="C10" s="1016">
        <v>93227183</v>
      </c>
      <c r="D10" s="1017" t="s">
        <v>2113</v>
      </c>
      <c r="E10" s="1018">
        <v>15000</v>
      </c>
      <c r="F10" s="1019">
        <v>10638239</v>
      </c>
      <c r="G10" s="1020" t="s">
        <v>2114</v>
      </c>
      <c r="H10" s="1017"/>
      <c r="I10" s="1021"/>
      <c r="J10" s="1022"/>
      <c r="K10" s="1020" t="s">
        <v>2115</v>
      </c>
      <c r="L10" s="1020">
        <v>42132</v>
      </c>
      <c r="M10" s="1023">
        <v>4500315412</v>
      </c>
      <c r="N10" s="1020">
        <v>42546</v>
      </c>
      <c r="O10" s="1018">
        <v>15000</v>
      </c>
      <c r="P10" s="1018" t="s">
        <v>2116</v>
      </c>
      <c r="Q10" s="1024">
        <v>30.3</v>
      </c>
      <c r="R10" s="1025">
        <v>454500</v>
      </c>
      <c r="S10" s="1017" t="s">
        <v>2117</v>
      </c>
      <c r="T10" s="1028"/>
      <c r="U10" s="1026" t="s">
        <v>2118</v>
      </c>
    </row>
    <row r="11" spans="1:21" ht="30" hidden="1">
      <c r="A11" s="1014" t="s">
        <v>2092</v>
      </c>
      <c r="B11" s="1015" t="s">
        <v>2093</v>
      </c>
      <c r="C11" s="1016">
        <v>93227184</v>
      </c>
      <c r="D11" s="1017" t="s">
        <v>2119</v>
      </c>
      <c r="E11" s="1018">
        <v>15000</v>
      </c>
      <c r="F11" s="1019">
        <v>10636208</v>
      </c>
      <c r="G11" s="1020" t="s">
        <v>2095</v>
      </c>
      <c r="H11" s="1017"/>
      <c r="I11" s="1021"/>
      <c r="J11" s="1022"/>
      <c r="K11" s="1020">
        <v>42108</v>
      </c>
      <c r="L11" s="1020">
        <v>42132</v>
      </c>
      <c r="M11" s="1030" t="s">
        <v>2120</v>
      </c>
      <c r="N11" s="1020">
        <v>42143</v>
      </c>
      <c r="O11" s="1018">
        <v>15000</v>
      </c>
      <c r="P11" s="1018" t="s">
        <v>2116</v>
      </c>
      <c r="Q11" s="1024">
        <v>65.27</v>
      </c>
      <c r="R11" s="1025">
        <v>979049.99999999988</v>
      </c>
      <c r="S11" s="1017" t="s">
        <v>2117</v>
      </c>
      <c r="T11" s="1028">
        <v>42375</v>
      </c>
      <c r="U11" s="1026"/>
    </row>
    <row r="12" spans="1:21" ht="51" hidden="1">
      <c r="A12" s="1014" t="s">
        <v>2092</v>
      </c>
      <c r="B12" s="1015" t="s">
        <v>2093</v>
      </c>
      <c r="C12" s="1016">
        <v>93227185</v>
      </c>
      <c r="D12" s="1017" t="s">
        <v>2121</v>
      </c>
      <c r="E12" s="1018">
        <v>5000</v>
      </c>
      <c r="F12" s="1019">
        <v>10638239</v>
      </c>
      <c r="G12" s="1020" t="s">
        <v>2114</v>
      </c>
      <c r="H12" s="1017"/>
      <c r="I12" s="1021"/>
      <c r="J12" s="1022"/>
      <c r="K12" s="1020" t="s">
        <v>2115</v>
      </c>
      <c r="L12" s="1020">
        <v>42132</v>
      </c>
      <c r="M12" s="1023">
        <v>4500315412</v>
      </c>
      <c r="N12" s="1020">
        <v>42546</v>
      </c>
      <c r="O12" s="1018">
        <v>5000</v>
      </c>
      <c r="P12" s="1018" t="s">
        <v>2116</v>
      </c>
      <c r="Q12" s="1024">
        <v>3.26</v>
      </c>
      <c r="R12" s="1025">
        <v>16299.999999999998</v>
      </c>
      <c r="S12" s="1017" t="s">
        <v>2117</v>
      </c>
      <c r="T12" s="1028">
        <v>42374</v>
      </c>
      <c r="U12" s="1026"/>
    </row>
    <row r="13" spans="1:21" ht="51" hidden="1">
      <c r="A13" s="1014" t="s">
        <v>2092</v>
      </c>
      <c r="B13" s="1015" t="s">
        <v>2093</v>
      </c>
      <c r="C13" s="1016">
        <v>93227185</v>
      </c>
      <c r="D13" s="1017" t="s">
        <v>2122</v>
      </c>
      <c r="E13" s="1018">
        <v>10000</v>
      </c>
      <c r="F13" s="1019">
        <v>10638239</v>
      </c>
      <c r="G13" s="1020" t="s">
        <v>2114</v>
      </c>
      <c r="H13" s="1017"/>
      <c r="I13" s="1021"/>
      <c r="J13" s="1022"/>
      <c r="K13" s="1020" t="s">
        <v>2115</v>
      </c>
      <c r="L13" s="1020">
        <v>42132</v>
      </c>
      <c r="M13" s="1023">
        <v>4500315412</v>
      </c>
      <c r="N13" s="1020">
        <v>42546</v>
      </c>
      <c r="O13" s="1018">
        <v>10000</v>
      </c>
      <c r="P13" s="1018" t="s">
        <v>2116</v>
      </c>
      <c r="Q13" s="1024">
        <v>3.23</v>
      </c>
      <c r="R13" s="1025">
        <v>32300</v>
      </c>
      <c r="S13" s="1017" t="s">
        <v>2117</v>
      </c>
      <c r="T13" s="1028">
        <v>42374</v>
      </c>
      <c r="U13" s="1026"/>
    </row>
    <row r="14" spans="1:21" ht="51" hidden="1">
      <c r="A14" s="1014" t="s">
        <v>2092</v>
      </c>
      <c r="B14" s="1015" t="s">
        <v>2093</v>
      </c>
      <c r="C14" s="1016">
        <v>93227185</v>
      </c>
      <c r="D14" s="1017" t="s">
        <v>2123</v>
      </c>
      <c r="E14" s="1018">
        <v>5000</v>
      </c>
      <c r="F14" s="1019">
        <v>10638239</v>
      </c>
      <c r="G14" s="1020" t="s">
        <v>2114</v>
      </c>
      <c r="H14" s="1017"/>
      <c r="I14" s="1021"/>
      <c r="J14" s="1022"/>
      <c r="K14" s="1020" t="s">
        <v>2115</v>
      </c>
      <c r="L14" s="1020">
        <v>42132</v>
      </c>
      <c r="M14" s="1023">
        <v>4500315412</v>
      </c>
      <c r="N14" s="1020">
        <v>42546</v>
      </c>
      <c r="O14" s="1018">
        <v>5000</v>
      </c>
      <c r="P14" s="1018" t="s">
        <v>2116</v>
      </c>
      <c r="Q14" s="1024">
        <v>3.26</v>
      </c>
      <c r="R14" s="1025">
        <v>16299.999999999998</v>
      </c>
      <c r="S14" s="1017" t="s">
        <v>2117</v>
      </c>
      <c r="T14" s="1028">
        <v>42374</v>
      </c>
      <c r="U14" s="1026"/>
    </row>
    <row r="15" spans="1:21" ht="51" hidden="1">
      <c r="A15" s="1014" t="s">
        <v>2092</v>
      </c>
      <c r="B15" s="1015" t="s">
        <v>2093</v>
      </c>
      <c r="C15" s="1016">
        <v>93227185</v>
      </c>
      <c r="D15" s="1017" t="s">
        <v>2123</v>
      </c>
      <c r="E15" s="1018">
        <v>5000</v>
      </c>
      <c r="F15" s="1019">
        <v>10638239</v>
      </c>
      <c r="G15" s="1020" t="s">
        <v>2114</v>
      </c>
      <c r="H15" s="1017"/>
      <c r="I15" s="1021"/>
      <c r="J15" s="1022"/>
      <c r="K15" s="1020" t="s">
        <v>2115</v>
      </c>
      <c r="L15" s="1020">
        <v>42132</v>
      </c>
      <c r="M15" s="1023">
        <v>4500315412</v>
      </c>
      <c r="N15" s="1020">
        <v>42546</v>
      </c>
      <c r="O15" s="1018">
        <v>5000</v>
      </c>
      <c r="P15" s="1018" t="s">
        <v>2116</v>
      </c>
      <c r="Q15" s="1024">
        <v>4.74</v>
      </c>
      <c r="R15" s="1025">
        <v>23700</v>
      </c>
      <c r="S15" s="1017" t="s">
        <v>2117</v>
      </c>
      <c r="T15" s="1028">
        <v>42374</v>
      </c>
      <c r="U15" s="1026"/>
    </row>
    <row r="16" spans="1:21" ht="38.25" hidden="1">
      <c r="A16" s="1014" t="s">
        <v>2092</v>
      </c>
      <c r="B16" s="1015" t="s">
        <v>2093</v>
      </c>
      <c r="C16" s="1016">
        <v>93227185</v>
      </c>
      <c r="D16" s="1017" t="s">
        <v>2124</v>
      </c>
      <c r="E16" s="1018">
        <v>25000</v>
      </c>
      <c r="F16" s="1019">
        <v>10638239</v>
      </c>
      <c r="G16" s="1020" t="s">
        <v>2114</v>
      </c>
      <c r="H16" s="1017"/>
      <c r="I16" s="1021"/>
      <c r="J16" s="1022"/>
      <c r="K16" s="1020" t="s">
        <v>2115</v>
      </c>
      <c r="L16" s="1020">
        <v>42132</v>
      </c>
      <c r="M16" s="1023">
        <v>4500315412</v>
      </c>
      <c r="N16" s="1020">
        <v>42546</v>
      </c>
      <c r="O16" s="1018">
        <v>25000</v>
      </c>
      <c r="P16" s="1018" t="s">
        <v>2116</v>
      </c>
      <c r="Q16" s="1024">
        <v>1.8</v>
      </c>
      <c r="R16" s="1025">
        <v>45000</v>
      </c>
      <c r="S16" s="1017" t="s">
        <v>2117</v>
      </c>
      <c r="T16" s="1028">
        <v>42374</v>
      </c>
      <c r="U16" s="1026"/>
    </row>
    <row r="17" spans="1:21" ht="30" hidden="1">
      <c r="A17" s="1014" t="s">
        <v>2125</v>
      </c>
      <c r="B17" s="1015" t="s">
        <v>2093</v>
      </c>
      <c r="C17" s="1016">
        <v>93227186</v>
      </c>
      <c r="D17" s="1017" t="s">
        <v>2126</v>
      </c>
      <c r="E17" s="1018">
        <v>200000</v>
      </c>
      <c r="F17" s="1019">
        <v>10632405</v>
      </c>
      <c r="G17" s="1020" t="s">
        <v>2095</v>
      </c>
      <c r="H17" s="1017" t="s">
        <v>2127</v>
      </c>
      <c r="I17" s="1021">
        <v>42132</v>
      </c>
      <c r="J17" s="1022">
        <v>42152</v>
      </c>
      <c r="K17" s="1020">
        <v>42156</v>
      </c>
      <c r="L17" s="1020">
        <v>42166</v>
      </c>
      <c r="M17" s="1030" t="s">
        <v>2128</v>
      </c>
      <c r="N17" s="1020">
        <v>42172</v>
      </c>
      <c r="O17" s="1018">
        <v>200000</v>
      </c>
      <c r="P17" s="1018" t="s">
        <v>2116</v>
      </c>
      <c r="Q17" s="1024">
        <v>1.1346000000000001</v>
      </c>
      <c r="R17" s="1025">
        <v>226920</v>
      </c>
      <c r="S17" s="1017" t="s">
        <v>2129</v>
      </c>
      <c r="T17" s="1022">
        <v>42544</v>
      </c>
      <c r="U17" s="1026"/>
    </row>
    <row r="18" spans="1:21" ht="72" hidden="1">
      <c r="A18" s="1014" t="s">
        <v>2092</v>
      </c>
      <c r="B18" s="1015" t="s">
        <v>2093</v>
      </c>
      <c r="C18" s="1016">
        <v>93227187</v>
      </c>
      <c r="D18" s="1017" t="s">
        <v>2130</v>
      </c>
      <c r="E18" s="1018">
        <v>500</v>
      </c>
      <c r="F18" s="1019">
        <v>10632409</v>
      </c>
      <c r="G18" s="1020" t="s">
        <v>2095</v>
      </c>
      <c r="H18" s="1017" t="s">
        <v>2131</v>
      </c>
      <c r="I18" s="1021">
        <v>42493</v>
      </c>
      <c r="J18" s="1022">
        <v>42158</v>
      </c>
      <c r="K18" s="1020">
        <v>42174</v>
      </c>
      <c r="L18" s="1020">
        <v>42185</v>
      </c>
      <c r="M18" s="1030">
        <v>4500319218</v>
      </c>
      <c r="N18" s="1020">
        <v>42263</v>
      </c>
      <c r="O18" s="1018">
        <v>500</v>
      </c>
      <c r="P18" s="1018" t="s">
        <v>2097</v>
      </c>
      <c r="Q18" s="1024">
        <v>129.63</v>
      </c>
      <c r="R18" s="1025">
        <v>64815</v>
      </c>
      <c r="S18" s="1017" t="s">
        <v>2132</v>
      </c>
      <c r="T18" s="1022">
        <v>42696</v>
      </c>
      <c r="U18" s="1026" t="s">
        <v>2133</v>
      </c>
    </row>
    <row r="19" spans="1:21" ht="48" hidden="1">
      <c r="A19" s="1014" t="s">
        <v>2092</v>
      </c>
      <c r="B19" s="1015" t="s">
        <v>2093</v>
      </c>
      <c r="C19" s="1016">
        <v>93227189</v>
      </c>
      <c r="D19" s="1017" t="s">
        <v>2134</v>
      </c>
      <c r="E19" s="1018">
        <v>300</v>
      </c>
      <c r="F19" s="1019">
        <v>10633233</v>
      </c>
      <c r="G19" s="1020" t="s">
        <v>2095</v>
      </c>
      <c r="H19" s="1017" t="s">
        <v>2135</v>
      </c>
      <c r="I19" s="1021">
        <v>42142</v>
      </c>
      <c r="J19" s="1022">
        <v>42173</v>
      </c>
      <c r="K19" s="1020">
        <v>42261</v>
      </c>
      <c r="L19" s="1020">
        <v>42303</v>
      </c>
      <c r="M19" s="1023">
        <v>4500333142</v>
      </c>
      <c r="N19" s="1020">
        <v>42515</v>
      </c>
      <c r="O19" s="1018">
        <v>300</v>
      </c>
      <c r="P19" s="1018" t="s">
        <v>2136</v>
      </c>
      <c r="Q19" s="1024">
        <v>34750</v>
      </c>
      <c r="R19" s="1025">
        <v>10425000</v>
      </c>
      <c r="S19" s="1017" t="s">
        <v>2137</v>
      </c>
      <c r="T19" s="1028"/>
      <c r="U19" s="1026" t="s">
        <v>2138</v>
      </c>
    </row>
    <row r="20" spans="1:21" ht="38.25" hidden="1">
      <c r="A20" s="1014" t="s">
        <v>2092</v>
      </c>
      <c r="B20" s="1015" t="s">
        <v>2093</v>
      </c>
      <c r="C20" s="1016">
        <v>93227190</v>
      </c>
      <c r="D20" s="1017" t="s">
        <v>2139</v>
      </c>
      <c r="E20" s="1018">
        <v>2000</v>
      </c>
      <c r="F20" s="1019">
        <v>10635387</v>
      </c>
      <c r="G20" s="1020" t="s">
        <v>2095</v>
      </c>
      <c r="H20" s="1017" t="s">
        <v>2140</v>
      </c>
      <c r="I20" s="1021">
        <v>42142</v>
      </c>
      <c r="J20" s="1022">
        <v>42186</v>
      </c>
      <c r="K20" s="1020">
        <v>42249</v>
      </c>
      <c r="L20" s="1020">
        <v>42311</v>
      </c>
      <c r="M20" s="1023">
        <v>4500323034</v>
      </c>
      <c r="N20" s="1020">
        <v>42335</v>
      </c>
      <c r="O20" s="1018">
        <v>1000</v>
      </c>
      <c r="P20" s="1018" t="s">
        <v>2136</v>
      </c>
      <c r="Q20" s="1024">
        <v>5984.3</v>
      </c>
      <c r="R20" s="1025">
        <v>5984300</v>
      </c>
      <c r="S20" s="1017" t="s">
        <v>2141</v>
      </c>
      <c r="T20" s="1028">
        <v>42709</v>
      </c>
      <c r="U20" s="1026"/>
    </row>
    <row r="21" spans="1:21" ht="48" hidden="1">
      <c r="A21" s="1014" t="s">
        <v>2092</v>
      </c>
      <c r="B21" s="1015" t="s">
        <v>2093</v>
      </c>
      <c r="C21" s="1016">
        <v>93227191</v>
      </c>
      <c r="D21" s="1017" t="s">
        <v>2142</v>
      </c>
      <c r="E21" s="1018">
        <v>754</v>
      </c>
      <c r="F21" s="1019">
        <v>10633159</v>
      </c>
      <c r="G21" s="1020" t="s">
        <v>2095</v>
      </c>
      <c r="H21" s="1017" t="s">
        <v>2143</v>
      </c>
      <c r="I21" s="1021">
        <v>42137</v>
      </c>
      <c r="J21" s="1022">
        <v>42180</v>
      </c>
      <c r="K21" s="1020">
        <v>42241</v>
      </c>
      <c r="L21" s="1020">
        <v>42250</v>
      </c>
      <c r="M21" s="1023">
        <v>4500319618</v>
      </c>
      <c r="N21" s="1020">
        <v>42278</v>
      </c>
      <c r="O21" s="1018">
        <v>754</v>
      </c>
      <c r="P21" s="1018" t="s">
        <v>2136</v>
      </c>
      <c r="Q21" s="1024">
        <v>11451</v>
      </c>
      <c r="R21" s="1025">
        <v>8634054</v>
      </c>
      <c r="S21" s="1017" t="s">
        <v>2144</v>
      </c>
      <c r="T21" s="1028">
        <v>42675</v>
      </c>
      <c r="U21" s="1026" t="s">
        <v>2145</v>
      </c>
    </row>
    <row r="22" spans="1:21" ht="38.25" hidden="1">
      <c r="A22" s="1014" t="s">
        <v>2092</v>
      </c>
      <c r="B22" s="1015" t="s">
        <v>2093</v>
      </c>
      <c r="C22" s="1016">
        <v>93227191</v>
      </c>
      <c r="D22" s="1017" t="s">
        <v>2146</v>
      </c>
      <c r="E22" s="1018">
        <v>387</v>
      </c>
      <c r="F22" s="1019">
        <v>10633159</v>
      </c>
      <c r="G22" s="1020" t="s">
        <v>2095</v>
      </c>
      <c r="H22" s="1017" t="s">
        <v>2143</v>
      </c>
      <c r="I22" s="1021">
        <v>42137</v>
      </c>
      <c r="J22" s="1022">
        <v>42180</v>
      </c>
      <c r="K22" s="1020">
        <v>42241</v>
      </c>
      <c r="L22" s="1020">
        <v>42250</v>
      </c>
      <c r="M22" s="1023">
        <v>4500319618</v>
      </c>
      <c r="N22" s="1020">
        <v>42278</v>
      </c>
      <c r="O22" s="1018">
        <v>387</v>
      </c>
      <c r="P22" s="1018" t="s">
        <v>2136</v>
      </c>
      <c r="Q22" s="1024">
        <v>9775</v>
      </c>
      <c r="R22" s="1025">
        <v>3782925</v>
      </c>
      <c r="S22" s="1017" t="s">
        <v>2144</v>
      </c>
      <c r="T22" s="1028"/>
      <c r="U22" s="1026"/>
    </row>
    <row r="23" spans="1:21" ht="38.25" hidden="1">
      <c r="A23" s="1014" t="s">
        <v>2092</v>
      </c>
      <c r="B23" s="1015" t="s">
        <v>2093</v>
      </c>
      <c r="C23" s="1016">
        <v>93227191</v>
      </c>
      <c r="D23" s="1017" t="s">
        <v>2147</v>
      </c>
      <c r="E23" s="1018">
        <v>367</v>
      </c>
      <c r="F23" s="1019">
        <v>10633159</v>
      </c>
      <c r="G23" s="1020" t="s">
        <v>2095</v>
      </c>
      <c r="H23" s="1017" t="s">
        <v>2143</v>
      </c>
      <c r="I23" s="1021">
        <v>42137</v>
      </c>
      <c r="J23" s="1022">
        <v>42180</v>
      </c>
      <c r="K23" s="1020">
        <v>42241</v>
      </c>
      <c r="L23" s="1020">
        <v>42250</v>
      </c>
      <c r="M23" s="1023">
        <v>4500319618</v>
      </c>
      <c r="N23" s="1020">
        <v>42278</v>
      </c>
      <c r="O23" s="1018">
        <v>367</v>
      </c>
      <c r="P23" s="1018" t="s">
        <v>2136</v>
      </c>
      <c r="Q23" s="1024">
        <v>8124</v>
      </c>
      <c r="R23" s="1025">
        <v>2981508</v>
      </c>
      <c r="S23" s="1017" t="s">
        <v>2144</v>
      </c>
      <c r="T23" s="1028">
        <v>42675</v>
      </c>
      <c r="U23" s="1026"/>
    </row>
    <row r="24" spans="1:21" ht="38.25" hidden="1">
      <c r="A24" s="1014" t="s">
        <v>2125</v>
      </c>
      <c r="B24" s="1015" t="s">
        <v>2093</v>
      </c>
      <c r="C24" s="1016">
        <v>93227193</v>
      </c>
      <c r="D24" s="1017" t="s">
        <v>2148</v>
      </c>
      <c r="E24" s="1018">
        <v>10000</v>
      </c>
      <c r="F24" s="1019">
        <v>10634131</v>
      </c>
      <c r="G24" s="1020" t="s">
        <v>2095</v>
      </c>
      <c r="H24" s="1017" t="s">
        <v>2149</v>
      </c>
      <c r="I24" s="1021">
        <v>42511</v>
      </c>
      <c r="J24" s="1022">
        <v>42172</v>
      </c>
      <c r="K24" s="1020">
        <v>42199</v>
      </c>
      <c r="L24" s="1020">
        <v>42256</v>
      </c>
      <c r="M24" s="1023">
        <v>4500319821</v>
      </c>
      <c r="N24" s="1020">
        <v>42275</v>
      </c>
      <c r="O24" s="1018">
        <v>10000</v>
      </c>
      <c r="P24" s="1018" t="s">
        <v>2097</v>
      </c>
      <c r="Q24" s="1024">
        <v>116</v>
      </c>
      <c r="R24" s="1025">
        <v>1160000</v>
      </c>
      <c r="S24" s="1017" t="s">
        <v>2150</v>
      </c>
      <c r="T24" s="1022">
        <v>42535</v>
      </c>
      <c r="U24" s="1026"/>
    </row>
    <row r="25" spans="1:21" ht="108" hidden="1">
      <c r="A25" s="1031" t="s">
        <v>2125</v>
      </c>
      <c r="B25" s="1015" t="s">
        <v>2093</v>
      </c>
      <c r="C25" s="1016">
        <v>93227194</v>
      </c>
      <c r="D25" s="1017" t="s">
        <v>2151</v>
      </c>
      <c r="E25" s="1018">
        <v>20000</v>
      </c>
      <c r="F25" s="1019">
        <v>10634115</v>
      </c>
      <c r="G25" s="1020" t="s">
        <v>2095</v>
      </c>
      <c r="H25" s="1017" t="s">
        <v>2152</v>
      </c>
      <c r="I25" s="1021">
        <v>42195</v>
      </c>
      <c r="J25" s="1022">
        <v>42213</v>
      </c>
      <c r="K25" s="1020">
        <v>42233</v>
      </c>
      <c r="L25" s="1020">
        <v>42312</v>
      </c>
      <c r="M25" s="1023">
        <v>4500322607</v>
      </c>
      <c r="N25" s="1020">
        <v>42325</v>
      </c>
      <c r="O25" s="1018">
        <v>20000</v>
      </c>
      <c r="P25" s="1018" t="s">
        <v>2116</v>
      </c>
      <c r="Q25" s="1024">
        <v>25.05</v>
      </c>
      <c r="R25" s="1025">
        <v>501000</v>
      </c>
      <c r="S25" s="1017" t="s">
        <v>2117</v>
      </c>
      <c r="T25" s="1022">
        <v>42927</v>
      </c>
      <c r="U25" s="1026" t="s">
        <v>2153</v>
      </c>
    </row>
    <row r="26" spans="1:21" ht="38.25" hidden="1">
      <c r="A26" s="1014" t="s">
        <v>2125</v>
      </c>
      <c r="B26" s="1015" t="s">
        <v>2093</v>
      </c>
      <c r="C26" s="1016">
        <v>93227196</v>
      </c>
      <c r="D26" s="1017" t="s">
        <v>2154</v>
      </c>
      <c r="E26" s="1018">
        <v>20000</v>
      </c>
      <c r="F26" s="1019">
        <v>10634188</v>
      </c>
      <c r="G26" s="1020" t="s">
        <v>2095</v>
      </c>
      <c r="H26" s="1017" t="s">
        <v>2155</v>
      </c>
      <c r="I26" s="1021">
        <v>42232</v>
      </c>
      <c r="J26" s="1022">
        <v>42270</v>
      </c>
      <c r="K26" s="1020">
        <v>42272</v>
      </c>
      <c r="L26" s="1020">
        <v>42291</v>
      </c>
      <c r="M26" s="1023">
        <v>4500324481</v>
      </c>
      <c r="N26" s="1020">
        <v>42380</v>
      </c>
      <c r="O26" s="1018">
        <v>20000</v>
      </c>
      <c r="P26" s="1018" t="s">
        <v>2136</v>
      </c>
      <c r="Q26" s="1024">
        <v>19.25</v>
      </c>
      <c r="R26" s="1025">
        <v>385000</v>
      </c>
      <c r="S26" s="1017" t="s">
        <v>2156</v>
      </c>
      <c r="T26" s="1022">
        <v>42518</v>
      </c>
      <c r="U26" s="1026"/>
    </row>
    <row r="27" spans="1:21" ht="132" hidden="1">
      <c r="A27" s="1029" t="s">
        <v>2157</v>
      </c>
      <c r="B27" s="1015" t="s">
        <v>2093</v>
      </c>
      <c r="C27" s="1016">
        <v>93227198</v>
      </c>
      <c r="D27" s="1017" t="s">
        <v>2158</v>
      </c>
      <c r="E27" s="1018">
        <v>2000</v>
      </c>
      <c r="F27" s="1019">
        <v>10641766</v>
      </c>
      <c r="G27" s="1020" t="s">
        <v>2095</v>
      </c>
      <c r="H27" s="1017" t="s">
        <v>2159</v>
      </c>
      <c r="I27" s="1021">
        <v>42265</v>
      </c>
      <c r="J27" s="1022">
        <v>42284</v>
      </c>
      <c r="K27" s="1020">
        <v>42345</v>
      </c>
      <c r="L27" s="1020">
        <v>42380</v>
      </c>
      <c r="M27" s="1023">
        <v>4500326924</v>
      </c>
      <c r="N27" s="1020">
        <v>42429</v>
      </c>
      <c r="O27" s="1018">
        <v>2000</v>
      </c>
      <c r="P27" s="1018" t="s">
        <v>2097</v>
      </c>
      <c r="Q27" s="1024">
        <v>1852</v>
      </c>
      <c r="R27" s="1025">
        <v>3704000</v>
      </c>
      <c r="S27" s="1017" t="s">
        <v>2160</v>
      </c>
      <c r="T27" s="1022"/>
      <c r="U27" s="1026" t="s">
        <v>2161</v>
      </c>
    </row>
    <row r="28" spans="1:21" ht="48" hidden="1">
      <c r="A28" s="1014" t="s">
        <v>2092</v>
      </c>
      <c r="B28" s="1015" t="s">
        <v>2093</v>
      </c>
      <c r="C28" s="1016">
        <v>93227201</v>
      </c>
      <c r="D28" s="1017" t="s">
        <v>2162</v>
      </c>
      <c r="E28" s="1032">
        <v>300</v>
      </c>
      <c r="F28" s="1019">
        <v>10643540</v>
      </c>
      <c r="G28" s="1020" t="s">
        <v>2095</v>
      </c>
      <c r="H28" s="1017" t="s">
        <v>2163</v>
      </c>
      <c r="I28" s="1021">
        <v>42216</v>
      </c>
      <c r="J28" s="1022">
        <v>42247</v>
      </c>
      <c r="K28" s="1020">
        <v>42261</v>
      </c>
      <c r="L28" s="1020">
        <v>42303</v>
      </c>
      <c r="M28" s="1023">
        <v>4500333142</v>
      </c>
      <c r="N28" s="1020">
        <v>42515</v>
      </c>
      <c r="O28" s="1018">
        <v>300</v>
      </c>
      <c r="P28" s="1018" t="s">
        <v>2136</v>
      </c>
      <c r="Q28" s="1024">
        <v>32400</v>
      </c>
      <c r="R28" s="1025">
        <v>9720000</v>
      </c>
      <c r="S28" s="1017" t="s">
        <v>2137</v>
      </c>
      <c r="T28" s="1022"/>
      <c r="U28" s="1026" t="s">
        <v>2138</v>
      </c>
    </row>
    <row r="29" spans="1:21" ht="30" hidden="1">
      <c r="A29" s="1014" t="s">
        <v>2092</v>
      </c>
      <c r="B29" s="1015" t="s">
        <v>2093</v>
      </c>
      <c r="C29" s="1016">
        <v>93227202</v>
      </c>
      <c r="D29" s="1017" t="s">
        <v>2164</v>
      </c>
      <c r="E29" s="1018">
        <v>132000</v>
      </c>
      <c r="F29" s="1019">
        <v>10645463</v>
      </c>
      <c r="G29" s="1020" t="s">
        <v>2095</v>
      </c>
      <c r="H29" s="1017" t="s">
        <v>2165</v>
      </c>
      <c r="I29" s="1021">
        <v>42289</v>
      </c>
      <c r="J29" s="1022">
        <v>42312</v>
      </c>
      <c r="K29" s="1020">
        <v>42331</v>
      </c>
      <c r="L29" s="1020">
        <v>42352</v>
      </c>
      <c r="M29" s="1023">
        <v>4500329723</v>
      </c>
      <c r="N29" s="1020">
        <v>42453</v>
      </c>
      <c r="O29" s="1018">
        <v>132000</v>
      </c>
      <c r="P29" s="1018" t="s">
        <v>2136</v>
      </c>
      <c r="Q29" s="1024">
        <v>0.84</v>
      </c>
      <c r="R29" s="1025">
        <v>110880</v>
      </c>
      <c r="S29" s="1017" t="s">
        <v>2166</v>
      </c>
      <c r="T29" s="1022">
        <v>42760</v>
      </c>
      <c r="U29" s="1026"/>
    </row>
    <row r="30" spans="1:21" ht="30" hidden="1">
      <c r="A30" s="1014" t="s">
        <v>2092</v>
      </c>
      <c r="B30" s="1015" t="s">
        <v>2093</v>
      </c>
      <c r="C30" s="1016">
        <v>93227202</v>
      </c>
      <c r="D30" s="1017" t="s">
        <v>2164</v>
      </c>
      <c r="E30" s="1018">
        <v>165000</v>
      </c>
      <c r="F30" s="1019">
        <v>10645463</v>
      </c>
      <c r="G30" s="1020" t="s">
        <v>2095</v>
      </c>
      <c r="H30" s="1017" t="s">
        <v>2165</v>
      </c>
      <c r="I30" s="1021">
        <v>42289</v>
      </c>
      <c r="J30" s="1022">
        <v>42312</v>
      </c>
      <c r="K30" s="1020">
        <v>42331</v>
      </c>
      <c r="L30" s="1020">
        <v>42352</v>
      </c>
      <c r="M30" s="1023">
        <v>4500329723</v>
      </c>
      <c r="N30" s="1020">
        <v>42453</v>
      </c>
      <c r="O30" s="1018">
        <v>165000</v>
      </c>
      <c r="P30" s="1018" t="s">
        <v>2136</v>
      </c>
      <c r="Q30" s="1024">
        <v>0.83</v>
      </c>
      <c r="R30" s="1025">
        <v>136950</v>
      </c>
      <c r="S30" s="1017" t="s">
        <v>2166</v>
      </c>
      <c r="T30" s="1022">
        <v>42760</v>
      </c>
      <c r="U30" s="1026"/>
    </row>
    <row r="31" spans="1:21" ht="114.75" hidden="1">
      <c r="A31" s="1031" t="s">
        <v>2125</v>
      </c>
      <c r="B31" s="1015" t="s">
        <v>2093</v>
      </c>
      <c r="C31" s="1016">
        <v>93227203</v>
      </c>
      <c r="D31" s="1017" t="s">
        <v>2167</v>
      </c>
      <c r="E31" s="1018">
        <v>90000</v>
      </c>
      <c r="F31" s="1019">
        <v>10646155</v>
      </c>
      <c r="G31" s="1020" t="s">
        <v>2095</v>
      </c>
      <c r="H31" s="1017" t="s">
        <v>2168</v>
      </c>
      <c r="I31" s="1021">
        <v>42284</v>
      </c>
      <c r="J31" s="1022">
        <v>42306</v>
      </c>
      <c r="K31" s="1020">
        <v>42380</v>
      </c>
      <c r="L31" s="1020">
        <v>42430</v>
      </c>
      <c r="M31" s="1023">
        <v>4500329959</v>
      </c>
      <c r="N31" s="1020">
        <v>42451</v>
      </c>
      <c r="O31" s="1018">
        <v>90000</v>
      </c>
      <c r="P31" s="1018" t="s">
        <v>2097</v>
      </c>
      <c r="Q31" s="1024">
        <v>0.42199999999999999</v>
      </c>
      <c r="R31" s="1025">
        <v>37980</v>
      </c>
      <c r="S31" s="1017" t="s">
        <v>2169</v>
      </c>
      <c r="T31" s="1022">
        <v>42579</v>
      </c>
      <c r="U31" s="1026"/>
    </row>
    <row r="32" spans="1:21" ht="114.75" hidden="1">
      <c r="A32" s="1031" t="s">
        <v>2092</v>
      </c>
      <c r="B32" s="1015" t="s">
        <v>2093</v>
      </c>
      <c r="C32" s="1016">
        <v>93227203</v>
      </c>
      <c r="D32" s="1017" t="s">
        <v>2167</v>
      </c>
      <c r="E32" s="1018">
        <v>90000</v>
      </c>
      <c r="F32" s="1019">
        <v>10646155</v>
      </c>
      <c r="G32" s="1020" t="s">
        <v>2095</v>
      </c>
      <c r="H32" s="1017" t="s">
        <v>2168</v>
      </c>
      <c r="I32" s="1021">
        <v>42284</v>
      </c>
      <c r="J32" s="1022">
        <v>42306</v>
      </c>
      <c r="K32" s="1020">
        <v>42380</v>
      </c>
      <c r="L32" s="1020">
        <v>42430</v>
      </c>
      <c r="M32" s="1023">
        <v>4500329959</v>
      </c>
      <c r="N32" s="1020">
        <v>42451</v>
      </c>
      <c r="O32" s="1018">
        <v>90000</v>
      </c>
      <c r="P32" s="1018" t="s">
        <v>2097</v>
      </c>
      <c r="Q32" s="1024">
        <v>0.434</v>
      </c>
      <c r="R32" s="1025">
        <v>39060</v>
      </c>
      <c r="S32" s="1017" t="s">
        <v>2169</v>
      </c>
      <c r="T32" s="1022"/>
      <c r="U32" s="1026"/>
    </row>
    <row r="33" spans="1:21" ht="76.5" hidden="1">
      <c r="A33" s="1031" t="s">
        <v>2125</v>
      </c>
      <c r="B33" s="1015" t="s">
        <v>2093</v>
      </c>
      <c r="C33" s="1016">
        <v>93227203</v>
      </c>
      <c r="D33" s="1017" t="s">
        <v>2170</v>
      </c>
      <c r="E33" s="1018">
        <v>30000</v>
      </c>
      <c r="F33" s="1019">
        <v>10646155</v>
      </c>
      <c r="G33" s="1020" t="s">
        <v>2095</v>
      </c>
      <c r="H33" s="1017" t="s">
        <v>2168</v>
      </c>
      <c r="I33" s="1021">
        <v>42284</v>
      </c>
      <c r="J33" s="1022">
        <v>42306</v>
      </c>
      <c r="K33" s="1020">
        <v>42380</v>
      </c>
      <c r="L33" s="1020">
        <v>42430</v>
      </c>
      <c r="M33" s="1023">
        <v>4500329959</v>
      </c>
      <c r="N33" s="1020">
        <v>42451</v>
      </c>
      <c r="O33" s="1018">
        <v>30000</v>
      </c>
      <c r="P33" s="1018" t="s">
        <v>2097</v>
      </c>
      <c r="Q33" s="1024">
        <v>0.26500000000000001</v>
      </c>
      <c r="R33" s="1025">
        <v>7950</v>
      </c>
      <c r="S33" s="1017" t="s">
        <v>2169</v>
      </c>
      <c r="T33" s="1022">
        <v>42579</v>
      </c>
      <c r="U33" s="1026"/>
    </row>
    <row r="34" spans="1:21" ht="76.5" hidden="1">
      <c r="A34" s="1031" t="s">
        <v>2092</v>
      </c>
      <c r="B34" s="1015" t="s">
        <v>2093</v>
      </c>
      <c r="C34" s="1016">
        <v>93227203</v>
      </c>
      <c r="D34" s="1017" t="s">
        <v>2170</v>
      </c>
      <c r="E34" s="1018">
        <v>30000</v>
      </c>
      <c r="F34" s="1019">
        <v>10646155</v>
      </c>
      <c r="G34" s="1020" t="s">
        <v>2095</v>
      </c>
      <c r="H34" s="1017" t="s">
        <v>2168</v>
      </c>
      <c r="I34" s="1021">
        <v>42284</v>
      </c>
      <c r="J34" s="1022">
        <v>42306</v>
      </c>
      <c r="K34" s="1020">
        <v>42380</v>
      </c>
      <c r="L34" s="1020">
        <v>42430</v>
      </c>
      <c r="M34" s="1023">
        <v>4500329959</v>
      </c>
      <c r="N34" s="1020">
        <v>42451</v>
      </c>
      <c r="O34" s="1018">
        <v>30000</v>
      </c>
      <c r="P34" s="1018" t="s">
        <v>2097</v>
      </c>
      <c r="Q34" s="1024">
        <v>0.27300000000000002</v>
      </c>
      <c r="R34" s="1025">
        <v>8190.0000000000009</v>
      </c>
      <c r="S34" s="1017" t="s">
        <v>2169</v>
      </c>
      <c r="T34" s="1022"/>
      <c r="U34" s="1026" t="s">
        <v>2171</v>
      </c>
    </row>
    <row r="35" spans="1:21" ht="76.5" hidden="1">
      <c r="A35" s="1031" t="s">
        <v>2125</v>
      </c>
      <c r="B35" s="1015" t="s">
        <v>2093</v>
      </c>
      <c r="C35" s="1016">
        <v>93227203</v>
      </c>
      <c r="D35" s="1017" t="s">
        <v>2172</v>
      </c>
      <c r="E35" s="1018">
        <v>30000</v>
      </c>
      <c r="F35" s="1019">
        <v>10646155</v>
      </c>
      <c r="G35" s="1020" t="s">
        <v>2095</v>
      </c>
      <c r="H35" s="1017" t="s">
        <v>2168</v>
      </c>
      <c r="I35" s="1021">
        <v>42284</v>
      </c>
      <c r="J35" s="1022">
        <v>42306</v>
      </c>
      <c r="K35" s="1020">
        <v>42380</v>
      </c>
      <c r="L35" s="1020">
        <v>42430</v>
      </c>
      <c r="M35" s="1023">
        <v>4500329959</v>
      </c>
      <c r="N35" s="1020">
        <v>42451</v>
      </c>
      <c r="O35" s="1018">
        <v>30000</v>
      </c>
      <c r="P35" s="1018" t="s">
        <v>2097</v>
      </c>
      <c r="Q35" s="1024">
        <v>0.19</v>
      </c>
      <c r="R35" s="1025">
        <v>5700</v>
      </c>
      <c r="S35" s="1017" t="s">
        <v>2169</v>
      </c>
      <c r="T35" s="1022">
        <v>42579</v>
      </c>
      <c r="U35" s="1026"/>
    </row>
    <row r="36" spans="1:21" ht="76.5" hidden="1">
      <c r="A36" s="1031" t="s">
        <v>2092</v>
      </c>
      <c r="B36" s="1015" t="s">
        <v>2093</v>
      </c>
      <c r="C36" s="1016">
        <v>93227203</v>
      </c>
      <c r="D36" s="1017" t="s">
        <v>2172</v>
      </c>
      <c r="E36" s="1018">
        <v>30000</v>
      </c>
      <c r="F36" s="1019">
        <v>10646155</v>
      </c>
      <c r="G36" s="1020" t="s">
        <v>2095</v>
      </c>
      <c r="H36" s="1017" t="s">
        <v>2168</v>
      </c>
      <c r="I36" s="1021">
        <v>42284</v>
      </c>
      <c r="J36" s="1022">
        <v>42306</v>
      </c>
      <c r="K36" s="1020">
        <v>42380</v>
      </c>
      <c r="L36" s="1020">
        <v>42430</v>
      </c>
      <c r="M36" s="1023">
        <v>4500329959</v>
      </c>
      <c r="N36" s="1020">
        <v>42451</v>
      </c>
      <c r="O36" s="1018">
        <v>30000</v>
      </c>
      <c r="P36" s="1018" t="s">
        <v>2097</v>
      </c>
      <c r="Q36" s="1024">
        <v>0.19600000000000001</v>
      </c>
      <c r="R36" s="1025">
        <v>5880</v>
      </c>
      <c r="S36" s="1017" t="s">
        <v>2169</v>
      </c>
      <c r="T36" s="1022"/>
      <c r="U36" s="1026" t="s">
        <v>2171</v>
      </c>
    </row>
    <row r="37" spans="1:21" ht="89.25" hidden="1">
      <c r="A37" s="1031" t="s">
        <v>2125</v>
      </c>
      <c r="B37" s="1015" t="s">
        <v>2093</v>
      </c>
      <c r="C37" s="1016">
        <v>93227203</v>
      </c>
      <c r="D37" s="1017" t="s">
        <v>2173</v>
      </c>
      <c r="E37" s="1018">
        <v>90000</v>
      </c>
      <c r="F37" s="1019">
        <v>10646155</v>
      </c>
      <c r="G37" s="1020" t="s">
        <v>2095</v>
      </c>
      <c r="H37" s="1017" t="s">
        <v>2168</v>
      </c>
      <c r="I37" s="1021">
        <v>42284</v>
      </c>
      <c r="J37" s="1022">
        <v>42306</v>
      </c>
      <c r="K37" s="1020">
        <v>42380</v>
      </c>
      <c r="L37" s="1020">
        <v>42430</v>
      </c>
      <c r="M37" s="1023">
        <v>4500329959</v>
      </c>
      <c r="N37" s="1020">
        <v>42451</v>
      </c>
      <c r="O37" s="1018">
        <v>90000</v>
      </c>
      <c r="P37" s="1018" t="s">
        <v>2097</v>
      </c>
      <c r="Q37" s="1024">
        <v>0.12</v>
      </c>
      <c r="R37" s="1025">
        <v>10800</v>
      </c>
      <c r="S37" s="1017" t="s">
        <v>2169</v>
      </c>
      <c r="T37" s="1022">
        <v>42579</v>
      </c>
      <c r="U37" s="1026"/>
    </row>
    <row r="38" spans="1:21" ht="89.25" hidden="1">
      <c r="A38" s="1031" t="s">
        <v>2092</v>
      </c>
      <c r="B38" s="1015" t="s">
        <v>2093</v>
      </c>
      <c r="C38" s="1016">
        <v>93227203</v>
      </c>
      <c r="D38" s="1017" t="s">
        <v>2173</v>
      </c>
      <c r="E38" s="1018">
        <v>90000</v>
      </c>
      <c r="F38" s="1019">
        <v>10646155</v>
      </c>
      <c r="G38" s="1020" t="s">
        <v>2095</v>
      </c>
      <c r="H38" s="1017" t="s">
        <v>2168</v>
      </c>
      <c r="I38" s="1021">
        <v>42284</v>
      </c>
      <c r="J38" s="1022">
        <v>42306</v>
      </c>
      <c r="K38" s="1020">
        <v>42380</v>
      </c>
      <c r="L38" s="1020">
        <v>42430</v>
      </c>
      <c r="M38" s="1023">
        <v>4500329959</v>
      </c>
      <c r="N38" s="1020">
        <v>42451</v>
      </c>
      <c r="O38" s="1018">
        <v>90000</v>
      </c>
      <c r="P38" s="1018" t="s">
        <v>2097</v>
      </c>
      <c r="Q38" s="1024">
        <v>0.124</v>
      </c>
      <c r="R38" s="1025">
        <v>11160</v>
      </c>
      <c r="S38" s="1017" t="s">
        <v>2169</v>
      </c>
      <c r="T38" s="1028"/>
      <c r="U38" s="1026" t="s">
        <v>2171</v>
      </c>
    </row>
    <row r="39" spans="1:21" ht="51" hidden="1">
      <c r="A39" s="1033" t="s">
        <v>2092</v>
      </c>
      <c r="B39" s="1015" t="s">
        <v>2093</v>
      </c>
      <c r="C39" s="1016">
        <v>93227204</v>
      </c>
      <c r="D39" s="1017" t="s">
        <v>2174</v>
      </c>
      <c r="E39" s="1018">
        <v>30000</v>
      </c>
      <c r="F39" s="1019">
        <v>10657568</v>
      </c>
      <c r="G39" s="1020" t="s">
        <v>2095</v>
      </c>
      <c r="H39" s="1017" t="s">
        <v>2175</v>
      </c>
      <c r="I39" s="1021">
        <v>42423</v>
      </c>
      <c r="J39" s="1022">
        <v>42465</v>
      </c>
      <c r="K39" s="1020" t="s">
        <v>2176</v>
      </c>
      <c r="L39" s="1020">
        <v>42655</v>
      </c>
      <c r="M39" s="1023">
        <v>4500342691</v>
      </c>
      <c r="N39" s="1020">
        <v>42667</v>
      </c>
      <c r="O39" s="1018">
        <v>30000</v>
      </c>
      <c r="P39" s="1018" t="s">
        <v>2097</v>
      </c>
      <c r="Q39" s="1024">
        <v>0.19</v>
      </c>
      <c r="R39" s="1025">
        <v>5700</v>
      </c>
      <c r="S39" s="1017" t="s">
        <v>2177</v>
      </c>
      <c r="T39" s="1034">
        <v>42872</v>
      </c>
      <c r="U39" s="1026"/>
    </row>
    <row r="40" spans="1:21" ht="51" hidden="1">
      <c r="A40" s="1033" t="s">
        <v>2092</v>
      </c>
      <c r="B40" s="1015" t="s">
        <v>2093</v>
      </c>
      <c r="C40" s="1016">
        <v>93227204</v>
      </c>
      <c r="D40" s="1017" t="s">
        <v>2174</v>
      </c>
      <c r="E40" s="1018">
        <v>30000</v>
      </c>
      <c r="F40" s="1019">
        <v>10657568</v>
      </c>
      <c r="G40" s="1020" t="s">
        <v>2095</v>
      </c>
      <c r="H40" s="1017" t="s">
        <v>2175</v>
      </c>
      <c r="I40" s="1021">
        <v>42423</v>
      </c>
      <c r="J40" s="1022">
        <v>42465</v>
      </c>
      <c r="K40" s="1020" t="s">
        <v>2176</v>
      </c>
      <c r="L40" s="1020">
        <v>42655</v>
      </c>
      <c r="M40" s="1023">
        <v>4500342691</v>
      </c>
      <c r="N40" s="1020">
        <v>42667</v>
      </c>
      <c r="O40" s="1018">
        <v>30000</v>
      </c>
      <c r="P40" s="1018" t="s">
        <v>2097</v>
      </c>
      <c r="Q40" s="1024">
        <v>0.2</v>
      </c>
      <c r="R40" s="1025">
        <v>6000</v>
      </c>
      <c r="S40" s="1017" t="s">
        <v>2177</v>
      </c>
      <c r="T40" s="1034">
        <v>42872</v>
      </c>
      <c r="U40" s="1026"/>
    </row>
    <row r="41" spans="1:21" ht="51" hidden="1">
      <c r="A41" s="1031" t="s">
        <v>2092</v>
      </c>
      <c r="B41" s="1015" t="s">
        <v>2093</v>
      </c>
      <c r="C41" s="1016">
        <v>93227205</v>
      </c>
      <c r="D41" s="1017" t="s">
        <v>2178</v>
      </c>
      <c r="E41" s="1018">
        <v>150000</v>
      </c>
      <c r="F41" s="1019">
        <v>10657365</v>
      </c>
      <c r="G41" s="1020" t="s">
        <v>2095</v>
      </c>
      <c r="H41" s="1017" t="s">
        <v>2179</v>
      </c>
      <c r="I41" s="1021">
        <v>42445</v>
      </c>
      <c r="J41" s="1022">
        <v>42481</v>
      </c>
      <c r="K41" s="1020">
        <v>42515</v>
      </c>
      <c r="L41" s="1020">
        <v>42551</v>
      </c>
      <c r="M41" s="1023">
        <v>4500337038</v>
      </c>
      <c r="N41" s="1020">
        <v>42566</v>
      </c>
      <c r="O41" s="1018">
        <v>150000</v>
      </c>
      <c r="P41" s="1018" t="s">
        <v>2116</v>
      </c>
      <c r="Q41" s="1024">
        <v>0.437</v>
      </c>
      <c r="R41" s="1025">
        <v>65550</v>
      </c>
      <c r="S41" s="1017" t="s">
        <v>2180</v>
      </c>
      <c r="T41" s="1028"/>
      <c r="U41" s="1026" t="s">
        <v>2181</v>
      </c>
    </row>
    <row r="42" spans="1:21" ht="51" hidden="1">
      <c r="A42" s="1014" t="s">
        <v>2092</v>
      </c>
      <c r="B42" s="1015" t="s">
        <v>2093</v>
      </c>
      <c r="C42" s="1016">
        <v>93227205</v>
      </c>
      <c r="D42" s="1017" t="s">
        <v>2182</v>
      </c>
      <c r="E42" s="1018">
        <v>80000</v>
      </c>
      <c r="F42" s="1019">
        <v>10657365</v>
      </c>
      <c r="G42" s="1020" t="s">
        <v>2095</v>
      </c>
      <c r="H42" s="1017" t="s">
        <v>2179</v>
      </c>
      <c r="I42" s="1021">
        <v>42445</v>
      </c>
      <c r="J42" s="1022">
        <v>42481</v>
      </c>
      <c r="K42" s="1020">
        <v>42515</v>
      </c>
      <c r="L42" s="1020">
        <v>42551</v>
      </c>
      <c r="M42" s="1023">
        <v>4500337038</v>
      </c>
      <c r="N42" s="1020">
        <v>42566</v>
      </c>
      <c r="O42" s="1018">
        <v>80000</v>
      </c>
      <c r="P42" s="1018" t="s">
        <v>2116</v>
      </c>
      <c r="Q42" s="1024">
        <v>0.437</v>
      </c>
      <c r="R42" s="1025">
        <v>34960</v>
      </c>
      <c r="S42" s="1017" t="s">
        <v>2180</v>
      </c>
      <c r="T42" s="1028"/>
      <c r="U42" s="1026" t="s">
        <v>2181</v>
      </c>
    </row>
    <row r="43" spans="1:21" ht="76.5" hidden="1">
      <c r="A43" s="1014" t="s">
        <v>2092</v>
      </c>
      <c r="B43" s="1015" t="s">
        <v>2093</v>
      </c>
      <c r="C43" s="1016">
        <v>93227205</v>
      </c>
      <c r="D43" s="1017" t="s">
        <v>2183</v>
      </c>
      <c r="E43" s="1018">
        <v>30000</v>
      </c>
      <c r="F43" s="1019">
        <v>10657365</v>
      </c>
      <c r="G43" s="1020" t="s">
        <v>2095</v>
      </c>
      <c r="H43" s="1017" t="s">
        <v>2179</v>
      </c>
      <c r="I43" s="1021">
        <v>42445</v>
      </c>
      <c r="J43" s="1022">
        <v>42481</v>
      </c>
      <c r="K43" s="1020">
        <v>42515</v>
      </c>
      <c r="L43" s="1020">
        <v>42551</v>
      </c>
      <c r="M43" s="1023">
        <v>4500337038</v>
      </c>
      <c r="N43" s="1020">
        <v>42566</v>
      </c>
      <c r="O43" s="1018">
        <v>30000</v>
      </c>
      <c r="P43" s="1018" t="s">
        <v>2116</v>
      </c>
      <c r="Q43" s="1024">
        <v>0.53200000000000003</v>
      </c>
      <c r="R43" s="1025">
        <v>15960</v>
      </c>
      <c r="S43" s="1017" t="s">
        <v>2180</v>
      </c>
      <c r="T43" s="1028"/>
      <c r="U43" s="1026" t="s">
        <v>2181</v>
      </c>
    </row>
    <row r="44" spans="1:21" ht="76.5" hidden="1">
      <c r="A44" s="1014" t="s">
        <v>2092</v>
      </c>
      <c r="B44" s="1015" t="s">
        <v>2093</v>
      </c>
      <c r="C44" s="1016">
        <v>93227205</v>
      </c>
      <c r="D44" s="1017" t="s">
        <v>2184</v>
      </c>
      <c r="E44" s="1018">
        <v>50000</v>
      </c>
      <c r="F44" s="1019">
        <v>10657365</v>
      </c>
      <c r="G44" s="1020" t="s">
        <v>2095</v>
      </c>
      <c r="H44" s="1017" t="s">
        <v>2179</v>
      </c>
      <c r="I44" s="1021">
        <v>42445</v>
      </c>
      <c r="J44" s="1022">
        <v>42481</v>
      </c>
      <c r="K44" s="1020">
        <v>42515</v>
      </c>
      <c r="L44" s="1020">
        <v>42551</v>
      </c>
      <c r="M44" s="1023">
        <v>4500337038</v>
      </c>
      <c r="N44" s="1020">
        <v>42566</v>
      </c>
      <c r="O44" s="1018">
        <v>50000</v>
      </c>
      <c r="P44" s="1018" t="s">
        <v>2116</v>
      </c>
      <c r="Q44" s="1024">
        <v>0.53200000000000003</v>
      </c>
      <c r="R44" s="1025">
        <v>26600</v>
      </c>
      <c r="S44" s="1017" t="s">
        <v>2180</v>
      </c>
      <c r="T44" s="1028"/>
      <c r="U44" s="1026" t="s">
        <v>2181</v>
      </c>
    </row>
    <row r="45" spans="1:21" ht="51" hidden="1">
      <c r="A45" s="1014" t="s">
        <v>2092</v>
      </c>
      <c r="B45" s="1015" t="s">
        <v>2093</v>
      </c>
      <c r="C45" s="1016">
        <v>93227205</v>
      </c>
      <c r="D45" s="1017" t="s">
        <v>2185</v>
      </c>
      <c r="E45" s="1018">
        <v>50000</v>
      </c>
      <c r="F45" s="1019">
        <v>10657365</v>
      </c>
      <c r="G45" s="1020" t="s">
        <v>2095</v>
      </c>
      <c r="H45" s="1017" t="s">
        <v>2179</v>
      </c>
      <c r="I45" s="1021">
        <v>42445</v>
      </c>
      <c r="J45" s="1022">
        <v>42481</v>
      </c>
      <c r="K45" s="1020">
        <v>42515</v>
      </c>
      <c r="L45" s="1020">
        <v>42551</v>
      </c>
      <c r="M45" s="1023">
        <v>4500337038</v>
      </c>
      <c r="N45" s="1020">
        <v>42566</v>
      </c>
      <c r="O45" s="1018">
        <v>50000</v>
      </c>
      <c r="P45" s="1018" t="s">
        <v>2116</v>
      </c>
      <c r="Q45" s="1024">
        <v>0.39100000000000001</v>
      </c>
      <c r="R45" s="1025">
        <v>19550</v>
      </c>
      <c r="S45" s="1017" t="s">
        <v>2180</v>
      </c>
      <c r="T45" s="1028"/>
      <c r="U45" s="1026" t="s">
        <v>2181</v>
      </c>
    </row>
    <row r="46" spans="1:21" ht="51" hidden="1">
      <c r="A46" s="1014" t="s">
        <v>2092</v>
      </c>
      <c r="B46" s="1015" t="s">
        <v>2093</v>
      </c>
      <c r="C46" s="1016">
        <v>93227205</v>
      </c>
      <c r="D46" s="1017" t="s">
        <v>2186</v>
      </c>
      <c r="E46" s="1018">
        <v>40000</v>
      </c>
      <c r="F46" s="1019">
        <v>10657365</v>
      </c>
      <c r="G46" s="1020" t="s">
        <v>2095</v>
      </c>
      <c r="H46" s="1017" t="s">
        <v>2179</v>
      </c>
      <c r="I46" s="1021">
        <v>42445</v>
      </c>
      <c r="J46" s="1022">
        <v>42481</v>
      </c>
      <c r="K46" s="1020">
        <v>42515</v>
      </c>
      <c r="L46" s="1020">
        <v>42551</v>
      </c>
      <c r="M46" s="1023">
        <v>4500337038</v>
      </c>
      <c r="N46" s="1020">
        <v>42566</v>
      </c>
      <c r="O46" s="1018">
        <v>40000</v>
      </c>
      <c r="P46" s="1018" t="s">
        <v>2097</v>
      </c>
      <c r="Q46" s="1024">
        <v>0.39100000000000001</v>
      </c>
      <c r="R46" s="1025">
        <v>15640</v>
      </c>
      <c r="S46" s="1017" t="s">
        <v>2180</v>
      </c>
      <c r="T46" s="1028"/>
      <c r="U46" s="1026" t="s">
        <v>2181</v>
      </c>
    </row>
    <row r="47" spans="1:21" ht="72" hidden="1">
      <c r="A47" s="1014" t="s">
        <v>2092</v>
      </c>
      <c r="B47" s="1035" t="s">
        <v>2093</v>
      </c>
      <c r="C47" s="1036">
        <v>93227206</v>
      </c>
      <c r="D47" s="1037" t="s">
        <v>2187</v>
      </c>
      <c r="E47" s="1038">
        <v>2000</v>
      </c>
      <c r="F47" s="1039">
        <v>10658127</v>
      </c>
      <c r="G47" s="1020" t="s">
        <v>2114</v>
      </c>
      <c r="H47" s="1037"/>
      <c r="I47" s="1040"/>
      <c r="J47" s="1041"/>
      <c r="K47" s="1042">
        <v>42390</v>
      </c>
      <c r="L47" s="1042">
        <v>42416</v>
      </c>
      <c r="M47" s="1043">
        <v>4500328211</v>
      </c>
      <c r="N47" s="1042">
        <v>42425</v>
      </c>
      <c r="O47" s="1038">
        <v>2000</v>
      </c>
      <c r="P47" s="1038" t="s">
        <v>2097</v>
      </c>
      <c r="Q47" s="1044">
        <v>49.95</v>
      </c>
      <c r="R47" s="1045">
        <v>99900</v>
      </c>
      <c r="S47" s="1037" t="s">
        <v>2150</v>
      </c>
      <c r="T47" s="1046"/>
      <c r="U47" s="1047" t="s">
        <v>2188</v>
      </c>
    </row>
    <row r="48" spans="1:21" ht="51" hidden="1">
      <c r="A48" s="1027" t="s">
        <v>2101</v>
      </c>
      <c r="B48" s="1015" t="s">
        <v>2093</v>
      </c>
      <c r="C48" s="1016">
        <v>93227207</v>
      </c>
      <c r="D48" s="1017" t="s">
        <v>2189</v>
      </c>
      <c r="E48" s="1018">
        <v>20000</v>
      </c>
      <c r="F48" s="1019">
        <v>10660098</v>
      </c>
      <c r="G48" s="1020" t="s">
        <v>2095</v>
      </c>
      <c r="H48" s="1017" t="s">
        <v>2190</v>
      </c>
      <c r="I48" s="1021">
        <v>42452</v>
      </c>
      <c r="J48" s="1022">
        <v>42480</v>
      </c>
      <c r="K48" s="1020"/>
      <c r="L48" s="1020"/>
      <c r="M48" s="1023"/>
      <c r="N48" s="1020"/>
      <c r="O48" s="1018">
        <v>0</v>
      </c>
      <c r="P48" s="1018" t="s">
        <v>2097</v>
      </c>
      <c r="Q48" s="1024">
        <v>0</v>
      </c>
      <c r="R48" s="1025">
        <v>0</v>
      </c>
      <c r="S48" s="1017"/>
      <c r="T48" s="1028"/>
      <c r="U48" s="1026" t="s">
        <v>2191</v>
      </c>
    </row>
    <row r="49" spans="1:21" ht="48" hidden="1">
      <c r="A49" s="1014" t="s">
        <v>2092</v>
      </c>
      <c r="B49" s="1015" t="s">
        <v>2093</v>
      </c>
      <c r="C49" s="1016">
        <v>93227208</v>
      </c>
      <c r="D49" s="1017" t="s">
        <v>2192</v>
      </c>
      <c r="E49" s="1018">
        <v>500</v>
      </c>
      <c r="F49" s="1019">
        <v>10660251</v>
      </c>
      <c r="G49" s="1020" t="s">
        <v>2095</v>
      </c>
      <c r="H49" s="1017" t="s">
        <v>2193</v>
      </c>
      <c r="I49" s="1021">
        <v>42453</v>
      </c>
      <c r="J49" s="1022">
        <v>42481</v>
      </c>
      <c r="K49" s="1020">
        <v>42633</v>
      </c>
      <c r="L49" s="1020">
        <v>42656</v>
      </c>
      <c r="M49" s="1023">
        <v>4500342432</v>
      </c>
      <c r="N49" s="1020">
        <v>42703</v>
      </c>
      <c r="O49" s="1018">
        <v>500</v>
      </c>
      <c r="P49" s="1018" t="s">
        <v>2097</v>
      </c>
      <c r="Q49" s="1024">
        <v>450</v>
      </c>
      <c r="R49" s="1025">
        <v>225000</v>
      </c>
      <c r="S49" s="1017" t="s">
        <v>2111</v>
      </c>
      <c r="T49" s="1028"/>
      <c r="U49" s="1026" t="s">
        <v>2194</v>
      </c>
    </row>
    <row r="50" spans="1:21" ht="48" hidden="1">
      <c r="A50" s="1014" t="s">
        <v>2092</v>
      </c>
      <c r="B50" s="1015" t="s">
        <v>2093</v>
      </c>
      <c r="C50" s="1016">
        <v>93227208</v>
      </c>
      <c r="D50" s="1017" t="s">
        <v>2195</v>
      </c>
      <c r="E50" s="1018">
        <v>500</v>
      </c>
      <c r="F50" s="1019">
        <v>10660251</v>
      </c>
      <c r="G50" s="1020" t="s">
        <v>2095</v>
      </c>
      <c r="H50" s="1017" t="s">
        <v>2193</v>
      </c>
      <c r="I50" s="1021">
        <v>42453</v>
      </c>
      <c r="J50" s="1022">
        <v>42481</v>
      </c>
      <c r="K50" s="1020">
        <v>42633</v>
      </c>
      <c r="L50" s="1020">
        <v>42656</v>
      </c>
      <c r="M50" s="1023">
        <v>4500342432</v>
      </c>
      <c r="N50" s="1020">
        <v>42703</v>
      </c>
      <c r="O50" s="1018">
        <v>500</v>
      </c>
      <c r="P50" s="1018" t="s">
        <v>2097</v>
      </c>
      <c r="Q50" s="1024">
        <v>91</v>
      </c>
      <c r="R50" s="1025">
        <v>45500</v>
      </c>
      <c r="S50" s="1017" t="s">
        <v>2111</v>
      </c>
      <c r="T50" s="1028"/>
      <c r="U50" s="1026" t="s">
        <v>2194</v>
      </c>
    </row>
    <row r="51" spans="1:21" ht="51" hidden="1">
      <c r="A51" s="1014" t="s">
        <v>2125</v>
      </c>
      <c r="B51" s="1015" t="s">
        <v>2093</v>
      </c>
      <c r="C51" s="1016">
        <v>93227214</v>
      </c>
      <c r="D51" s="1017" t="s">
        <v>2196</v>
      </c>
      <c r="E51" s="1018">
        <v>100</v>
      </c>
      <c r="F51" s="1019">
        <v>10661981</v>
      </c>
      <c r="G51" s="1020" t="s">
        <v>2095</v>
      </c>
      <c r="H51" s="1017" t="s">
        <v>2197</v>
      </c>
      <c r="I51" s="1021">
        <v>42460</v>
      </c>
      <c r="J51" s="1022">
        <v>42488</v>
      </c>
      <c r="K51" s="1020">
        <v>42510</v>
      </c>
      <c r="L51" s="1020">
        <v>42543</v>
      </c>
      <c r="M51" s="1023">
        <v>4500336011</v>
      </c>
      <c r="N51" s="1020">
        <v>42555</v>
      </c>
      <c r="O51" s="1018">
        <v>100</v>
      </c>
      <c r="P51" s="1018" t="s">
        <v>2198</v>
      </c>
      <c r="Q51" s="1024">
        <v>25.61</v>
      </c>
      <c r="R51" s="1025">
        <v>2561</v>
      </c>
      <c r="S51" s="1017" t="s">
        <v>2199</v>
      </c>
      <c r="T51" s="1022">
        <v>42678</v>
      </c>
      <c r="U51" s="1026"/>
    </row>
    <row r="52" spans="1:21" ht="51" hidden="1">
      <c r="A52" s="1014" t="s">
        <v>2125</v>
      </c>
      <c r="B52" s="1015" t="s">
        <v>2093</v>
      </c>
      <c r="C52" s="1016">
        <v>93227214</v>
      </c>
      <c r="D52" s="1017" t="s">
        <v>2200</v>
      </c>
      <c r="E52" s="1018">
        <v>400</v>
      </c>
      <c r="F52" s="1019">
        <v>10661981</v>
      </c>
      <c r="G52" s="1020" t="s">
        <v>2095</v>
      </c>
      <c r="H52" s="1017" t="s">
        <v>2197</v>
      </c>
      <c r="I52" s="1021">
        <v>42460</v>
      </c>
      <c r="J52" s="1022">
        <v>42488</v>
      </c>
      <c r="K52" s="1020">
        <v>42510</v>
      </c>
      <c r="L52" s="1020">
        <v>42543</v>
      </c>
      <c r="M52" s="1023">
        <v>4500336011</v>
      </c>
      <c r="N52" s="1020">
        <v>42555</v>
      </c>
      <c r="O52" s="1018">
        <v>400</v>
      </c>
      <c r="P52" s="1018" t="s">
        <v>2198</v>
      </c>
      <c r="Q52" s="1024">
        <v>25.61</v>
      </c>
      <c r="R52" s="1025">
        <v>10244</v>
      </c>
      <c r="S52" s="1017" t="s">
        <v>2199</v>
      </c>
      <c r="T52" s="1022">
        <v>42678</v>
      </c>
      <c r="U52" s="1026"/>
    </row>
    <row r="53" spans="1:21" ht="51" hidden="1">
      <c r="A53" s="1014" t="s">
        <v>2125</v>
      </c>
      <c r="B53" s="1015" t="s">
        <v>2093</v>
      </c>
      <c r="C53" s="1016">
        <v>93227214</v>
      </c>
      <c r="D53" s="1017" t="s">
        <v>2201</v>
      </c>
      <c r="E53" s="1018">
        <v>200</v>
      </c>
      <c r="F53" s="1019">
        <v>10661981</v>
      </c>
      <c r="G53" s="1020" t="s">
        <v>2095</v>
      </c>
      <c r="H53" s="1017" t="s">
        <v>2197</v>
      </c>
      <c r="I53" s="1021">
        <v>42460</v>
      </c>
      <c r="J53" s="1022">
        <v>42488</v>
      </c>
      <c r="K53" s="1020">
        <v>42510</v>
      </c>
      <c r="L53" s="1020">
        <v>42543</v>
      </c>
      <c r="M53" s="1023">
        <v>4500336011</v>
      </c>
      <c r="N53" s="1020">
        <v>42555</v>
      </c>
      <c r="O53" s="1018">
        <v>200</v>
      </c>
      <c r="P53" s="1018" t="s">
        <v>2198</v>
      </c>
      <c r="Q53" s="1024">
        <v>28.63</v>
      </c>
      <c r="R53" s="1025">
        <v>5726</v>
      </c>
      <c r="S53" s="1017" t="s">
        <v>2199</v>
      </c>
      <c r="T53" s="1022">
        <v>42678</v>
      </c>
      <c r="U53" s="1026"/>
    </row>
    <row r="54" spans="1:21" ht="38.25" hidden="1">
      <c r="A54" s="1014" t="s">
        <v>2125</v>
      </c>
      <c r="B54" s="1015" t="s">
        <v>2093</v>
      </c>
      <c r="C54" s="1016">
        <v>93227214</v>
      </c>
      <c r="D54" s="1017" t="s">
        <v>2202</v>
      </c>
      <c r="E54" s="1018">
        <v>100</v>
      </c>
      <c r="F54" s="1019">
        <v>10661981</v>
      </c>
      <c r="G54" s="1020" t="s">
        <v>2095</v>
      </c>
      <c r="H54" s="1017" t="s">
        <v>2197</v>
      </c>
      <c r="I54" s="1021">
        <v>42460</v>
      </c>
      <c r="J54" s="1022">
        <v>42488</v>
      </c>
      <c r="K54" s="1020">
        <v>42510</v>
      </c>
      <c r="L54" s="1020">
        <v>42543</v>
      </c>
      <c r="M54" s="1023">
        <v>4500336011</v>
      </c>
      <c r="N54" s="1020">
        <v>42555</v>
      </c>
      <c r="O54" s="1018">
        <v>100</v>
      </c>
      <c r="P54" s="1018" t="s">
        <v>2198</v>
      </c>
      <c r="Q54" s="1024">
        <v>16.309999999999999</v>
      </c>
      <c r="R54" s="1025">
        <v>1630.9999999999998</v>
      </c>
      <c r="S54" s="1017" t="s">
        <v>2199</v>
      </c>
      <c r="T54" s="1022">
        <v>42678</v>
      </c>
      <c r="U54" s="1026"/>
    </row>
    <row r="55" spans="1:21" ht="76.5" hidden="1">
      <c r="A55" s="1014" t="s">
        <v>2125</v>
      </c>
      <c r="B55" s="1015" t="s">
        <v>2093</v>
      </c>
      <c r="C55" s="1016">
        <v>93227214</v>
      </c>
      <c r="D55" s="1017" t="s">
        <v>2203</v>
      </c>
      <c r="E55" s="1018">
        <v>100</v>
      </c>
      <c r="F55" s="1019">
        <v>10661981</v>
      </c>
      <c r="G55" s="1020" t="s">
        <v>2095</v>
      </c>
      <c r="H55" s="1017" t="s">
        <v>2197</v>
      </c>
      <c r="I55" s="1021">
        <v>42460</v>
      </c>
      <c r="J55" s="1022">
        <v>42488</v>
      </c>
      <c r="K55" s="1020">
        <v>42510</v>
      </c>
      <c r="L55" s="1020">
        <v>42543</v>
      </c>
      <c r="M55" s="1023">
        <v>4500336011</v>
      </c>
      <c r="N55" s="1020">
        <v>42555</v>
      </c>
      <c r="O55" s="1018">
        <v>100</v>
      </c>
      <c r="P55" s="1018" t="s">
        <v>2198</v>
      </c>
      <c r="Q55" s="1024">
        <v>12.48</v>
      </c>
      <c r="R55" s="1025">
        <v>1248</v>
      </c>
      <c r="S55" s="1017" t="s">
        <v>2199</v>
      </c>
      <c r="T55" s="1022">
        <v>42678</v>
      </c>
      <c r="U55" s="1026"/>
    </row>
    <row r="56" spans="1:21" ht="51" hidden="1">
      <c r="A56" s="1014" t="s">
        <v>2125</v>
      </c>
      <c r="B56" s="1015" t="s">
        <v>2093</v>
      </c>
      <c r="C56" s="1016">
        <v>93227214</v>
      </c>
      <c r="D56" s="1017" t="s">
        <v>2204</v>
      </c>
      <c r="E56" s="1018">
        <v>100</v>
      </c>
      <c r="F56" s="1019">
        <v>10661981</v>
      </c>
      <c r="G56" s="1020" t="s">
        <v>2095</v>
      </c>
      <c r="H56" s="1017" t="s">
        <v>2197</v>
      </c>
      <c r="I56" s="1021">
        <v>42460</v>
      </c>
      <c r="J56" s="1022">
        <v>42488</v>
      </c>
      <c r="K56" s="1020">
        <v>42510</v>
      </c>
      <c r="L56" s="1020">
        <v>42543</v>
      </c>
      <c r="M56" s="1023">
        <v>4500336011</v>
      </c>
      <c r="N56" s="1020">
        <v>42555</v>
      </c>
      <c r="O56" s="1018">
        <v>100</v>
      </c>
      <c r="P56" s="1018" t="s">
        <v>2198</v>
      </c>
      <c r="Q56" s="1024">
        <v>49.98</v>
      </c>
      <c r="R56" s="1025">
        <v>4998</v>
      </c>
      <c r="S56" s="1017" t="s">
        <v>2199</v>
      </c>
      <c r="T56" s="1022">
        <v>42678</v>
      </c>
      <c r="U56" s="1026"/>
    </row>
    <row r="57" spans="1:21" ht="127.5" hidden="1">
      <c r="A57" s="1014" t="s">
        <v>2125</v>
      </c>
      <c r="B57" s="1015" t="s">
        <v>2093</v>
      </c>
      <c r="C57" s="1016">
        <v>93227214</v>
      </c>
      <c r="D57" s="1017" t="s">
        <v>2205</v>
      </c>
      <c r="E57" s="1018">
        <v>100</v>
      </c>
      <c r="F57" s="1019">
        <v>10661981</v>
      </c>
      <c r="G57" s="1020" t="s">
        <v>2095</v>
      </c>
      <c r="H57" s="1017" t="s">
        <v>2197</v>
      </c>
      <c r="I57" s="1021">
        <v>42460</v>
      </c>
      <c r="J57" s="1022">
        <v>42488</v>
      </c>
      <c r="K57" s="1020">
        <v>42510</v>
      </c>
      <c r="L57" s="1020">
        <v>42543</v>
      </c>
      <c r="M57" s="1023">
        <v>4500336011</v>
      </c>
      <c r="N57" s="1020">
        <v>42555</v>
      </c>
      <c r="O57" s="1018">
        <v>100</v>
      </c>
      <c r="P57" s="1018" t="s">
        <v>2198</v>
      </c>
      <c r="Q57" s="1024">
        <v>16.41</v>
      </c>
      <c r="R57" s="1025">
        <v>1641</v>
      </c>
      <c r="S57" s="1017" t="s">
        <v>2199</v>
      </c>
      <c r="T57" s="1022">
        <v>42678</v>
      </c>
      <c r="U57" s="1026"/>
    </row>
    <row r="58" spans="1:21" ht="72" hidden="1">
      <c r="A58" s="1014" t="s">
        <v>2092</v>
      </c>
      <c r="B58" s="1015" t="s">
        <v>2093</v>
      </c>
      <c r="C58" s="1016">
        <v>93227215</v>
      </c>
      <c r="D58" s="1017" t="s">
        <v>2206</v>
      </c>
      <c r="E58" s="1018">
        <v>3006</v>
      </c>
      <c r="F58" s="1019">
        <v>10662838</v>
      </c>
      <c r="G58" s="1020" t="s">
        <v>2114</v>
      </c>
      <c r="H58" s="1017"/>
      <c r="I58" s="1021">
        <v>42486</v>
      </c>
      <c r="J58" s="1022"/>
      <c r="K58" s="1020">
        <v>42445</v>
      </c>
      <c r="L58" s="1020">
        <v>42486</v>
      </c>
      <c r="M58" s="1023">
        <v>4500332351</v>
      </c>
      <c r="N58" s="1020">
        <v>42494</v>
      </c>
      <c r="O58" s="1018">
        <v>3006</v>
      </c>
      <c r="P58" s="1018" t="s">
        <v>2097</v>
      </c>
      <c r="Q58" s="1024">
        <v>44.95</v>
      </c>
      <c r="R58" s="1025">
        <v>135119.70000000001</v>
      </c>
      <c r="S58" s="1017" t="s">
        <v>2150</v>
      </c>
      <c r="T58" s="1022">
        <v>42816</v>
      </c>
      <c r="U58" s="1026" t="s">
        <v>2207</v>
      </c>
    </row>
    <row r="59" spans="1:21" ht="72" hidden="1">
      <c r="A59" s="1014" t="s">
        <v>2092</v>
      </c>
      <c r="B59" s="1015" t="s">
        <v>2093</v>
      </c>
      <c r="C59" s="1016">
        <v>93227215</v>
      </c>
      <c r="D59" s="1017" t="s">
        <v>2208</v>
      </c>
      <c r="E59" s="1018">
        <v>1008</v>
      </c>
      <c r="F59" s="1019">
        <v>10662838</v>
      </c>
      <c r="G59" s="1020" t="s">
        <v>2114</v>
      </c>
      <c r="H59" s="1017"/>
      <c r="I59" s="1021">
        <v>42486</v>
      </c>
      <c r="J59" s="1022"/>
      <c r="K59" s="1020">
        <v>42445</v>
      </c>
      <c r="L59" s="1020">
        <v>42486</v>
      </c>
      <c r="M59" s="1023">
        <v>4500332351</v>
      </c>
      <c r="N59" s="1020">
        <v>42494</v>
      </c>
      <c r="O59" s="1018">
        <v>1008</v>
      </c>
      <c r="P59" s="1018" t="s">
        <v>2097</v>
      </c>
      <c r="Q59" s="1024">
        <v>41.1</v>
      </c>
      <c r="R59" s="1025">
        <v>41428.800000000003</v>
      </c>
      <c r="S59" s="1017" t="s">
        <v>2150</v>
      </c>
      <c r="T59" s="1022">
        <v>42816</v>
      </c>
      <c r="U59" s="1026" t="s">
        <v>2207</v>
      </c>
    </row>
    <row r="60" spans="1:21" ht="51" hidden="1">
      <c r="A60" s="1029" t="s">
        <v>2157</v>
      </c>
      <c r="B60" s="1015" t="s">
        <v>2093</v>
      </c>
      <c r="C60" s="1016">
        <v>93227216</v>
      </c>
      <c r="D60" s="1017" t="s">
        <v>2158</v>
      </c>
      <c r="E60" s="1018">
        <v>1500</v>
      </c>
      <c r="F60" s="1019">
        <v>10663855</v>
      </c>
      <c r="G60" s="1020" t="s">
        <v>2095</v>
      </c>
      <c r="H60" s="1017" t="s">
        <v>2209</v>
      </c>
      <c r="I60" s="1021">
        <v>42461</v>
      </c>
      <c r="J60" s="1022">
        <v>42488</v>
      </c>
      <c r="K60" s="1020">
        <v>42563</v>
      </c>
      <c r="L60" s="1020">
        <v>42566</v>
      </c>
      <c r="M60" s="1023">
        <v>4500326924</v>
      </c>
      <c r="N60" s="1020">
        <v>42600</v>
      </c>
      <c r="O60" s="1018">
        <v>1500</v>
      </c>
      <c r="P60" s="1018" t="s">
        <v>2097</v>
      </c>
      <c r="Q60" s="1024">
        <v>1852</v>
      </c>
      <c r="R60" s="1025">
        <v>2778000</v>
      </c>
      <c r="S60" s="1017" t="s">
        <v>2160</v>
      </c>
      <c r="T60" s="1028"/>
      <c r="U60" s="1026"/>
    </row>
    <row r="61" spans="1:21" ht="38.25" hidden="1">
      <c r="A61" s="1029" t="s">
        <v>2112</v>
      </c>
      <c r="B61" s="1015" t="s">
        <v>2093</v>
      </c>
      <c r="C61" s="1016">
        <v>93227217</v>
      </c>
      <c r="D61" s="1017" t="s">
        <v>2210</v>
      </c>
      <c r="E61" s="1018">
        <v>7520</v>
      </c>
      <c r="F61" s="1019">
        <v>20016321</v>
      </c>
      <c r="G61" s="1020" t="s">
        <v>2095</v>
      </c>
      <c r="H61" s="1017" t="s">
        <v>2211</v>
      </c>
      <c r="I61" s="1021">
        <v>42465</v>
      </c>
      <c r="J61" s="1022">
        <v>42486</v>
      </c>
      <c r="K61" s="1020">
        <v>42507</v>
      </c>
      <c r="L61" s="1020">
        <v>42551</v>
      </c>
      <c r="M61" s="1023">
        <v>4500338951</v>
      </c>
      <c r="N61" s="1020">
        <v>42599</v>
      </c>
      <c r="O61" s="1018">
        <v>7520</v>
      </c>
      <c r="P61" s="1018" t="s">
        <v>2097</v>
      </c>
      <c r="Q61" s="1024">
        <v>140.5</v>
      </c>
      <c r="R61" s="1025">
        <v>1056560</v>
      </c>
      <c r="S61" s="1017" t="s">
        <v>2212</v>
      </c>
      <c r="T61" s="1028"/>
      <c r="U61" s="1026"/>
    </row>
    <row r="62" spans="1:21" ht="38.25" hidden="1">
      <c r="A62" s="1029" t="s">
        <v>2112</v>
      </c>
      <c r="B62" s="1015" t="s">
        <v>2093</v>
      </c>
      <c r="C62" s="1016">
        <v>93227217</v>
      </c>
      <c r="D62" s="1017" t="s">
        <v>2210</v>
      </c>
      <c r="E62" s="1018">
        <v>29152</v>
      </c>
      <c r="F62" s="1019">
        <v>20016321</v>
      </c>
      <c r="G62" s="1020" t="s">
        <v>2095</v>
      </c>
      <c r="H62" s="1017" t="s">
        <v>2211</v>
      </c>
      <c r="I62" s="1021">
        <v>42465</v>
      </c>
      <c r="J62" s="1022">
        <v>42486</v>
      </c>
      <c r="K62" s="1020">
        <v>42507</v>
      </c>
      <c r="L62" s="1020">
        <v>42551</v>
      </c>
      <c r="M62" s="1023">
        <v>4500338951</v>
      </c>
      <c r="N62" s="1020">
        <v>42599</v>
      </c>
      <c r="O62" s="1018">
        <v>29152</v>
      </c>
      <c r="P62" s="1018" t="s">
        <v>2097</v>
      </c>
      <c r="Q62" s="1024">
        <v>140.5</v>
      </c>
      <c r="R62" s="1025">
        <v>4095856</v>
      </c>
      <c r="S62" s="1017" t="s">
        <v>2212</v>
      </c>
      <c r="T62" s="1028"/>
      <c r="U62" s="1026"/>
    </row>
    <row r="63" spans="1:21" ht="38.25" hidden="1">
      <c r="A63" s="1029" t="s">
        <v>2112</v>
      </c>
      <c r="B63" s="1015" t="s">
        <v>2093</v>
      </c>
      <c r="C63" s="1016">
        <v>93227217</v>
      </c>
      <c r="D63" s="1017" t="s">
        <v>2210</v>
      </c>
      <c r="E63" s="1018">
        <v>29984</v>
      </c>
      <c r="F63" s="1019">
        <v>20016321</v>
      </c>
      <c r="G63" s="1020" t="s">
        <v>2095</v>
      </c>
      <c r="H63" s="1017" t="s">
        <v>2211</v>
      </c>
      <c r="I63" s="1021">
        <v>42465</v>
      </c>
      <c r="J63" s="1022">
        <v>42486</v>
      </c>
      <c r="K63" s="1020">
        <v>42507</v>
      </c>
      <c r="L63" s="1020">
        <v>42551</v>
      </c>
      <c r="M63" s="1023">
        <v>4500338951</v>
      </c>
      <c r="N63" s="1020">
        <v>42599</v>
      </c>
      <c r="O63" s="1018">
        <v>29984</v>
      </c>
      <c r="P63" s="1018" t="s">
        <v>2097</v>
      </c>
      <c r="Q63" s="1024">
        <v>140.5</v>
      </c>
      <c r="R63" s="1025">
        <v>4212752</v>
      </c>
      <c r="S63" s="1017" t="s">
        <v>2212</v>
      </c>
      <c r="T63" s="1028"/>
      <c r="U63" s="1026"/>
    </row>
    <row r="64" spans="1:21" ht="38.25" hidden="1">
      <c r="A64" s="1029" t="s">
        <v>2157</v>
      </c>
      <c r="B64" s="1015" t="s">
        <v>2093</v>
      </c>
      <c r="C64" s="1016">
        <v>93227217</v>
      </c>
      <c r="D64" s="1017" t="s">
        <v>2210</v>
      </c>
      <c r="E64" s="1018">
        <v>83344</v>
      </c>
      <c r="F64" s="1019">
        <v>20016321</v>
      </c>
      <c r="G64" s="1020" t="s">
        <v>2095</v>
      </c>
      <c r="H64" s="1017" t="s">
        <v>2211</v>
      </c>
      <c r="I64" s="1021">
        <v>42465</v>
      </c>
      <c r="J64" s="1022">
        <v>42486</v>
      </c>
      <c r="K64" s="1020">
        <v>42507</v>
      </c>
      <c r="L64" s="1020">
        <v>42551</v>
      </c>
      <c r="M64" s="1023">
        <v>4500338951</v>
      </c>
      <c r="N64" s="1020">
        <v>42599</v>
      </c>
      <c r="O64" s="1018">
        <v>83344</v>
      </c>
      <c r="P64" s="1018" t="s">
        <v>2097</v>
      </c>
      <c r="Q64" s="1024">
        <v>140.5</v>
      </c>
      <c r="R64" s="1025">
        <v>11709832</v>
      </c>
      <c r="S64" s="1017" t="s">
        <v>2212</v>
      </c>
      <c r="T64" s="1028"/>
      <c r="U64" s="1026"/>
    </row>
    <row r="65" spans="1:21" ht="38.25" hidden="1">
      <c r="A65" s="1048" t="s">
        <v>2092</v>
      </c>
      <c r="B65" s="1015" t="s">
        <v>2093</v>
      </c>
      <c r="C65" s="1016">
        <v>93227218</v>
      </c>
      <c r="D65" s="1017" t="s">
        <v>2213</v>
      </c>
      <c r="E65" s="1018">
        <v>6000</v>
      </c>
      <c r="F65" s="1019">
        <v>10666362</v>
      </c>
      <c r="G65" s="1020" t="s">
        <v>2095</v>
      </c>
      <c r="H65" s="1017" t="s">
        <v>2214</v>
      </c>
      <c r="I65" s="1021">
        <v>42468</v>
      </c>
      <c r="J65" s="1022">
        <v>42501</v>
      </c>
      <c r="K65" s="1020">
        <v>42550</v>
      </c>
      <c r="L65" s="1020">
        <v>42562</v>
      </c>
      <c r="M65" s="1023">
        <v>4500338058</v>
      </c>
      <c r="N65" s="1020">
        <v>42583</v>
      </c>
      <c r="O65" s="1018">
        <v>1500</v>
      </c>
      <c r="P65" s="1018" t="s">
        <v>2097</v>
      </c>
      <c r="Q65" s="1024">
        <v>1050</v>
      </c>
      <c r="R65" s="1025">
        <v>1575000</v>
      </c>
      <c r="S65" s="1017" t="s">
        <v>2098</v>
      </c>
      <c r="T65" s="1028"/>
      <c r="U65" s="1026"/>
    </row>
    <row r="66" spans="1:21" ht="38.25" hidden="1">
      <c r="A66" s="1029" t="s">
        <v>2157</v>
      </c>
      <c r="B66" s="1015" t="s">
        <v>2093</v>
      </c>
      <c r="C66" s="1016">
        <v>93227218</v>
      </c>
      <c r="D66" s="1017" t="s">
        <v>2213</v>
      </c>
      <c r="E66" s="1018">
        <v>6000</v>
      </c>
      <c r="F66" s="1019">
        <v>10666362</v>
      </c>
      <c r="G66" s="1020" t="s">
        <v>2095</v>
      </c>
      <c r="H66" s="1017" t="s">
        <v>2214</v>
      </c>
      <c r="I66" s="1021">
        <v>42468</v>
      </c>
      <c r="J66" s="1022">
        <v>42501</v>
      </c>
      <c r="K66" s="1020">
        <v>42550</v>
      </c>
      <c r="L66" s="1020">
        <v>42562</v>
      </c>
      <c r="M66" s="1023">
        <v>4500338058</v>
      </c>
      <c r="N66" s="1020">
        <v>42583</v>
      </c>
      <c r="O66" s="1018">
        <v>4500</v>
      </c>
      <c r="P66" s="1018" t="s">
        <v>2097</v>
      </c>
      <c r="Q66" s="1024">
        <v>1050</v>
      </c>
      <c r="R66" s="1025">
        <v>4725000</v>
      </c>
      <c r="S66" s="1017" t="s">
        <v>2098</v>
      </c>
      <c r="T66" s="1028"/>
      <c r="U66" s="1026"/>
    </row>
    <row r="67" spans="1:21" ht="51" hidden="1">
      <c r="A67" s="1029" t="s">
        <v>2215</v>
      </c>
      <c r="B67" s="1015" t="s">
        <v>2093</v>
      </c>
      <c r="C67" s="1016">
        <v>93227219</v>
      </c>
      <c r="D67" s="1017" t="s">
        <v>2216</v>
      </c>
      <c r="E67" s="1018">
        <v>10000</v>
      </c>
      <c r="F67" s="1019"/>
      <c r="G67" s="1020" t="s">
        <v>2095</v>
      </c>
      <c r="H67" s="1017"/>
      <c r="I67" s="1021" t="s">
        <v>294</v>
      </c>
      <c r="J67" s="1022"/>
      <c r="K67" s="1020"/>
      <c r="L67" s="1020"/>
      <c r="M67" s="1023"/>
      <c r="N67" s="1020"/>
      <c r="O67" s="1018">
        <v>0</v>
      </c>
      <c r="P67" s="1018" t="s">
        <v>2097</v>
      </c>
      <c r="Q67" s="1024">
        <v>0</v>
      </c>
      <c r="R67" s="1025">
        <v>0</v>
      </c>
      <c r="S67" s="1017"/>
      <c r="T67" s="1028"/>
      <c r="U67" s="1026"/>
    </row>
    <row r="68" spans="1:21" ht="51" hidden="1">
      <c r="A68" s="1029" t="s">
        <v>2215</v>
      </c>
      <c r="B68" s="1015" t="s">
        <v>2093</v>
      </c>
      <c r="C68" s="1016">
        <v>93227220</v>
      </c>
      <c r="D68" s="1017" t="s">
        <v>2217</v>
      </c>
      <c r="E68" s="1018">
        <v>10000</v>
      </c>
      <c r="F68" s="1019"/>
      <c r="G68" s="1020" t="s">
        <v>2095</v>
      </c>
      <c r="H68" s="1017"/>
      <c r="I68" s="1021" t="s">
        <v>294</v>
      </c>
      <c r="J68" s="1022"/>
      <c r="K68" s="1020"/>
      <c r="L68" s="1020"/>
      <c r="M68" s="1023"/>
      <c r="N68" s="1020"/>
      <c r="O68" s="1018">
        <v>0</v>
      </c>
      <c r="P68" s="1018" t="s">
        <v>2097</v>
      </c>
      <c r="Q68" s="1024">
        <v>0</v>
      </c>
      <c r="R68" s="1025">
        <v>0</v>
      </c>
      <c r="S68" s="1017"/>
      <c r="T68" s="1028"/>
      <c r="U68" s="1026"/>
    </row>
    <row r="69" spans="1:21" ht="51" hidden="1">
      <c r="A69" s="1029" t="s">
        <v>2215</v>
      </c>
      <c r="B69" s="1015" t="s">
        <v>2093</v>
      </c>
      <c r="C69" s="1016">
        <v>93227221</v>
      </c>
      <c r="D69" s="1017" t="s">
        <v>2218</v>
      </c>
      <c r="E69" s="1018">
        <v>50000</v>
      </c>
      <c r="F69" s="1019"/>
      <c r="G69" s="1020" t="s">
        <v>2095</v>
      </c>
      <c r="H69" s="1017"/>
      <c r="I69" s="1021" t="s">
        <v>294</v>
      </c>
      <c r="J69" s="1022"/>
      <c r="K69" s="1020"/>
      <c r="L69" s="1020"/>
      <c r="M69" s="1023"/>
      <c r="N69" s="1020"/>
      <c r="O69" s="1018">
        <v>0</v>
      </c>
      <c r="P69" s="1018" t="s">
        <v>2097</v>
      </c>
      <c r="Q69" s="1024">
        <v>0</v>
      </c>
      <c r="R69" s="1025">
        <v>0</v>
      </c>
      <c r="S69" s="1017"/>
      <c r="T69" s="1028"/>
      <c r="U69" s="1026"/>
    </row>
    <row r="70" spans="1:21" ht="96" hidden="1">
      <c r="A70" s="1029" t="s">
        <v>2157</v>
      </c>
      <c r="B70" s="1015" t="s">
        <v>2093</v>
      </c>
      <c r="C70" s="1016">
        <v>93227222</v>
      </c>
      <c r="D70" s="1017" t="s">
        <v>2219</v>
      </c>
      <c r="E70" s="1018">
        <v>20000</v>
      </c>
      <c r="F70" s="1019">
        <v>10667447</v>
      </c>
      <c r="G70" s="1020" t="s">
        <v>2095</v>
      </c>
      <c r="H70" s="1017" t="s">
        <v>2220</v>
      </c>
      <c r="I70" s="1021">
        <v>42550</v>
      </c>
      <c r="J70" s="1022">
        <v>42577</v>
      </c>
      <c r="K70" s="1020">
        <v>42607</v>
      </c>
      <c r="L70" s="1020">
        <v>42622</v>
      </c>
      <c r="M70" s="1023">
        <v>4500341631</v>
      </c>
      <c r="N70" s="1020">
        <v>42649</v>
      </c>
      <c r="O70" s="1018">
        <v>20400</v>
      </c>
      <c r="P70" s="1018" t="s">
        <v>2221</v>
      </c>
      <c r="Q70" s="1024">
        <v>92.75</v>
      </c>
      <c r="R70" s="1025">
        <v>1892100</v>
      </c>
      <c r="S70" s="1017" t="s">
        <v>2222</v>
      </c>
      <c r="T70" s="1028"/>
      <c r="U70" s="1026" t="s">
        <v>2223</v>
      </c>
    </row>
    <row r="71" spans="1:21" ht="96" hidden="1">
      <c r="A71" s="1029" t="s">
        <v>2157</v>
      </c>
      <c r="B71" s="1015" t="s">
        <v>2093</v>
      </c>
      <c r="C71" s="1016">
        <v>93227222</v>
      </c>
      <c r="D71" s="1017" t="s">
        <v>2224</v>
      </c>
      <c r="E71" s="1018">
        <v>10000</v>
      </c>
      <c r="F71" s="1019">
        <v>10667447</v>
      </c>
      <c r="G71" s="1020" t="s">
        <v>2095</v>
      </c>
      <c r="H71" s="1017" t="s">
        <v>2220</v>
      </c>
      <c r="I71" s="1021">
        <v>42550</v>
      </c>
      <c r="J71" s="1022">
        <v>42577</v>
      </c>
      <c r="K71" s="1020">
        <v>42607</v>
      </c>
      <c r="L71" s="1020">
        <v>42622</v>
      </c>
      <c r="M71" s="1023">
        <v>4500341631</v>
      </c>
      <c r="N71" s="1020">
        <v>42649</v>
      </c>
      <c r="O71" s="1018">
        <v>10200</v>
      </c>
      <c r="P71" s="1018" t="s">
        <v>2221</v>
      </c>
      <c r="Q71" s="1024">
        <v>126.55</v>
      </c>
      <c r="R71" s="1025">
        <v>1290810</v>
      </c>
      <c r="S71" s="1017" t="s">
        <v>2222</v>
      </c>
      <c r="T71" s="1028"/>
      <c r="U71" s="1026" t="s">
        <v>2223</v>
      </c>
    </row>
    <row r="72" spans="1:21" ht="48" hidden="1">
      <c r="A72" s="1014" t="s">
        <v>2092</v>
      </c>
      <c r="B72" s="1015" t="s">
        <v>2093</v>
      </c>
      <c r="C72" s="1016">
        <v>93227223</v>
      </c>
      <c r="D72" s="1017" t="s">
        <v>2142</v>
      </c>
      <c r="E72" s="1018">
        <v>50</v>
      </c>
      <c r="F72" s="1019">
        <v>10671968</v>
      </c>
      <c r="G72" s="1020" t="s">
        <v>2095</v>
      </c>
      <c r="H72" s="1017" t="s">
        <v>2225</v>
      </c>
      <c r="I72" s="1021">
        <v>42535</v>
      </c>
      <c r="J72" s="1022">
        <v>42562</v>
      </c>
      <c r="K72" s="1020">
        <v>42550</v>
      </c>
      <c r="L72" s="1020">
        <v>42573</v>
      </c>
      <c r="M72" s="1030" t="s">
        <v>2226</v>
      </c>
      <c r="N72" s="1020">
        <v>42585</v>
      </c>
      <c r="O72" s="1018">
        <v>50</v>
      </c>
      <c r="P72" s="1018" t="s">
        <v>2136</v>
      </c>
      <c r="Q72" s="1024">
        <v>11451</v>
      </c>
      <c r="R72" s="1025">
        <v>572550</v>
      </c>
      <c r="S72" s="1017" t="s">
        <v>2144</v>
      </c>
      <c r="T72" s="1028"/>
      <c r="U72" s="1026" t="s">
        <v>2227</v>
      </c>
    </row>
    <row r="73" spans="1:21" ht="48" hidden="1">
      <c r="A73" s="1014" t="s">
        <v>2092</v>
      </c>
      <c r="B73" s="1015" t="s">
        <v>2093</v>
      </c>
      <c r="C73" s="1016">
        <v>93227223</v>
      </c>
      <c r="D73" s="1017" t="s">
        <v>2146</v>
      </c>
      <c r="E73" s="1018">
        <v>50</v>
      </c>
      <c r="F73" s="1019">
        <v>10671968</v>
      </c>
      <c r="G73" s="1020" t="s">
        <v>2095</v>
      </c>
      <c r="H73" s="1017" t="s">
        <v>2225</v>
      </c>
      <c r="I73" s="1021">
        <v>42535</v>
      </c>
      <c r="J73" s="1022">
        <v>42562</v>
      </c>
      <c r="K73" s="1020">
        <v>42550</v>
      </c>
      <c r="L73" s="1020" t="s">
        <v>2228</v>
      </c>
      <c r="M73" s="1030" t="s">
        <v>2226</v>
      </c>
      <c r="N73" s="1020">
        <v>42585</v>
      </c>
      <c r="O73" s="1018">
        <v>50</v>
      </c>
      <c r="P73" s="1018" t="s">
        <v>2136</v>
      </c>
      <c r="Q73" s="1024">
        <v>9775</v>
      </c>
      <c r="R73" s="1025">
        <v>488750</v>
      </c>
      <c r="S73" s="1017" t="s">
        <v>2144</v>
      </c>
      <c r="T73" s="1028"/>
      <c r="U73" s="1026" t="s">
        <v>2227</v>
      </c>
    </row>
    <row r="74" spans="1:21" ht="48" hidden="1">
      <c r="A74" s="1014" t="s">
        <v>2092</v>
      </c>
      <c r="B74" s="1015" t="s">
        <v>2093</v>
      </c>
      <c r="C74" s="1016">
        <v>93227224</v>
      </c>
      <c r="D74" s="1017" t="s">
        <v>2229</v>
      </c>
      <c r="E74" s="1018">
        <v>190</v>
      </c>
      <c r="F74" s="1019">
        <v>10671948</v>
      </c>
      <c r="G74" s="1020" t="s">
        <v>2095</v>
      </c>
      <c r="H74" s="1017" t="s">
        <v>2230</v>
      </c>
      <c r="I74" s="1021">
        <v>42535</v>
      </c>
      <c r="J74" s="1022">
        <v>42562</v>
      </c>
      <c r="K74" s="1020">
        <v>42550</v>
      </c>
      <c r="L74" s="1020">
        <v>42604</v>
      </c>
      <c r="M74" s="1023">
        <v>4500339285</v>
      </c>
      <c r="N74" s="1020">
        <v>42614</v>
      </c>
      <c r="O74" s="1018">
        <v>190</v>
      </c>
      <c r="P74" s="1018" t="s">
        <v>2136</v>
      </c>
      <c r="Q74" s="1024">
        <v>34750</v>
      </c>
      <c r="R74" s="1025">
        <v>6602500</v>
      </c>
      <c r="S74" s="1017" t="s">
        <v>2137</v>
      </c>
      <c r="T74" s="1020">
        <v>42962</v>
      </c>
      <c r="U74" s="1026" t="s">
        <v>2227</v>
      </c>
    </row>
    <row r="75" spans="1:21" ht="48" hidden="1">
      <c r="A75" s="1014" t="s">
        <v>2092</v>
      </c>
      <c r="B75" s="1015" t="s">
        <v>2093</v>
      </c>
      <c r="C75" s="1016">
        <v>93227224</v>
      </c>
      <c r="D75" s="1017" t="s">
        <v>2231</v>
      </c>
      <c r="E75" s="1018">
        <v>300</v>
      </c>
      <c r="F75" s="1019">
        <v>10671948</v>
      </c>
      <c r="G75" s="1020" t="s">
        <v>2095</v>
      </c>
      <c r="H75" s="1017" t="s">
        <v>2230</v>
      </c>
      <c r="I75" s="1021">
        <v>42535</v>
      </c>
      <c r="J75" s="1022">
        <v>42562</v>
      </c>
      <c r="K75" s="1020">
        <v>42550</v>
      </c>
      <c r="L75" s="1020">
        <v>42604</v>
      </c>
      <c r="M75" s="1023">
        <v>4500339285</v>
      </c>
      <c r="N75" s="1020">
        <v>42614</v>
      </c>
      <c r="O75" s="1018">
        <v>300</v>
      </c>
      <c r="P75" s="1018" t="s">
        <v>2136</v>
      </c>
      <c r="Q75" s="1024">
        <v>32400</v>
      </c>
      <c r="R75" s="1025">
        <v>9720000</v>
      </c>
      <c r="S75" s="1017" t="s">
        <v>2137</v>
      </c>
      <c r="T75" s="1020">
        <v>42978</v>
      </c>
      <c r="U75" s="1026" t="s">
        <v>2227</v>
      </c>
    </row>
    <row r="76" spans="1:21" ht="48" hidden="1">
      <c r="A76" s="1029" t="s">
        <v>2112</v>
      </c>
      <c r="B76" s="1015" t="s">
        <v>2093</v>
      </c>
      <c r="C76" s="1016">
        <v>93227224</v>
      </c>
      <c r="D76" s="1017" t="s">
        <v>2229</v>
      </c>
      <c r="E76" s="1018">
        <v>300</v>
      </c>
      <c r="F76" s="1019">
        <v>10671948</v>
      </c>
      <c r="G76" s="1020" t="s">
        <v>2095</v>
      </c>
      <c r="H76" s="1017" t="s">
        <v>2230</v>
      </c>
      <c r="I76" s="1021">
        <v>42535</v>
      </c>
      <c r="J76" s="1022">
        <v>42562</v>
      </c>
      <c r="K76" s="1020">
        <v>42550</v>
      </c>
      <c r="L76" s="1020">
        <v>42604</v>
      </c>
      <c r="M76" s="1023">
        <v>4500339285</v>
      </c>
      <c r="N76" s="1020">
        <v>42614</v>
      </c>
      <c r="O76" s="1018">
        <v>300</v>
      </c>
      <c r="P76" s="1018" t="s">
        <v>2136</v>
      </c>
      <c r="Q76" s="1024">
        <v>34750</v>
      </c>
      <c r="R76" s="1025">
        <v>10425000</v>
      </c>
      <c r="S76" s="1017" t="s">
        <v>2137</v>
      </c>
      <c r="T76" s="1028"/>
      <c r="U76" s="1026" t="s">
        <v>2227</v>
      </c>
    </row>
    <row r="77" spans="1:21" ht="38.25" hidden="1">
      <c r="A77" s="1029" t="s">
        <v>2112</v>
      </c>
      <c r="B77" s="1015" t="s">
        <v>2093</v>
      </c>
      <c r="C77" s="1016">
        <v>93227225</v>
      </c>
      <c r="D77" s="1017" t="s">
        <v>2232</v>
      </c>
      <c r="E77" s="1018">
        <v>10000</v>
      </c>
      <c r="F77" s="1019">
        <v>10672108</v>
      </c>
      <c r="G77" s="1020" t="s">
        <v>2095</v>
      </c>
      <c r="H77" s="1017" t="s">
        <v>2233</v>
      </c>
      <c r="I77" s="1021">
        <v>42608</v>
      </c>
      <c r="J77" s="1022">
        <v>42629</v>
      </c>
      <c r="K77" s="1020">
        <v>42649</v>
      </c>
      <c r="L77" s="1020">
        <v>42681</v>
      </c>
      <c r="M77" s="1030" t="s">
        <v>2234</v>
      </c>
      <c r="N77" s="1020">
        <v>42774</v>
      </c>
      <c r="O77" s="1018">
        <v>10000</v>
      </c>
      <c r="P77" s="1018" t="s">
        <v>2136</v>
      </c>
      <c r="Q77" s="1024">
        <v>11.03</v>
      </c>
      <c r="R77" s="1025">
        <v>110300</v>
      </c>
      <c r="S77" s="1017" t="s">
        <v>2235</v>
      </c>
      <c r="T77" s="1028"/>
      <c r="U77" s="1026"/>
    </row>
    <row r="78" spans="1:21" ht="51">
      <c r="A78" s="1014" t="s">
        <v>2092</v>
      </c>
      <c r="B78" s="1015" t="s">
        <v>2093</v>
      </c>
      <c r="C78" s="1016">
        <v>93227226</v>
      </c>
      <c r="D78" s="1017" t="s">
        <v>2236</v>
      </c>
      <c r="E78" s="1018">
        <v>2000</v>
      </c>
      <c r="F78" s="1019">
        <v>10672131</v>
      </c>
      <c r="G78" s="1020" t="s">
        <v>2095</v>
      </c>
      <c r="H78" s="1017" t="s">
        <v>2237</v>
      </c>
      <c r="I78" s="1021">
        <v>42634</v>
      </c>
      <c r="J78" s="1022">
        <v>42655</v>
      </c>
      <c r="K78" s="1020">
        <v>42662</v>
      </c>
      <c r="L78" s="1020">
        <v>42702</v>
      </c>
      <c r="M78" s="1023">
        <v>4500347591</v>
      </c>
      <c r="N78" s="1020">
        <v>42719</v>
      </c>
      <c r="O78" s="1018">
        <v>1000</v>
      </c>
      <c r="P78" s="1018" t="s">
        <v>2136</v>
      </c>
      <c r="Q78" s="1024">
        <v>38.5</v>
      </c>
      <c r="R78" s="1025">
        <v>38500</v>
      </c>
      <c r="S78" s="1017" t="s">
        <v>2156</v>
      </c>
      <c r="T78" s="1028"/>
      <c r="U78" s="1026"/>
    </row>
    <row r="79" spans="1:21" ht="38.25" hidden="1">
      <c r="A79" s="1029" t="s">
        <v>2112</v>
      </c>
      <c r="B79" s="1015" t="s">
        <v>2093</v>
      </c>
      <c r="C79" s="1016">
        <v>93227227</v>
      </c>
      <c r="D79" s="1017" t="s">
        <v>2113</v>
      </c>
      <c r="E79" s="1018">
        <v>8000</v>
      </c>
      <c r="F79" s="1019">
        <v>10672133</v>
      </c>
      <c r="G79" s="1020" t="s">
        <v>2114</v>
      </c>
      <c r="H79" s="1017"/>
      <c r="I79" s="1021"/>
      <c r="J79" s="1022"/>
      <c r="K79" s="1020">
        <v>42607</v>
      </c>
      <c r="L79" s="1020">
        <v>42654</v>
      </c>
      <c r="M79" s="1023">
        <v>4500342558</v>
      </c>
      <c r="N79" s="1020">
        <v>42662</v>
      </c>
      <c r="O79" s="1018">
        <v>8000</v>
      </c>
      <c r="P79" s="1018" t="s">
        <v>2116</v>
      </c>
      <c r="Q79" s="1024">
        <v>31.1</v>
      </c>
      <c r="R79" s="1025">
        <v>248800</v>
      </c>
      <c r="S79" s="1017" t="s">
        <v>2117</v>
      </c>
      <c r="T79" s="1028"/>
      <c r="U79" s="1026"/>
    </row>
    <row r="80" spans="1:21" ht="30" hidden="1">
      <c r="A80" s="1027" t="s">
        <v>2101</v>
      </c>
      <c r="B80" s="1049" t="s">
        <v>2093</v>
      </c>
      <c r="C80" s="1050">
        <v>93227227</v>
      </c>
      <c r="D80" s="1049" t="s">
        <v>2238</v>
      </c>
      <c r="E80" s="1051">
        <v>5000</v>
      </c>
      <c r="F80" s="1052">
        <v>10672133</v>
      </c>
      <c r="G80" s="1053" t="s">
        <v>2114</v>
      </c>
      <c r="H80" s="1049"/>
      <c r="I80" s="1054"/>
      <c r="J80" s="1055"/>
      <c r="K80" s="1053">
        <v>42607</v>
      </c>
      <c r="L80" s="1053"/>
      <c r="M80" s="1056"/>
      <c r="N80" s="1053"/>
      <c r="O80" s="1051"/>
      <c r="P80" s="1051"/>
      <c r="Q80" s="1057"/>
      <c r="R80" s="1058"/>
      <c r="S80" s="1049"/>
      <c r="T80" s="1028"/>
      <c r="U80" s="1026"/>
    </row>
    <row r="81" spans="1:21" ht="30" hidden="1">
      <c r="A81" s="1027" t="s">
        <v>2101</v>
      </c>
      <c r="B81" s="1049" t="s">
        <v>2093</v>
      </c>
      <c r="C81" s="1050">
        <v>93227227</v>
      </c>
      <c r="D81" s="1049" t="s">
        <v>2239</v>
      </c>
      <c r="E81" s="1051">
        <v>10000</v>
      </c>
      <c r="F81" s="1052">
        <v>10672133</v>
      </c>
      <c r="G81" s="1053" t="s">
        <v>2114</v>
      </c>
      <c r="H81" s="1049"/>
      <c r="I81" s="1054"/>
      <c r="J81" s="1055"/>
      <c r="K81" s="1053">
        <v>42607</v>
      </c>
      <c r="L81" s="1053"/>
      <c r="M81" s="1056"/>
      <c r="N81" s="1053"/>
      <c r="O81" s="1051"/>
      <c r="P81" s="1051"/>
      <c r="Q81" s="1057"/>
      <c r="R81" s="1058"/>
      <c r="S81" s="1049"/>
      <c r="T81" s="1028"/>
      <c r="U81" s="1026"/>
    </row>
    <row r="82" spans="1:21" ht="60" hidden="1">
      <c r="A82" s="1027" t="s">
        <v>2101</v>
      </c>
      <c r="B82" s="1049" t="s">
        <v>2093</v>
      </c>
      <c r="C82" s="1050">
        <v>93227227</v>
      </c>
      <c r="D82" s="1049" t="s">
        <v>2240</v>
      </c>
      <c r="E82" s="1051">
        <v>5000</v>
      </c>
      <c r="F82" s="1052">
        <v>10672133</v>
      </c>
      <c r="G82" s="1053" t="s">
        <v>2114</v>
      </c>
      <c r="H82" s="1049"/>
      <c r="I82" s="1054"/>
      <c r="J82" s="1055"/>
      <c r="K82" s="1053">
        <v>42607</v>
      </c>
      <c r="L82" s="1053"/>
      <c r="M82" s="1056"/>
      <c r="N82" s="1053"/>
      <c r="O82" s="1051"/>
      <c r="P82" s="1051"/>
      <c r="Q82" s="1057"/>
      <c r="R82" s="1058"/>
      <c r="S82" s="1049"/>
      <c r="T82" s="1028"/>
      <c r="U82" s="1026"/>
    </row>
    <row r="83" spans="1:21" ht="75" hidden="1">
      <c r="A83" s="1027" t="s">
        <v>2101</v>
      </c>
      <c r="B83" s="1049" t="s">
        <v>2093</v>
      </c>
      <c r="C83" s="1050">
        <v>93227227</v>
      </c>
      <c r="D83" s="1049" t="s">
        <v>2241</v>
      </c>
      <c r="E83" s="1051">
        <v>5000</v>
      </c>
      <c r="F83" s="1052">
        <v>10672133</v>
      </c>
      <c r="G83" s="1053" t="s">
        <v>2114</v>
      </c>
      <c r="H83" s="1049"/>
      <c r="I83" s="1054"/>
      <c r="J83" s="1055"/>
      <c r="K83" s="1053">
        <v>42607</v>
      </c>
      <c r="L83" s="1053"/>
      <c r="M83" s="1056"/>
      <c r="N83" s="1053"/>
      <c r="O83" s="1051"/>
      <c r="P83" s="1051"/>
      <c r="Q83" s="1057"/>
      <c r="R83" s="1058"/>
      <c r="S83" s="1049"/>
      <c r="T83" s="1028"/>
      <c r="U83" s="1026"/>
    </row>
    <row r="84" spans="1:21" ht="60" hidden="1">
      <c r="A84" s="1027" t="s">
        <v>2101</v>
      </c>
      <c r="B84" s="1049" t="s">
        <v>2093</v>
      </c>
      <c r="C84" s="1050">
        <v>93227227</v>
      </c>
      <c r="D84" s="1049" t="s">
        <v>2242</v>
      </c>
      <c r="E84" s="1051">
        <v>25000</v>
      </c>
      <c r="F84" s="1052">
        <v>10672133</v>
      </c>
      <c r="G84" s="1053" t="s">
        <v>2114</v>
      </c>
      <c r="H84" s="1049"/>
      <c r="I84" s="1054"/>
      <c r="J84" s="1055"/>
      <c r="K84" s="1053">
        <v>42607</v>
      </c>
      <c r="L84" s="1053"/>
      <c r="M84" s="1056"/>
      <c r="N84" s="1053"/>
      <c r="O84" s="1051"/>
      <c r="P84" s="1051"/>
      <c r="Q84" s="1057"/>
      <c r="R84" s="1058"/>
      <c r="S84" s="1049"/>
      <c r="T84" s="1028"/>
      <c r="U84" s="1026"/>
    </row>
    <row r="85" spans="1:21" ht="84" hidden="1">
      <c r="A85" s="1031" t="s">
        <v>2092</v>
      </c>
      <c r="B85" s="1015" t="s">
        <v>2093</v>
      </c>
      <c r="C85" s="1016">
        <v>93227228</v>
      </c>
      <c r="D85" s="1017" t="s">
        <v>2243</v>
      </c>
      <c r="E85" s="1018">
        <v>8000</v>
      </c>
      <c r="F85" s="1019">
        <v>10673411</v>
      </c>
      <c r="G85" s="1020" t="s">
        <v>2095</v>
      </c>
      <c r="H85" s="1017" t="s">
        <v>2244</v>
      </c>
      <c r="I85" s="1021">
        <v>42600</v>
      </c>
      <c r="J85" s="1022">
        <v>42613</v>
      </c>
      <c r="K85" s="1020">
        <v>42614</v>
      </c>
      <c r="L85" s="1020">
        <v>42654</v>
      </c>
      <c r="M85" s="1023">
        <v>4500342558</v>
      </c>
      <c r="N85" s="1020">
        <v>42662</v>
      </c>
      <c r="O85" s="1018">
        <v>8000</v>
      </c>
      <c r="P85" s="1018" t="s">
        <v>2116</v>
      </c>
      <c r="Q85" s="1024">
        <v>71.989999999999995</v>
      </c>
      <c r="R85" s="1025">
        <v>575920</v>
      </c>
      <c r="S85" s="1017" t="s">
        <v>2117</v>
      </c>
      <c r="T85" s="1020">
        <v>42853</v>
      </c>
      <c r="U85" s="1026" t="s">
        <v>2245</v>
      </c>
    </row>
    <row r="86" spans="1:21" ht="38.25" hidden="1">
      <c r="A86" s="1014" t="s">
        <v>2092</v>
      </c>
      <c r="B86" s="1015" t="s">
        <v>2093</v>
      </c>
      <c r="C86" s="1016">
        <v>93227229</v>
      </c>
      <c r="D86" s="1017" t="s">
        <v>2246</v>
      </c>
      <c r="E86" s="1018">
        <v>50000</v>
      </c>
      <c r="F86" s="1019">
        <v>10674180</v>
      </c>
      <c r="G86" s="1020" t="s">
        <v>2095</v>
      </c>
      <c r="H86" s="1017" t="s">
        <v>2197</v>
      </c>
      <c r="I86" s="1021">
        <v>42460</v>
      </c>
      <c r="J86" s="1022">
        <v>42488</v>
      </c>
      <c r="K86" s="1020">
        <v>42550</v>
      </c>
      <c r="L86" s="1020">
        <v>42604</v>
      </c>
      <c r="M86" s="1030" t="s">
        <v>2247</v>
      </c>
      <c r="N86" s="1020">
        <v>42564</v>
      </c>
      <c r="O86" s="1018">
        <v>50400</v>
      </c>
      <c r="P86" s="1018" t="s">
        <v>2097</v>
      </c>
      <c r="Q86" s="1024">
        <v>1.06</v>
      </c>
      <c r="R86" s="1025">
        <v>53424</v>
      </c>
      <c r="S86" s="1017" t="s">
        <v>2248</v>
      </c>
      <c r="T86" s="1028"/>
      <c r="U86" s="1026" t="s">
        <v>2249</v>
      </c>
    </row>
    <row r="87" spans="1:21" ht="60" hidden="1">
      <c r="A87" s="1059" t="s">
        <v>2101</v>
      </c>
      <c r="B87" s="1060" t="s">
        <v>2093</v>
      </c>
      <c r="C87" s="1061">
        <v>93227231</v>
      </c>
      <c r="D87" s="1060" t="s">
        <v>2216</v>
      </c>
      <c r="E87" s="1062">
        <v>1500</v>
      </c>
      <c r="F87" s="1063">
        <v>10684571</v>
      </c>
      <c r="G87" s="1064" t="s">
        <v>2095</v>
      </c>
      <c r="H87" s="1060" t="s">
        <v>2250</v>
      </c>
      <c r="I87" s="1065">
        <v>42650</v>
      </c>
      <c r="J87" s="1066">
        <v>42663</v>
      </c>
      <c r="K87" s="1064">
        <v>42689</v>
      </c>
      <c r="L87" s="1064">
        <v>42709</v>
      </c>
      <c r="M87" s="1067">
        <v>4500346800</v>
      </c>
      <c r="N87" s="1064">
        <v>42723</v>
      </c>
      <c r="O87" s="1062">
        <v>500</v>
      </c>
      <c r="P87" s="1062" t="s">
        <v>2097</v>
      </c>
      <c r="Q87" s="1068">
        <v>660</v>
      </c>
      <c r="R87" s="1069">
        <v>330000</v>
      </c>
      <c r="S87" s="1060" t="s">
        <v>2160</v>
      </c>
      <c r="T87" s="1066"/>
      <c r="U87" s="1066" t="s">
        <v>2251</v>
      </c>
    </row>
    <row r="88" spans="1:21" ht="84" hidden="1">
      <c r="A88" s="1029" t="s">
        <v>2157</v>
      </c>
      <c r="B88" s="1015" t="s">
        <v>2093</v>
      </c>
      <c r="C88" s="1016">
        <v>93227231</v>
      </c>
      <c r="D88" s="1017" t="s">
        <v>2217</v>
      </c>
      <c r="E88" s="1018">
        <v>1500</v>
      </c>
      <c r="F88" s="1019">
        <v>10684571</v>
      </c>
      <c r="G88" s="1020" t="s">
        <v>2095</v>
      </c>
      <c r="H88" s="1017" t="s">
        <v>2250</v>
      </c>
      <c r="I88" s="1021">
        <v>42650</v>
      </c>
      <c r="J88" s="1022">
        <v>42663</v>
      </c>
      <c r="K88" s="1020">
        <v>42689</v>
      </c>
      <c r="L88" s="1020">
        <v>42709</v>
      </c>
      <c r="M88" s="1030">
        <v>4500346800</v>
      </c>
      <c r="N88" s="1020">
        <v>42723</v>
      </c>
      <c r="O88" s="1018">
        <v>2000</v>
      </c>
      <c r="P88" s="1018" t="s">
        <v>2097</v>
      </c>
      <c r="Q88" s="1024">
        <v>660</v>
      </c>
      <c r="R88" s="1025">
        <v>1320000</v>
      </c>
      <c r="S88" s="1017" t="s">
        <v>2160</v>
      </c>
      <c r="T88" s="1028"/>
      <c r="U88" s="1026" t="s">
        <v>2252</v>
      </c>
    </row>
    <row r="89" spans="1:21" ht="75" hidden="1">
      <c r="A89" s="1059" t="s">
        <v>2101</v>
      </c>
      <c r="B89" s="1060" t="s">
        <v>2093</v>
      </c>
      <c r="C89" s="1061">
        <v>93227231</v>
      </c>
      <c r="D89" s="1060" t="s">
        <v>2253</v>
      </c>
      <c r="E89" s="1062">
        <v>1500</v>
      </c>
      <c r="F89" s="1063">
        <v>10684571</v>
      </c>
      <c r="G89" s="1064" t="s">
        <v>2095</v>
      </c>
      <c r="H89" s="1060" t="s">
        <v>2250</v>
      </c>
      <c r="I89" s="1065">
        <v>42650</v>
      </c>
      <c r="J89" s="1066">
        <v>42663</v>
      </c>
      <c r="K89" s="1064">
        <v>42689</v>
      </c>
      <c r="L89" s="1064">
        <v>42709</v>
      </c>
      <c r="M89" s="1067">
        <v>4500346800</v>
      </c>
      <c r="N89" s="1064">
        <v>42723</v>
      </c>
      <c r="O89" s="1062">
        <v>1500</v>
      </c>
      <c r="P89" s="1062" t="s">
        <v>2097</v>
      </c>
      <c r="Q89" s="1068">
        <v>1900</v>
      </c>
      <c r="R89" s="1069">
        <v>2850000</v>
      </c>
      <c r="S89" s="1060" t="s">
        <v>2160</v>
      </c>
      <c r="T89" s="1066"/>
      <c r="U89" s="1066" t="s">
        <v>2251</v>
      </c>
    </row>
    <row r="90" spans="1:21" ht="51" hidden="1">
      <c r="A90" s="1027" t="s">
        <v>2254</v>
      </c>
      <c r="B90" s="1015" t="s">
        <v>2093</v>
      </c>
      <c r="C90" s="1016">
        <v>93227231</v>
      </c>
      <c r="D90" s="1017" t="s">
        <v>2255</v>
      </c>
      <c r="E90" s="1018">
        <v>1000</v>
      </c>
      <c r="F90" s="1019">
        <v>10684571</v>
      </c>
      <c r="G90" s="1020" t="s">
        <v>2095</v>
      </c>
      <c r="H90" s="1017"/>
      <c r="I90" s="1021"/>
      <c r="J90" s="1022"/>
      <c r="K90" s="1020"/>
      <c r="L90" s="1020"/>
      <c r="M90" s="1030"/>
      <c r="N90" s="1020"/>
      <c r="O90" s="1018"/>
      <c r="P90" s="1018"/>
      <c r="Q90" s="1024"/>
      <c r="R90" s="1025"/>
      <c r="S90" s="1017"/>
      <c r="T90" s="1028"/>
      <c r="U90" s="1026" t="s">
        <v>2256</v>
      </c>
    </row>
    <row r="91" spans="1:21" ht="38.25" hidden="1">
      <c r="A91" s="1027" t="s">
        <v>2254</v>
      </c>
      <c r="B91" s="1015" t="s">
        <v>2093</v>
      </c>
      <c r="C91" s="1016">
        <v>93227231</v>
      </c>
      <c r="D91" s="1017" t="s">
        <v>2257</v>
      </c>
      <c r="E91" s="1018">
        <v>5000</v>
      </c>
      <c r="F91" s="1019">
        <v>10684571</v>
      </c>
      <c r="G91" s="1020" t="s">
        <v>2095</v>
      </c>
      <c r="H91" s="1017"/>
      <c r="I91" s="1021"/>
      <c r="J91" s="1022"/>
      <c r="K91" s="1020"/>
      <c r="L91" s="1020"/>
      <c r="M91" s="1030"/>
      <c r="N91" s="1020"/>
      <c r="O91" s="1018"/>
      <c r="P91" s="1018"/>
      <c r="Q91" s="1024"/>
      <c r="R91" s="1025"/>
      <c r="S91" s="1017"/>
      <c r="T91" s="1028"/>
      <c r="U91" s="1026" t="s">
        <v>2256</v>
      </c>
    </row>
    <row r="92" spans="1:21" ht="38.25" hidden="1">
      <c r="A92" s="1029" t="s">
        <v>2112</v>
      </c>
      <c r="B92" s="1015" t="s">
        <v>2093</v>
      </c>
      <c r="C92" s="1016">
        <v>93227232</v>
      </c>
      <c r="D92" s="1017" t="s">
        <v>2258</v>
      </c>
      <c r="E92" s="1018">
        <v>50000</v>
      </c>
      <c r="F92" s="1019"/>
      <c r="G92" s="1020" t="s">
        <v>2114</v>
      </c>
      <c r="H92" s="1017"/>
      <c r="I92" s="1021"/>
      <c r="J92" s="1022"/>
      <c r="K92" s="1020">
        <v>42681</v>
      </c>
      <c r="L92" s="1020">
        <v>42775</v>
      </c>
      <c r="M92" s="1030">
        <v>4500353361</v>
      </c>
      <c r="N92" s="1020">
        <v>42816</v>
      </c>
      <c r="O92" s="1018">
        <v>10000</v>
      </c>
      <c r="P92" s="1018" t="s">
        <v>2097</v>
      </c>
      <c r="Q92" s="1024">
        <v>101.2</v>
      </c>
      <c r="R92" s="1025">
        <v>1012000</v>
      </c>
      <c r="S92" s="1017" t="s">
        <v>2259</v>
      </c>
      <c r="T92" s="1028"/>
      <c r="U92" s="1026"/>
    </row>
    <row r="93" spans="1:21" ht="38.25" hidden="1">
      <c r="A93" s="1029" t="s">
        <v>2112</v>
      </c>
      <c r="B93" s="1015" t="s">
        <v>2093</v>
      </c>
      <c r="C93" s="1016">
        <v>93227232</v>
      </c>
      <c r="D93" s="1017" t="s">
        <v>2258</v>
      </c>
      <c r="E93" s="1018">
        <v>50000</v>
      </c>
      <c r="F93" s="1019"/>
      <c r="G93" s="1020" t="s">
        <v>2114</v>
      </c>
      <c r="H93" s="1017"/>
      <c r="I93" s="1021"/>
      <c r="J93" s="1022"/>
      <c r="K93" s="1020">
        <v>42681</v>
      </c>
      <c r="L93" s="1020">
        <v>42775</v>
      </c>
      <c r="M93" s="1030">
        <v>4500353361</v>
      </c>
      <c r="N93" s="1020">
        <v>42816</v>
      </c>
      <c r="O93" s="1018">
        <v>20000</v>
      </c>
      <c r="P93" s="1018" t="s">
        <v>2097</v>
      </c>
      <c r="Q93" s="1024">
        <v>101.2</v>
      </c>
      <c r="R93" s="1025">
        <v>2024000</v>
      </c>
      <c r="S93" s="1017" t="s">
        <v>2259</v>
      </c>
      <c r="T93" s="1028"/>
      <c r="U93" s="1026"/>
    </row>
    <row r="94" spans="1:21" ht="38.25" hidden="1">
      <c r="A94" s="1029" t="s">
        <v>2112</v>
      </c>
      <c r="B94" s="1015" t="s">
        <v>2093</v>
      </c>
      <c r="C94" s="1016">
        <v>93227232</v>
      </c>
      <c r="D94" s="1017" t="s">
        <v>2258</v>
      </c>
      <c r="E94" s="1018">
        <v>50000</v>
      </c>
      <c r="F94" s="1019"/>
      <c r="G94" s="1020" t="s">
        <v>2114</v>
      </c>
      <c r="H94" s="1017"/>
      <c r="I94" s="1021"/>
      <c r="J94" s="1022"/>
      <c r="K94" s="1020">
        <v>42681</v>
      </c>
      <c r="L94" s="1020">
        <v>42775</v>
      </c>
      <c r="M94" s="1030">
        <v>4500353361</v>
      </c>
      <c r="N94" s="1020">
        <v>42816</v>
      </c>
      <c r="O94" s="1018">
        <v>20000</v>
      </c>
      <c r="P94" s="1018" t="s">
        <v>2097</v>
      </c>
      <c r="Q94" s="1024">
        <v>101.2</v>
      </c>
      <c r="R94" s="1025">
        <v>2024000</v>
      </c>
      <c r="S94" s="1017" t="s">
        <v>2259</v>
      </c>
      <c r="T94" s="1028"/>
      <c r="U94" s="1026"/>
    </row>
    <row r="95" spans="1:21" ht="38.25" hidden="1">
      <c r="A95" s="1027" t="s">
        <v>2101</v>
      </c>
      <c r="B95" s="1049" t="s">
        <v>2093</v>
      </c>
      <c r="C95" s="1050">
        <v>93227233</v>
      </c>
      <c r="D95" s="1017" t="s">
        <v>2260</v>
      </c>
      <c r="E95" s="1051">
        <v>50000</v>
      </c>
      <c r="F95" s="1052"/>
      <c r="G95" s="1053" t="s">
        <v>2095</v>
      </c>
      <c r="H95" s="1049"/>
      <c r="I95" s="1054"/>
      <c r="J95" s="1055"/>
      <c r="K95" s="1053"/>
      <c r="L95" s="1053"/>
      <c r="M95" s="1070"/>
      <c r="N95" s="1053"/>
      <c r="O95" s="1051"/>
      <c r="P95" s="1051"/>
      <c r="Q95" s="1057"/>
      <c r="R95" s="1058"/>
      <c r="S95" s="1049"/>
      <c r="T95" s="1055"/>
      <c r="U95" s="1055"/>
    </row>
    <row r="96" spans="1:21" ht="51" hidden="1">
      <c r="A96" s="1027" t="s">
        <v>2101</v>
      </c>
      <c r="B96" s="1049" t="s">
        <v>2093</v>
      </c>
      <c r="C96" s="1050">
        <v>93227234</v>
      </c>
      <c r="D96" s="1017" t="s">
        <v>2261</v>
      </c>
      <c r="E96" s="1051">
        <v>30000</v>
      </c>
      <c r="F96" s="1052"/>
      <c r="G96" s="1053" t="s">
        <v>2095</v>
      </c>
      <c r="H96" s="1049"/>
      <c r="I96" s="1054"/>
      <c r="J96" s="1055"/>
      <c r="K96" s="1053"/>
      <c r="L96" s="1053"/>
      <c r="M96" s="1070"/>
      <c r="N96" s="1053"/>
      <c r="O96" s="1051"/>
      <c r="P96" s="1051"/>
      <c r="Q96" s="1057"/>
      <c r="R96" s="1058"/>
      <c r="S96" s="1049"/>
      <c r="T96" s="1055"/>
      <c r="U96" s="1055"/>
    </row>
    <row r="97" spans="1:21" ht="90" hidden="1">
      <c r="A97" s="1027" t="s">
        <v>2101</v>
      </c>
      <c r="B97" s="1049" t="s">
        <v>2093</v>
      </c>
      <c r="C97" s="1050">
        <v>93227235</v>
      </c>
      <c r="D97" s="1017" t="s">
        <v>2257</v>
      </c>
      <c r="E97" s="1051">
        <v>20000</v>
      </c>
      <c r="F97" s="1052">
        <v>10684571</v>
      </c>
      <c r="G97" s="1053" t="s">
        <v>2095</v>
      </c>
      <c r="H97" s="1049"/>
      <c r="I97" s="1054"/>
      <c r="J97" s="1055"/>
      <c r="K97" s="1053"/>
      <c r="L97" s="1053"/>
      <c r="M97" s="1070"/>
      <c r="N97" s="1053"/>
      <c r="O97" s="1051"/>
      <c r="P97" s="1051"/>
      <c r="Q97" s="1057"/>
      <c r="R97" s="1058"/>
      <c r="S97" s="1049"/>
      <c r="T97" s="1055"/>
      <c r="U97" s="1055" t="s">
        <v>2262</v>
      </c>
    </row>
    <row r="98" spans="1:21" ht="51" hidden="1">
      <c r="A98" s="1014" t="s">
        <v>2092</v>
      </c>
      <c r="B98" s="1015" t="s">
        <v>2093</v>
      </c>
      <c r="C98" s="1016">
        <v>93227236</v>
      </c>
      <c r="D98" s="1017" t="s">
        <v>2263</v>
      </c>
      <c r="E98" s="1018">
        <v>10000</v>
      </c>
      <c r="F98" s="1019">
        <v>10690086</v>
      </c>
      <c r="G98" s="1020" t="s">
        <v>2114</v>
      </c>
      <c r="H98" s="1017"/>
      <c r="I98" s="1021"/>
      <c r="J98" s="1022"/>
      <c r="K98" s="1020">
        <v>42661</v>
      </c>
      <c r="L98" s="1020">
        <v>42695</v>
      </c>
      <c r="M98" s="1030">
        <v>4500345375</v>
      </c>
      <c r="N98" s="1020">
        <v>42699</v>
      </c>
      <c r="O98" s="1018">
        <v>10000</v>
      </c>
      <c r="P98" s="1018" t="s">
        <v>2116</v>
      </c>
      <c r="Q98" s="1024">
        <v>3.25</v>
      </c>
      <c r="R98" s="1025">
        <v>32500</v>
      </c>
      <c r="S98" s="1017" t="s">
        <v>2117</v>
      </c>
      <c r="T98" s="1020">
        <v>42787</v>
      </c>
      <c r="U98" s="1026" t="s">
        <v>2264</v>
      </c>
    </row>
    <row r="99" spans="1:21" ht="84" hidden="1">
      <c r="A99" s="1031" t="s">
        <v>2092</v>
      </c>
      <c r="B99" s="1015" t="s">
        <v>2093</v>
      </c>
      <c r="C99" s="1016">
        <v>93227236</v>
      </c>
      <c r="D99" s="1017" t="s">
        <v>2263</v>
      </c>
      <c r="E99" s="1018">
        <v>10000</v>
      </c>
      <c r="F99" s="1019">
        <v>10690086</v>
      </c>
      <c r="G99" s="1020" t="s">
        <v>2114</v>
      </c>
      <c r="H99" s="1017"/>
      <c r="I99" s="1021"/>
      <c r="J99" s="1022"/>
      <c r="K99" s="1020">
        <v>42661</v>
      </c>
      <c r="L99" s="1020">
        <v>42695</v>
      </c>
      <c r="M99" s="1030">
        <v>4500345375</v>
      </c>
      <c r="N99" s="1020">
        <v>42699</v>
      </c>
      <c r="O99" s="1018">
        <v>10000</v>
      </c>
      <c r="P99" s="1018" t="s">
        <v>2116</v>
      </c>
      <c r="Q99" s="1024">
        <v>3.25</v>
      </c>
      <c r="R99" s="1025">
        <v>32500</v>
      </c>
      <c r="S99" s="1017" t="s">
        <v>2117</v>
      </c>
      <c r="T99" s="1020">
        <v>42850</v>
      </c>
      <c r="U99" s="1026" t="s">
        <v>2265</v>
      </c>
    </row>
    <row r="100" spans="1:21" ht="51" hidden="1">
      <c r="A100" s="1029" t="s">
        <v>2112</v>
      </c>
      <c r="B100" s="1015" t="s">
        <v>2093</v>
      </c>
      <c r="C100" s="1016">
        <v>93227236</v>
      </c>
      <c r="D100" s="1017" t="s">
        <v>2263</v>
      </c>
      <c r="E100" s="1018">
        <v>10000</v>
      </c>
      <c r="F100" s="1019">
        <v>10690086</v>
      </c>
      <c r="G100" s="1020" t="s">
        <v>2114</v>
      </c>
      <c r="H100" s="1017"/>
      <c r="I100" s="1021"/>
      <c r="J100" s="1022"/>
      <c r="K100" s="1020">
        <v>42661</v>
      </c>
      <c r="L100" s="1020">
        <v>42695</v>
      </c>
      <c r="M100" s="1030">
        <v>4500345375</v>
      </c>
      <c r="N100" s="1020">
        <v>42699</v>
      </c>
      <c r="O100" s="1018">
        <v>10000</v>
      </c>
      <c r="P100" s="1018" t="s">
        <v>2116</v>
      </c>
      <c r="Q100" s="1024">
        <v>3.25</v>
      </c>
      <c r="R100" s="1025">
        <v>32500</v>
      </c>
      <c r="S100" s="1017" t="s">
        <v>2117</v>
      </c>
      <c r="T100" s="1020"/>
      <c r="U100" s="1026"/>
    </row>
    <row r="101" spans="1:21" ht="51" hidden="1">
      <c r="A101" s="1014" t="s">
        <v>2092</v>
      </c>
      <c r="B101" s="1015" t="s">
        <v>2093</v>
      </c>
      <c r="C101" s="1016">
        <v>93227236</v>
      </c>
      <c r="D101" s="1017" t="s">
        <v>2266</v>
      </c>
      <c r="E101" s="1018">
        <v>10000</v>
      </c>
      <c r="F101" s="1019">
        <v>10690086</v>
      </c>
      <c r="G101" s="1020" t="s">
        <v>2114</v>
      </c>
      <c r="H101" s="1017"/>
      <c r="I101" s="1021"/>
      <c r="J101" s="1022"/>
      <c r="K101" s="1020">
        <v>42661</v>
      </c>
      <c r="L101" s="1020">
        <v>42695</v>
      </c>
      <c r="M101" s="1030">
        <v>4500345375</v>
      </c>
      <c r="N101" s="1020">
        <v>42699</v>
      </c>
      <c r="O101" s="1018">
        <v>10000</v>
      </c>
      <c r="P101" s="1018" t="s">
        <v>2116</v>
      </c>
      <c r="Q101" s="1024">
        <v>1.81</v>
      </c>
      <c r="R101" s="1025">
        <v>18100</v>
      </c>
      <c r="S101" s="1017" t="s">
        <v>2117</v>
      </c>
      <c r="T101" s="1020">
        <v>42787</v>
      </c>
      <c r="U101" s="1026" t="s">
        <v>2264</v>
      </c>
    </row>
    <row r="102" spans="1:21" ht="84" hidden="1">
      <c r="A102" s="1031" t="s">
        <v>2092</v>
      </c>
      <c r="B102" s="1015" t="s">
        <v>2093</v>
      </c>
      <c r="C102" s="1016">
        <v>93227236</v>
      </c>
      <c r="D102" s="1017" t="s">
        <v>2266</v>
      </c>
      <c r="E102" s="1018">
        <v>10000</v>
      </c>
      <c r="F102" s="1019">
        <v>10690086</v>
      </c>
      <c r="G102" s="1020" t="s">
        <v>2114</v>
      </c>
      <c r="H102" s="1017"/>
      <c r="I102" s="1021"/>
      <c r="J102" s="1022"/>
      <c r="K102" s="1020">
        <v>42661</v>
      </c>
      <c r="L102" s="1020">
        <v>42695</v>
      </c>
      <c r="M102" s="1030">
        <v>4500345375</v>
      </c>
      <c r="N102" s="1020">
        <v>42699</v>
      </c>
      <c r="O102" s="1018">
        <v>10000</v>
      </c>
      <c r="P102" s="1018" t="s">
        <v>2116</v>
      </c>
      <c r="Q102" s="1024">
        <v>1.81</v>
      </c>
      <c r="R102" s="1025">
        <v>18100</v>
      </c>
      <c r="S102" s="1017" t="s">
        <v>2117</v>
      </c>
      <c r="T102" s="1020">
        <v>42850</v>
      </c>
      <c r="U102" s="1026" t="s">
        <v>2265</v>
      </c>
    </row>
    <row r="103" spans="1:21" ht="51" hidden="1">
      <c r="A103" s="1029" t="s">
        <v>2112</v>
      </c>
      <c r="B103" s="1015" t="s">
        <v>2093</v>
      </c>
      <c r="C103" s="1016">
        <v>93227236</v>
      </c>
      <c r="D103" s="1017" t="s">
        <v>2266</v>
      </c>
      <c r="E103" s="1018">
        <v>10000</v>
      </c>
      <c r="F103" s="1019">
        <v>10690086</v>
      </c>
      <c r="G103" s="1020" t="s">
        <v>2114</v>
      </c>
      <c r="H103" s="1017"/>
      <c r="I103" s="1021"/>
      <c r="J103" s="1022"/>
      <c r="K103" s="1020">
        <v>42661</v>
      </c>
      <c r="L103" s="1020">
        <v>42695</v>
      </c>
      <c r="M103" s="1030">
        <v>4500345375</v>
      </c>
      <c r="N103" s="1020">
        <v>42699</v>
      </c>
      <c r="O103" s="1018">
        <v>10000</v>
      </c>
      <c r="P103" s="1018" t="s">
        <v>2116</v>
      </c>
      <c r="Q103" s="1024">
        <v>1.81</v>
      </c>
      <c r="R103" s="1025">
        <v>18100</v>
      </c>
      <c r="S103" s="1017" t="s">
        <v>2117</v>
      </c>
      <c r="T103" s="1020"/>
      <c r="U103" s="1026"/>
    </row>
    <row r="104" spans="1:21" ht="48" hidden="1">
      <c r="A104" s="1027" t="s">
        <v>2101</v>
      </c>
      <c r="B104" s="1015" t="s">
        <v>2093</v>
      </c>
      <c r="C104" s="1016">
        <v>93227239</v>
      </c>
      <c r="D104" s="1017" t="s">
        <v>2267</v>
      </c>
      <c r="E104" s="1071">
        <v>500</v>
      </c>
      <c r="F104" s="1019">
        <v>10687339</v>
      </c>
      <c r="G104" s="1020" t="s">
        <v>2095</v>
      </c>
      <c r="H104" s="1017" t="s">
        <v>2268</v>
      </c>
      <c r="I104" s="1021">
        <v>42755</v>
      </c>
      <c r="J104" s="1022">
        <v>42787</v>
      </c>
      <c r="K104" s="1020"/>
      <c r="L104" s="1020"/>
      <c r="M104" s="1030"/>
      <c r="N104" s="1020"/>
      <c r="O104" s="1018"/>
      <c r="P104" s="1018"/>
      <c r="Q104" s="1024"/>
      <c r="R104" s="1025"/>
      <c r="S104" s="1017"/>
      <c r="T104" s="1028"/>
      <c r="U104" s="1026" t="s">
        <v>2227</v>
      </c>
    </row>
    <row r="105" spans="1:21" ht="51" hidden="1">
      <c r="A105" s="1029" t="s">
        <v>2112</v>
      </c>
      <c r="B105" s="1015" t="s">
        <v>2093</v>
      </c>
      <c r="C105" s="1016">
        <v>93227242</v>
      </c>
      <c r="D105" s="1017" t="s">
        <v>2189</v>
      </c>
      <c r="E105" s="1071">
        <v>20000</v>
      </c>
      <c r="F105" s="1019">
        <v>10690703</v>
      </c>
      <c r="G105" s="1020" t="s">
        <v>2095</v>
      </c>
      <c r="H105" s="1017" t="s">
        <v>2269</v>
      </c>
      <c r="I105" s="1021">
        <v>42741</v>
      </c>
      <c r="J105" s="1022">
        <v>42775</v>
      </c>
      <c r="K105" s="1022">
        <v>42789</v>
      </c>
      <c r="L105" s="1020">
        <v>42815</v>
      </c>
      <c r="M105" s="1030">
        <v>4500353688</v>
      </c>
      <c r="N105" s="1020">
        <v>42822</v>
      </c>
      <c r="O105" s="1018">
        <v>20000</v>
      </c>
      <c r="P105" s="1018" t="s">
        <v>2097</v>
      </c>
      <c r="Q105" s="1024">
        <v>0.6</v>
      </c>
      <c r="R105" s="1025">
        <v>12000</v>
      </c>
      <c r="S105" s="1017" t="s">
        <v>2105</v>
      </c>
      <c r="T105" s="1028"/>
      <c r="U105" s="1026"/>
    </row>
    <row r="106" spans="1:21" ht="51" hidden="1">
      <c r="A106" s="1029" t="s">
        <v>2112</v>
      </c>
      <c r="B106" s="1015" t="s">
        <v>2093</v>
      </c>
      <c r="C106" s="1016">
        <v>93227243</v>
      </c>
      <c r="D106" s="1017" t="s">
        <v>2270</v>
      </c>
      <c r="E106" s="1071">
        <v>4000</v>
      </c>
      <c r="F106" s="1019">
        <v>10694620</v>
      </c>
      <c r="G106" s="1020" t="s">
        <v>2095</v>
      </c>
      <c r="H106" s="1017" t="s">
        <v>2271</v>
      </c>
      <c r="I106" s="1021">
        <v>42768</v>
      </c>
      <c r="J106" s="1022">
        <v>42794</v>
      </c>
      <c r="K106" s="1020">
        <v>42818</v>
      </c>
      <c r="L106" s="1020">
        <v>42836</v>
      </c>
      <c r="M106" s="1030">
        <v>4500355553</v>
      </c>
      <c r="N106" s="1020">
        <v>42879</v>
      </c>
      <c r="O106" s="1018">
        <v>4000</v>
      </c>
      <c r="P106" s="1018" t="s">
        <v>2097</v>
      </c>
      <c r="Q106" s="1024">
        <v>440</v>
      </c>
      <c r="R106" s="1025">
        <v>1760000</v>
      </c>
      <c r="S106" s="1017" t="s">
        <v>2272</v>
      </c>
      <c r="T106" s="1028"/>
      <c r="U106" s="1026"/>
    </row>
    <row r="107" spans="1:21" ht="30" hidden="1">
      <c r="A107" s="1029" t="s">
        <v>2112</v>
      </c>
      <c r="B107" s="1015" t="s">
        <v>2093</v>
      </c>
      <c r="C107" s="1016">
        <v>93227244</v>
      </c>
      <c r="D107" s="1017" t="s">
        <v>2273</v>
      </c>
      <c r="E107" s="1071">
        <v>10000</v>
      </c>
      <c r="F107" s="1019">
        <v>10694571</v>
      </c>
      <c r="G107" s="1020" t="s">
        <v>2095</v>
      </c>
      <c r="H107" s="1017" t="s">
        <v>2271</v>
      </c>
      <c r="I107" s="1021">
        <v>42768</v>
      </c>
      <c r="J107" s="1022">
        <v>42794</v>
      </c>
      <c r="K107" s="1020">
        <v>42818</v>
      </c>
      <c r="L107" s="1020">
        <v>42836</v>
      </c>
      <c r="M107" s="1030">
        <v>4500359014</v>
      </c>
      <c r="N107" s="1020">
        <v>42978</v>
      </c>
      <c r="O107" s="1018">
        <v>10000</v>
      </c>
      <c r="P107" s="1018" t="s">
        <v>2097</v>
      </c>
      <c r="Q107" s="1024">
        <v>392</v>
      </c>
      <c r="R107" s="1025">
        <v>3920000</v>
      </c>
      <c r="S107" s="1017" t="s">
        <v>2274</v>
      </c>
      <c r="T107" s="1028"/>
      <c r="U107" s="1026"/>
    </row>
    <row r="108" spans="1:21" ht="30" hidden="1">
      <c r="A108" s="1029" t="s">
        <v>2112</v>
      </c>
      <c r="B108" s="1015" t="s">
        <v>2093</v>
      </c>
      <c r="C108" s="1016">
        <v>93227244</v>
      </c>
      <c r="D108" s="1017" t="s">
        <v>2275</v>
      </c>
      <c r="E108" s="1071">
        <v>30000</v>
      </c>
      <c r="F108" s="1019">
        <v>10694571</v>
      </c>
      <c r="G108" s="1020" t="s">
        <v>2095</v>
      </c>
      <c r="H108" s="1017" t="s">
        <v>2271</v>
      </c>
      <c r="I108" s="1021">
        <v>42768</v>
      </c>
      <c r="J108" s="1022">
        <v>42794</v>
      </c>
      <c r="K108" s="1020">
        <v>42818</v>
      </c>
      <c r="L108" s="1020">
        <v>42836</v>
      </c>
      <c r="M108" s="1030">
        <v>4500359014</v>
      </c>
      <c r="N108" s="1020">
        <v>42978</v>
      </c>
      <c r="O108" s="1018">
        <v>30000</v>
      </c>
      <c r="P108" s="1018" t="s">
        <v>2097</v>
      </c>
      <c r="Q108" s="1024">
        <v>91</v>
      </c>
      <c r="R108" s="1025">
        <v>2730000</v>
      </c>
      <c r="S108" s="1017" t="s">
        <v>2274</v>
      </c>
      <c r="T108" s="1028"/>
      <c r="U108" s="1026"/>
    </row>
    <row r="109" spans="1:21" ht="51" hidden="1">
      <c r="A109" s="1029" t="s">
        <v>2276</v>
      </c>
      <c r="B109" s="1015" t="s">
        <v>2093</v>
      </c>
      <c r="C109" s="1016">
        <v>93227245</v>
      </c>
      <c r="D109" s="1017" t="s">
        <v>2277</v>
      </c>
      <c r="E109" s="1071">
        <v>5000</v>
      </c>
      <c r="F109" s="1019">
        <v>10692523</v>
      </c>
      <c r="G109" s="1020" t="s">
        <v>2095</v>
      </c>
      <c r="H109" s="1017" t="s">
        <v>2278</v>
      </c>
      <c r="I109" s="1021" t="s">
        <v>2279</v>
      </c>
      <c r="J109" s="1022" t="s">
        <v>2280</v>
      </c>
      <c r="K109" s="1020">
        <v>42976</v>
      </c>
      <c r="L109" s="1020"/>
      <c r="M109" s="1030"/>
      <c r="N109" s="1020"/>
      <c r="O109" s="1018">
        <v>5000</v>
      </c>
      <c r="P109" s="1018" t="s">
        <v>2136</v>
      </c>
      <c r="Q109" s="1024">
        <v>8467</v>
      </c>
      <c r="R109" s="1025">
        <v>42335000</v>
      </c>
      <c r="S109" s="1017"/>
      <c r="T109" s="1028"/>
      <c r="U109" s="1026"/>
    </row>
    <row r="110" spans="1:21" ht="51" hidden="1">
      <c r="A110" s="1029" t="s">
        <v>2112</v>
      </c>
      <c r="B110" s="1015" t="s">
        <v>2093</v>
      </c>
      <c r="C110" s="1016">
        <v>93227246</v>
      </c>
      <c r="D110" s="1017" t="s">
        <v>2281</v>
      </c>
      <c r="E110" s="1072"/>
      <c r="F110" s="1019">
        <v>10692520</v>
      </c>
      <c r="G110" s="1020" t="s">
        <v>2095</v>
      </c>
      <c r="H110" s="1017" t="s">
        <v>2282</v>
      </c>
      <c r="I110" s="1021">
        <v>43090</v>
      </c>
      <c r="J110" s="1022">
        <v>42768</v>
      </c>
      <c r="K110" s="1020">
        <v>42776</v>
      </c>
      <c r="L110" s="1020">
        <v>42809</v>
      </c>
      <c r="M110" s="1030">
        <v>4500353364</v>
      </c>
      <c r="N110" s="1020">
        <v>42824</v>
      </c>
      <c r="O110" s="1018">
        <v>5000</v>
      </c>
      <c r="P110" s="1018" t="s">
        <v>2097</v>
      </c>
      <c r="Q110" s="1024">
        <v>3490</v>
      </c>
      <c r="R110" s="1025">
        <v>17450000</v>
      </c>
      <c r="S110" s="1017" t="s">
        <v>2160</v>
      </c>
      <c r="T110" s="1028"/>
      <c r="U110" s="1026"/>
    </row>
    <row r="111" spans="1:21" ht="51" hidden="1">
      <c r="A111" s="1029" t="s">
        <v>2112</v>
      </c>
      <c r="B111" s="1015" t="s">
        <v>2093</v>
      </c>
      <c r="C111" s="1016">
        <v>93227246</v>
      </c>
      <c r="D111" s="1017" t="s">
        <v>2281</v>
      </c>
      <c r="E111" s="1073">
        <v>14500</v>
      </c>
      <c r="F111" s="1019">
        <v>10692520</v>
      </c>
      <c r="G111" s="1020" t="s">
        <v>2095</v>
      </c>
      <c r="H111" s="1017" t="s">
        <v>2282</v>
      </c>
      <c r="I111" s="1021">
        <v>43090</v>
      </c>
      <c r="J111" s="1022">
        <v>42768</v>
      </c>
      <c r="K111" s="1020">
        <v>42776</v>
      </c>
      <c r="L111" s="1020">
        <v>42809</v>
      </c>
      <c r="M111" s="1030">
        <v>4500353364</v>
      </c>
      <c r="N111" s="1020">
        <v>42824</v>
      </c>
      <c r="O111" s="1018">
        <v>5000</v>
      </c>
      <c r="P111" s="1018" t="s">
        <v>2097</v>
      </c>
      <c r="Q111" s="1024">
        <v>3490</v>
      </c>
      <c r="R111" s="1025">
        <v>17450000</v>
      </c>
      <c r="S111" s="1017" t="s">
        <v>2160</v>
      </c>
      <c r="T111" s="1028"/>
      <c r="U111" s="1026"/>
    </row>
    <row r="112" spans="1:21" ht="51" hidden="1">
      <c r="A112" s="1029" t="s">
        <v>2112</v>
      </c>
      <c r="B112" s="1015" t="s">
        <v>2093</v>
      </c>
      <c r="C112" s="1016">
        <v>93227246</v>
      </c>
      <c r="D112" s="1017" t="s">
        <v>2281</v>
      </c>
      <c r="E112" s="1074"/>
      <c r="F112" s="1019">
        <v>10692520</v>
      </c>
      <c r="G112" s="1020" t="s">
        <v>2095</v>
      </c>
      <c r="H112" s="1017" t="s">
        <v>2282</v>
      </c>
      <c r="I112" s="1021">
        <v>43090</v>
      </c>
      <c r="J112" s="1022">
        <v>42768</v>
      </c>
      <c r="K112" s="1020">
        <v>42776</v>
      </c>
      <c r="L112" s="1020">
        <v>42809</v>
      </c>
      <c r="M112" s="1030">
        <v>4500353364</v>
      </c>
      <c r="N112" s="1020">
        <v>42824</v>
      </c>
      <c r="O112" s="1018">
        <v>4500</v>
      </c>
      <c r="P112" s="1018" t="s">
        <v>2097</v>
      </c>
      <c r="Q112" s="1024">
        <v>3490</v>
      </c>
      <c r="R112" s="1025">
        <v>15705000</v>
      </c>
      <c r="S112" s="1017" t="s">
        <v>2160</v>
      </c>
      <c r="T112" s="1028"/>
      <c r="U112" s="1026"/>
    </row>
    <row r="113" spans="1:21" ht="60" hidden="1">
      <c r="A113" s="1027" t="s">
        <v>2101</v>
      </c>
      <c r="B113" s="1049" t="s">
        <v>2093</v>
      </c>
      <c r="C113" s="1050">
        <v>93227247</v>
      </c>
      <c r="D113" s="1049" t="s">
        <v>2213</v>
      </c>
      <c r="E113" s="1075">
        <v>1500</v>
      </c>
      <c r="F113" s="1052">
        <v>10692516</v>
      </c>
      <c r="G113" s="1053" t="s">
        <v>2095</v>
      </c>
      <c r="H113" s="1049" t="s">
        <v>2283</v>
      </c>
      <c r="I113" s="1076">
        <v>42765</v>
      </c>
      <c r="J113" s="1055">
        <v>42809</v>
      </c>
      <c r="K113" s="1020"/>
      <c r="L113" s="1020"/>
      <c r="M113" s="1030"/>
      <c r="N113" s="1020"/>
      <c r="O113" s="1018"/>
      <c r="P113" s="1018"/>
      <c r="Q113" s="1024"/>
      <c r="R113" s="1025"/>
      <c r="S113" s="1017"/>
      <c r="T113" s="1028"/>
      <c r="U113" s="1026" t="s">
        <v>2284</v>
      </c>
    </row>
    <row r="114" spans="1:21" ht="38.25" hidden="1">
      <c r="A114" s="1029" t="s">
        <v>2112</v>
      </c>
      <c r="B114" s="1015" t="s">
        <v>2093</v>
      </c>
      <c r="C114" s="1016">
        <v>93227248</v>
      </c>
      <c r="D114" s="1017" t="s">
        <v>2285</v>
      </c>
      <c r="E114" s="1071">
        <v>8640</v>
      </c>
      <c r="F114" s="1019">
        <v>10698731</v>
      </c>
      <c r="G114" s="1020" t="s">
        <v>2114</v>
      </c>
      <c r="H114" s="1017" t="s">
        <v>2286</v>
      </c>
      <c r="I114" s="1021">
        <v>42828</v>
      </c>
      <c r="J114" s="1022">
        <v>42852</v>
      </c>
      <c r="K114" s="1020">
        <v>42845</v>
      </c>
      <c r="L114" s="1020">
        <v>42861</v>
      </c>
      <c r="M114" s="1030">
        <v>4500356123</v>
      </c>
      <c r="N114" s="1020">
        <v>42867</v>
      </c>
      <c r="O114" s="1018">
        <v>8640</v>
      </c>
      <c r="P114" s="1018" t="s">
        <v>2097</v>
      </c>
      <c r="Q114" s="1024">
        <v>108.7</v>
      </c>
      <c r="R114" s="1025">
        <v>939168</v>
      </c>
      <c r="S114" s="1017" t="s">
        <v>2150</v>
      </c>
      <c r="T114" s="1028"/>
      <c r="U114" s="1026"/>
    </row>
    <row r="115" spans="1:21" ht="38.25" hidden="1">
      <c r="A115" s="1029" t="s">
        <v>2112</v>
      </c>
      <c r="B115" s="1015" t="s">
        <v>2093</v>
      </c>
      <c r="C115" s="1016">
        <v>93227248</v>
      </c>
      <c r="D115" s="1017" t="s">
        <v>2285</v>
      </c>
      <c r="E115" s="1071">
        <v>11600</v>
      </c>
      <c r="F115" s="1019">
        <v>10698731</v>
      </c>
      <c r="G115" s="1020" t="s">
        <v>2114</v>
      </c>
      <c r="H115" s="1017" t="s">
        <v>2286</v>
      </c>
      <c r="I115" s="1021">
        <v>42828</v>
      </c>
      <c r="J115" s="1022">
        <v>42852</v>
      </c>
      <c r="K115" s="1020">
        <v>42845</v>
      </c>
      <c r="L115" s="1020">
        <v>42861</v>
      </c>
      <c r="M115" s="1030">
        <v>4500356123</v>
      </c>
      <c r="N115" s="1020">
        <v>42867</v>
      </c>
      <c r="O115" s="1018">
        <v>11400</v>
      </c>
      <c r="P115" s="1018" t="s">
        <v>2097</v>
      </c>
      <c r="Q115" s="1024">
        <v>108.7</v>
      </c>
      <c r="R115" s="1025">
        <v>1239180</v>
      </c>
      <c r="S115" s="1017" t="s">
        <v>2150</v>
      </c>
      <c r="T115" s="1028"/>
      <c r="U115" s="1026"/>
    </row>
    <row r="116" spans="1:21" ht="30" hidden="1">
      <c r="A116" s="1029" t="s">
        <v>2112</v>
      </c>
      <c r="B116" s="1015" t="s">
        <v>2093</v>
      </c>
      <c r="C116" s="1016">
        <v>93227249</v>
      </c>
      <c r="D116" s="1017" t="s">
        <v>2287</v>
      </c>
      <c r="E116" s="1071">
        <v>35000</v>
      </c>
      <c r="F116" s="1019">
        <v>10695093</v>
      </c>
      <c r="G116" s="1020" t="s">
        <v>2095</v>
      </c>
      <c r="H116" s="1017" t="s">
        <v>2288</v>
      </c>
      <c r="I116" s="1021">
        <v>42794</v>
      </c>
      <c r="J116" s="1022">
        <v>42830</v>
      </c>
      <c r="K116" s="1020">
        <v>42851</v>
      </c>
      <c r="L116" s="1020">
        <v>42879</v>
      </c>
      <c r="M116" s="1030">
        <v>4500359157</v>
      </c>
      <c r="N116" s="1020">
        <v>42920</v>
      </c>
      <c r="O116" s="1018">
        <v>35000</v>
      </c>
      <c r="P116" s="1018" t="s">
        <v>2097</v>
      </c>
      <c r="Q116" s="1024">
        <v>2.67</v>
      </c>
      <c r="R116" s="1025">
        <v>93450</v>
      </c>
      <c r="S116" s="1017" t="s">
        <v>2289</v>
      </c>
      <c r="T116" s="1028"/>
      <c r="U116" s="1026"/>
    </row>
    <row r="117" spans="1:21" ht="51">
      <c r="A117" s="1031" t="s">
        <v>2092</v>
      </c>
      <c r="B117" s="1015" t="s">
        <v>2093</v>
      </c>
      <c r="C117" s="1016">
        <v>93227250</v>
      </c>
      <c r="D117" s="1017" t="s">
        <v>2290</v>
      </c>
      <c r="E117" s="1071">
        <v>1000</v>
      </c>
      <c r="F117" s="1019">
        <v>10692522</v>
      </c>
      <c r="G117" s="1020" t="s">
        <v>2095</v>
      </c>
      <c r="H117" s="1017"/>
      <c r="I117" s="1021"/>
      <c r="J117" s="1022"/>
      <c r="K117" s="1020">
        <v>42716</v>
      </c>
      <c r="L117" s="1020"/>
      <c r="M117" s="1030" t="s">
        <v>2291</v>
      </c>
      <c r="N117" s="1020">
        <v>42719</v>
      </c>
      <c r="O117" s="1018">
        <v>1000</v>
      </c>
      <c r="P117" s="1018" t="s">
        <v>2136</v>
      </c>
      <c r="Q117" s="1024">
        <v>38.5</v>
      </c>
      <c r="R117" s="1025">
        <v>38500</v>
      </c>
      <c r="S117" s="1017" t="s">
        <v>2156</v>
      </c>
      <c r="T117" s="1028"/>
      <c r="U117" s="1026"/>
    </row>
    <row r="118" spans="1:21" ht="51" hidden="1">
      <c r="A118" s="1029" t="s">
        <v>2112</v>
      </c>
      <c r="B118" s="1015" t="s">
        <v>2093</v>
      </c>
      <c r="C118" s="1016">
        <v>93227251</v>
      </c>
      <c r="D118" s="1017" t="s">
        <v>2292</v>
      </c>
      <c r="E118" s="1071">
        <v>300000</v>
      </c>
      <c r="F118" s="1019">
        <v>10695285</v>
      </c>
      <c r="G118" s="1020" t="s">
        <v>2095</v>
      </c>
      <c r="H118" s="1017" t="s">
        <v>2293</v>
      </c>
      <c r="I118" s="1021">
        <v>42825</v>
      </c>
      <c r="J118" s="1022">
        <v>42845</v>
      </c>
      <c r="K118" s="1020">
        <v>42859</v>
      </c>
      <c r="L118" s="1020">
        <v>42879</v>
      </c>
      <c r="M118" s="1030">
        <v>4500359315</v>
      </c>
      <c r="N118" s="1020">
        <v>42926</v>
      </c>
      <c r="O118" s="1018">
        <v>300000</v>
      </c>
      <c r="P118" s="1018" t="s">
        <v>2097</v>
      </c>
      <c r="Q118" s="1024">
        <v>0.6</v>
      </c>
      <c r="R118" s="1025">
        <v>180000</v>
      </c>
      <c r="S118" s="1017" t="s">
        <v>2105</v>
      </c>
      <c r="T118" s="1028"/>
      <c r="U118" s="1026"/>
    </row>
    <row r="119" spans="1:21" ht="63.75" hidden="1">
      <c r="A119" s="1029" t="s">
        <v>2294</v>
      </c>
      <c r="B119" s="1015" t="s">
        <v>2093</v>
      </c>
      <c r="C119" s="1016">
        <v>93227251</v>
      </c>
      <c r="D119" s="1017" t="s">
        <v>2295</v>
      </c>
      <c r="E119" s="1071">
        <v>300000</v>
      </c>
      <c r="F119" s="1019"/>
      <c r="G119" s="1020" t="s">
        <v>2095</v>
      </c>
      <c r="H119" s="1017"/>
      <c r="I119" s="1021"/>
      <c r="J119" s="1022"/>
      <c r="K119" s="1020"/>
      <c r="L119" s="1020"/>
      <c r="M119" s="1030"/>
      <c r="N119" s="1020"/>
      <c r="O119" s="1018"/>
      <c r="P119" s="1018"/>
      <c r="Q119" s="1024"/>
      <c r="R119" s="1025"/>
      <c r="S119" s="1017"/>
      <c r="T119" s="1028"/>
      <c r="U119" s="1026"/>
    </row>
    <row r="120" spans="1:21" ht="96" hidden="1">
      <c r="A120" s="1029" t="s">
        <v>2296</v>
      </c>
      <c r="B120" s="1015" t="s">
        <v>2093</v>
      </c>
      <c r="C120" s="1016">
        <v>93227252</v>
      </c>
      <c r="D120" s="1017" t="s">
        <v>2297</v>
      </c>
      <c r="E120" s="1071">
        <v>90000</v>
      </c>
      <c r="F120" s="1019">
        <v>10696174</v>
      </c>
      <c r="G120" s="1020" t="s">
        <v>2095</v>
      </c>
      <c r="H120" s="1017" t="s">
        <v>2298</v>
      </c>
      <c r="I120" s="1021">
        <v>42870</v>
      </c>
      <c r="J120" s="1022">
        <v>42901</v>
      </c>
      <c r="K120" s="1020"/>
      <c r="L120" s="1020"/>
      <c r="M120" s="1030"/>
      <c r="N120" s="1020"/>
      <c r="O120" s="1018"/>
      <c r="P120" s="1018"/>
      <c r="Q120" s="1024"/>
      <c r="R120" s="1025"/>
      <c r="S120" s="1017"/>
      <c r="T120" s="1028"/>
      <c r="U120" s="1026" t="s">
        <v>2299</v>
      </c>
    </row>
    <row r="121" spans="1:21" ht="30" hidden="1">
      <c r="A121" s="1029" t="s">
        <v>2112</v>
      </c>
      <c r="B121" s="1015" t="s">
        <v>2093</v>
      </c>
      <c r="C121" s="1016">
        <v>93227253</v>
      </c>
      <c r="D121" s="1017" t="s">
        <v>2164</v>
      </c>
      <c r="E121" s="1071">
        <v>165000</v>
      </c>
      <c r="F121" s="1019">
        <v>10695510</v>
      </c>
      <c r="G121" s="1020" t="s">
        <v>2095</v>
      </c>
      <c r="H121" s="1017" t="s">
        <v>2300</v>
      </c>
      <c r="I121" s="1021">
        <v>42793</v>
      </c>
      <c r="J121" s="1022">
        <v>42824</v>
      </c>
      <c r="K121" s="1020">
        <v>42818</v>
      </c>
      <c r="L121" s="1020">
        <v>42836</v>
      </c>
      <c r="M121" s="1030">
        <v>4500356368</v>
      </c>
      <c r="N121" s="1020">
        <v>42913</v>
      </c>
      <c r="O121" s="1018">
        <v>165000</v>
      </c>
      <c r="P121" s="1018" t="s">
        <v>2136</v>
      </c>
      <c r="Q121" s="1024">
        <v>0.56999999999999995</v>
      </c>
      <c r="R121" s="1025">
        <v>94049.999999999985</v>
      </c>
      <c r="S121" s="1017" t="s">
        <v>2166</v>
      </c>
      <c r="T121" s="1028"/>
      <c r="U121" s="1431" t="s">
        <v>2301</v>
      </c>
    </row>
    <row r="122" spans="1:21" ht="51" hidden="1">
      <c r="A122" s="1029" t="s">
        <v>2112</v>
      </c>
      <c r="B122" s="1015" t="s">
        <v>2093</v>
      </c>
      <c r="C122" s="1016">
        <v>93227253</v>
      </c>
      <c r="D122" s="1017" t="s">
        <v>2302</v>
      </c>
      <c r="E122" s="1071">
        <v>1650</v>
      </c>
      <c r="F122" s="1019">
        <v>10695510</v>
      </c>
      <c r="G122" s="1020" t="s">
        <v>2095</v>
      </c>
      <c r="H122" s="1017" t="s">
        <v>2300</v>
      </c>
      <c r="I122" s="1021">
        <v>42793</v>
      </c>
      <c r="J122" s="1022">
        <v>42824</v>
      </c>
      <c r="K122" s="1020">
        <v>42818</v>
      </c>
      <c r="L122" s="1020">
        <v>42836</v>
      </c>
      <c r="M122" s="1030">
        <v>4500356368</v>
      </c>
      <c r="N122" s="1020">
        <v>42913</v>
      </c>
      <c r="O122" s="1018">
        <v>1672</v>
      </c>
      <c r="P122" s="1018" t="s">
        <v>2136</v>
      </c>
      <c r="Q122" s="1024">
        <v>62.15</v>
      </c>
      <c r="R122" s="1025">
        <v>103914.8</v>
      </c>
      <c r="S122" s="1017" t="s">
        <v>2166</v>
      </c>
      <c r="T122" s="1028"/>
      <c r="U122" s="1432"/>
    </row>
    <row r="123" spans="1:21" ht="51" hidden="1">
      <c r="A123" s="1029" t="s">
        <v>2112</v>
      </c>
      <c r="B123" s="1015" t="s">
        <v>2093</v>
      </c>
      <c r="C123" s="1016">
        <v>93227253</v>
      </c>
      <c r="D123" s="1017" t="s">
        <v>2303</v>
      </c>
      <c r="E123" s="1071">
        <v>1650</v>
      </c>
      <c r="F123" s="1019">
        <v>10695510</v>
      </c>
      <c r="G123" s="1020" t="s">
        <v>2095</v>
      </c>
      <c r="H123" s="1017" t="s">
        <v>2300</v>
      </c>
      <c r="I123" s="1021">
        <v>42793</v>
      </c>
      <c r="J123" s="1022">
        <v>42824</v>
      </c>
      <c r="K123" s="1020">
        <v>42818</v>
      </c>
      <c r="L123" s="1020">
        <v>42836</v>
      </c>
      <c r="M123" s="1030">
        <v>4500356368</v>
      </c>
      <c r="N123" s="1020">
        <v>42913</v>
      </c>
      <c r="O123" s="1018">
        <v>1653</v>
      </c>
      <c r="P123" s="1018" t="s">
        <v>2136</v>
      </c>
      <c r="Q123" s="1024">
        <v>62.15</v>
      </c>
      <c r="R123" s="1025">
        <v>102733.95</v>
      </c>
      <c r="S123" s="1017" t="s">
        <v>2166</v>
      </c>
      <c r="T123" s="1028"/>
      <c r="U123" s="1432"/>
    </row>
    <row r="124" spans="1:21" ht="30" hidden="1">
      <c r="A124" s="1029" t="s">
        <v>2112</v>
      </c>
      <c r="B124" s="1015" t="s">
        <v>2093</v>
      </c>
      <c r="C124" s="1016">
        <v>93227253</v>
      </c>
      <c r="D124" s="1017" t="s">
        <v>2304</v>
      </c>
      <c r="E124" s="1071">
        <v>820</v>
      </c>
      <c r="F124" s="1019">
        <v>10695510</v>
      </c>
      <c r="G124" s="1020" t="s">
        <v>2095</v>
      </c>
      <c r="H124" s="1017" t="s">
        <v>2300</v>
      </c>
      <c r="I124" s="1021">
        <v>42793</v>
      </c>
      <c r="J124" s="1022">
        <v>42824</v>
      </c>
      <c r="K124" s="1020">
        <v>42818</v>
      </c>
      <c r="L124" s="1020">
        <v>42836</v>
      </c>
      <c r="M124" s="1030">
        <v>4500356368</v>
      </c>
      <c r="N124" s="1020">
        <v>42913</v>
      </c>
      <c r="O124" s="1018">
        <v>820</v>
      </c>
      <c r="P124" s="1018" t="s">
        <v>2136</v>
      </c>
      <c r="Q124" s="1024">
        <v>72.06</v>
      </c>
      <c r="R124" s="1025">
        <v>59089.200000000004</v>
      </c>
      <c r="S124" s="1017" t="s">
        <v>2166</v>
      </c>
      <c r="T124" s="1028"/>
      <c r="U124" s="1432"/>
    </row>
    <row r="125" spans="1:21" ht="30" hidden="1">
      <c r="A125" s="1029" t="s">
        <v>2112</v>
      </c>
      <c r="B125" s="1015" t="s">
        <v>2093</v>
      </c>
      <c r="C125" s="1016">
        <v>93227253</v>
      </c>
      <c r="D125" s="1017" t="s">
        <v>2305</v>
      </c>
      <c r="E125" s="1071">
        <v>820</v>
      </c>
      <c r="F125" s="1019">
        <v>10695510</v>
      </c>
      <c r="G125" s="1020" t="s">
        <v>2095</v>
      </c>
      <c r="H125" s="1017" t="s">
        <v>2300</v>
      </c>
      <c r="I125" s="1021">
        <v>42793</v>
      </c>
      <c r="J125" s="1022">
        <v>42824</v>
      </c>
      <c r="K125" s="1020">
        <v>42818</v>
      </c>
      <c r="L125" s="1020">
        <v>42836</v>
      </c>
      <c r="M125" s="1030">
        <v>4500356368</v>
      </c>
      <c r="N125" s="1020">
        <v>42913</v>
      </c>
      <c r="O125" s="1018">
        <v>820</v>
      </c>
      <c r="P125" s="1018" t="s">
        <v>2136</v>
      </c>
      <c r="Q125" s="1024">
        <v>89.85</v>
      </c>
      <c r="R125" s="1025">
        <v>73677</v>
      </c>
      <c r="S125" s="1017" t="s">
        <v>2166</v>
      </c>
      <c r="T125" s="1028"/>
      <c r="U125" s="1432"/>
    </row>
    <row r="126" spans="1:21" ht="30" hidden="1">
      <c r="A126" s="1029" t="s">
        <v>2112</v>
      </c>
      <c r="B126" s="1015" t="s">
        <v>2093</v>
      </c>
      <c r="C126" s="1016">
        <v>93227253</v>
      </c>
      <c r="D126" s="1017" t="s">
        <v>2306</v>
      </c>
      <c r="E126" s="1071">
        <v>820</v>
      </c>
      <c r="F126" s="1019">
        <v>10695510</v>
      </c>
      <c r="G126" s="1020" t="s">
        <v>2095</v>
      </c>
      <c r="H126" s="1017" t="s">
        <v>2300</v>
      </c>
      <c r="I126" s="1021">
        <v>42793</v>
      </c>
      <c r="J126" s="1022">
        <v>42824</v>
      </c>
      <c r="K126" s="1020">
        <v>42818</v>
      </c>
      <c r="L126" s="1020">
        <v>42836</v>
      </c>
      <c r="M126" s="1030">
        <v>4500356368</v>
      </c>
      <c r="N126" s="1020">
        <v>42913</v>
      </c>
      <c r="O126" s="1018">
        <v>820</v>
      </c>
      <c r="P126" s="1018" t="s">
        <v>2136</v>
      </c>
      <c r="Q126" s="1024">
        <v>118.45</v>
      </c>
      <c r="R126" s="1025">
        <v>97129</v>
      </c>
      <c r="S126" s="1017" t="s">
        <v>2166</v>
      </c>
      <c r="T126" s="1028"/>
      <c r="U126" s="1432"/>
    </row>
    <row r="127" spans="1:21" ht="30" hidden="1">
      <c r="A127" s="1029" t="s">
        <v>2112</v>
      </c>
      <c r="B127" s="1015" t="s">
        <v>2093</v>
      </c>
      <c r="C127" s="1016">
        <v>93227253</v>
      </c>
      <c r="D127" s="1017" t="s">
        <v>2307</v>
      </c>
      <c r="E127" s="1071">
        <v>820</v>
      </c>
      <c r="F127" s="1019">
        <v>10695510</v>
      </c>
      <c r="G127" s="1020" t="s">
        <v>2095</v>
      </c>
      <c r="H127" s="1017" t="s">
        <v>2300</v>
      </c>
      <c r="I127" s="1021">
        <v>42793</v>
      </c>
      <c r="J127" s="1022">
        <v>42824</v>
      </c>
      <c r="K127" s="1020">
        <v>42818</v>
      </c>
      <c r="L127" s="1020">
        <v>42836</v>
      </c>
      <c r="M127" s="1030">
        <v>4500356368</v>
      </c>
      <c r="N127" s="1020">
        <v>42913</v>
      </c>
      <c r="O127" s="1018">
        <v>820</v>
      </c>
      <c r="P127" s="1018" t="s">
        <v>2136</v>
      </c>
      <c r="Q127" s="1024">
        <v>163.84</v>
      </c>
      <c r="R127" s="1025">
        <v>134348.79999999999</v>
      </c>
      <c r="S127" s="1017" t="s">
        <v>2166</v>
      </c>
      <c r="T127" s="1028"/>
      <c r="U127" s="1432"/>
    </row>
    <row r="128" spans="1:21" ht="51" hidden="1">
      <c r="A128" s="1029" t="s">
        <v>2112</v>
      </c>
      <c r="B128" s="1015" t="s">
        <v>2093</v>
      </c>
      <c r="C128" s="1016">
        <v>93227254</v>
      </c>
      <c r="D128" s="1017" t="s">
        <v>2308</v>
      </c>
      <c r="E128" s="1071">
        <v>34000</v>
      </c>
      <c r="F128" s="1019">
        <v>10695255</v>
      </c>
      <c r="G128" s="1020" t="s">
        <v>2095</v>
      </c>
      <c r="H128" s="1017" t="s">
        <v>2309</v>
      </c>
      <c r="I128" s="1021">
        <v>42768</v>
      </c>
      <c r="J128" s="1022">
        <v>42803</v>
      </c>
      <c r="K128" s="1020">
        <v>42810</v>
      </c>
      <c r="L128" s="1020">
        <v>42836</v>
      </c>
      <c r="M128" s="1030">
        <v>4500355044</v>
      </c>
      <c r="N128" s="1020">
        <v>42845</v>
      </c>
      <c r="O128" s="1018">
        <v>34000</v>
      </c>
      <c r="P128" s="1018" t="s">
        <v>2097</v>
      </c>
      <c r="Q128" s="1024">
        <v>26.35</v>
      </c>
      <c r="R128" s="1025">
        <v>895900</v>
      </c>
      <c r="S128" s="1017" t="s">
        <v>2150</v>
      </c>
      <c r="T128" s="1028"/>
      <c r="U128" s="1433"/>
    </row>
    <row r="129" spans="1:21" ht="60" hidden="1">
      <c r="A129" s="1027" t="s">
        <v>2101</v>
      </c>
      <c r="B129" s="1049" t="s">
        <v>2093</v>
      </c>
      <c r="C129" s="1050">
        <v>93227255</v>
      </c>
      <c r="D129" s="1049" t="s">
        <v>2310</v>
      </c>
      <c r="E129" s="1075">
        <v>6000</v>
      </c>
      <c r="F129" s="1019"/>
      <c r="G129" s="1020" t="s">
        <v>2095</v>
      </c>
      <c r="H129" s="1017"/>
      <c r="I129" s="1021"/>
      <c r="J129" s="1022"/>
      <c r="K129" s="1020"/>
      <c r="L129" s="1020"/>
      <c r="M129" s="1030"/>
      <c r="N129" s="1020"/>
      <c r="O129" s="1018"/>
      <c r="P129" s="1018"/>
      <c r="Q129" s="1024"/>
      <c r="R129" s="1025"/>
      <c r="S129" s="1017"/>
      <c r="T129" s="1028"/>
      <c r="U129" s="1026"/>
    </row>
    <row r="130" spans="1:21" ht="51" hidden="1">
      <c r="A130" s="1029" t="s">
        <v>2112</v>
      </c>
      <c r="B130" s="1015" t="s">
        <v>2093</v>
      </c>
      <c r="C130" s="1016">
        <v>93227256</v>
      </c>
      <c r="D130" s="1017" t="s">
        <v>2311</v>
      </c>
      <c r="E130" s="1071">
        <v>20160</v>
      </c>
      <c r="F130" s="1019">
        <v>10694598</v>
      </c>
      <c r="G130" s="1020" t="s">
        <v>2114</v>
      </c>
      <c r="H130" s="1017"/>
      <c r="I130" s="1021"/>
      <c r="J130" s="1022"/>
      <c r="K130" s="1020">
        <v>42761</v>
      </c>
      <c r="L130" s="1020">
        <v>42775</v>
      </c>
      <c r="M130" s="1030">
        <v>4500351348</v>
      </c>
      <c r="N130" s="1020">
        <v>42788</v>
      </c>
      <c r="O130" s="1018">
        <v>20160</v>
      </c>
      <c r="P130" s="1018" t="s">
        <v>2097</v>
      </c>
      <c r="Q130" s="1024">
        <v>149</v>
      </c>
      <c r="R130" s="1025">
        <v>3003840</v>
      </c>
      <c r="S130" s="1017" t="s">
        <v>2212</v>
      </c>
      <c r="T130" s="1028"/>
      <c r="U130" s="1026"/>
    </row>
    <row r="131" spans="1:21" ht="63.75" hidden="1">
      <c r="A131" s="1029" t="s">
        <v>2112</v>
      </c>
      <c r="B131" s="1015" t="s">
        <v>2093</v>
      </c>
      <c r="C131" s="1016">
        <v>93227257</v>
      </c>
      <c r="D131" s="1017" t="s">
        <v>2312</v>
      </c>
      <c r="E131" s="1071">
        <v>10000</v>
      </c>
      <c r="F131" s="1019">
        <v>10695958</v>
      </c>
      <c r="G131" s="1020" t="s">
        <v>2095</v>
      </c>
      <c r="H131" s="1022" t="s">
        <v>2313</v>
      </c>
      <c r="I131" s="1021">
        <v>42815</v>
      </c>
      <c r="J131" s="1022">
        <v>42845</v>
      </c>
      <c r="K131" s="1020">
        <v>42860</v>
      </c>
      <c r="L131" s="1020">
        <v>42909</v>
      </c>
      <c r="M131" s="1030">
        <v>4500362263</v>
      </c>
      <c r="N131" s="1020">
        <v>42983</v>
      </c>
      <c r="O131" s="1018">
        <v>10000</v>
      </c>
      <c r="P131" s="1018" t="s">
        <v>2097</v>
      </c>
      <c r="Q131" s="1024">
        <v>9.4499999999999993</v>
      </c>
      <c r="R131" s="1025">
        <v>94500</v>
      </c>
      <c r="S131" s="1017" t="s">
        <v>2248</v>
      </c>
      <c r="T131" s="1028"/>
      <c r="U131" s="1026"/>
    </row>
    <row r="132" spans="1:21" ht="38.25" hidden="1">
      <c r="A132" s="1029" t="s">
        <v>2112</v>
      </c>
      <c r="B132" s="1015" t="s">
        <v>2093</v>
      </c>
      <c r="C132" s="1016">
        <v>93227257</v>
      </c>
      <c r="D132" s="1017" t="s">
        <v>2314</v>
      </c>
      <c r="E132" s="1071">
        <v>50000</v>
      </c>
      <c r="F132" s="1019">
        <v>10695958</v>
      </c>
      <c r="G132" s="1020" t="s">
        <v>2095</v>
      </c>
      <c r="H132" s="1022" t="s">
        <v>2313</v>
      </c>
      <c r="I132" s="1021">
        <v>42815</v>
      </c>
      <c r="J132" s="1022">
        <v>42845</v>
      </c>
      <c r="K132" s="1020">
        <v>42860</v>
      </c>
      <c r="L132" s="1020">
        <v>42909</v>
      </c>
      <c r="M132" s="1030">
        <v>4500362263</v>
      </c>
      <c r="N132" s="1020">
        <v>42983</v>
      </c>
      <c r="O132" s="1018">
        <v>50000</v>
      </c>
      <c r="P132" s="1018" t="s">
        <v>2097</v>
      </c>
      <c r="Q132" s="1024">
        <v>3.1</v>
      </c>
      <c r="R132" s="1025">
        <v>155000</v>
      </c>
      <c r="S132" s="1017" t="s">
        <v>2248</v>
      </c>
      <c r="T132" s="1028"/>
      <c r="U132" s="1026"/>
    </row>
    <row r="133" spans="1:21" ht="63.75" hidden="1">
      <c r="A133" s="1029" t="s">
        <v>2112</v>
      </c>
      <c r="B133" s="1015" t="s">
        <v>2093</v>
      </c>
      <c r="C133" s="1016">
        <v>93227258</v>
      </c>
      <c r="D133" s="1017" t="s">
        <v>2315</v>
      </c>
      <c r="E133" s="1071">
        <v>6000</v>
      </c>
      <c r="F133" s="1019">
        <v>10698779</v>
      </c>
      <c r="G133" s="1020" t="s">
        <v>2095</v>
      </c>
      <c r="H133" s="1017"/>
      <c r="I133" s="1021"/>
      <c r="J133" s="1022"/>
      <c r="K133" s="1020">
        <v>42790</v>
      </c>
      <c r="L133" s="1020">
        <v>42809</v>
      </c>
      <c r="M133" s="1030" t="s">
        <v>2316</v>
      </c>
      <c r="N133" s="1020">
        <v>42993</v>
      </c>
      <c r="O133" s="1018">
        <v>5994</v>
      </c>
      <c r="P133" s="1018" t="s">
        <v>2097</v>
      </c>
      <c r="Q133" s="1024">
        <v>44.95</v>
      </c>
      <c r="R133" s="1025">
        <v>269430.3</v>
      </c>
      <c r="S133" s="1017" t="s">
        <v>2150</v>
      </c>
      <c r="T133" s="1028"/>
      <c r="U133" s="1026"/>
    </row>
    <row r="134" spans="1:21" ht="30" hidden="1">
      <c r="A134" s="1029" t="s">
        <v>2112</v>
      </c>
      <c r="B134" s="1015" t="s">
        <v>2093</v>
      </c>
      <c r="C134" s="1016">
        <v>93227259</v>
      </c>
      <c r="D134" s="1017" t="s">
        <v>2317</v>
      </c>
      <c r="E134" s="1071">
        <v>1000</v>
      </c>
      <c r="F134" s="1019">
        <v>10693513</v>
      </c>
      <c r="G134" s="1020" t="s">
        <v>2095</v>
      </c>
      <c r="H134" s="1017" t="s">
        <v>2318</v>
      </c>
      <c r="I134" s="1021">
        <v>42752</v>
      </c>
      <c r="J134" s="1022">
        <v>42773</v>
      </c>
      <c r="K134" s="1020">
        <v>42772</v>
      </c>
      <c r="L134" s="1020">
        <v>42809</v>
      </c>
      <c r="M134" s="1030">
        <v>4500353283</v>
      </c>
      <c r="N134" s="1020">
        <v>42824</v>
      </c>
      <c r="O134" s="1018">
        <v>1000</v>
      </c>
      <c r="P134" s="1018" t="s">
        <v>2136</v>
      </c>
      <c r="Q134" s="1024">
        <v>34900</v>
      </c>
      <c r="R134" s="1025">
        <v>34900000</v>
      </c>
      <c r="S134" s="1017" t="s">
        <v>2137</v>
      </c>
      <c r="T134" s="1028"/>
      <c r="U134" s="1026"/>
    </row>
    <row r="135" spans="1:21" ht="30" hidden="1">
      <c r="A135" s="1029" t="s">
        <v>2112</v>
      </c>
      <c r="B135" s="1015" t="s">
        <v>2093</v>
      </c>
      <c r="C135" s="1016">
        <v>93227259</v>
      </c>
      <c r="D135" s="1017" t="s">
        <v>2319</v>
      </c>
      <c r="E135" s="1071">
        <v>200</v>
      </c>
      <c r="F135" s="1019">
        <v>10693513</v>
      </c>
      <c r="G135" s="1020" t="s">
        <v>2095</v>
      </c>
      <c r="H135" s="1017" t="s">
        <v>2318</v>
      </c>
      <c r="I135" s="1021">
        <v>42752</v>
      </c>
      <c r="J135" s="1022">
        <v>42773</v>
      </c>
      <c r="K135" s="1020">
        <v>42772</v>
      </c>
      <c r="L135" s="1020">
        <v>42809</v>
      </c>
      <c r="M135" s="1030">
        <v>4500353283</v>
      </c>
      <c r="N135" s="1020">
        <v>42824</v>
      </c>
      <c r="O135" s="1018">
        <v>200</v>
      </c>
      <c r="P135" s="1018" t="s">
        <v>2136</v>
      </c>
      <c r="Q135" s="1024">
        <v>36600</v>
      </c>
      <c r="R135" s="1025">
        <v>7320000</v>
      </c>
      <c r="S135" s="1017" t="s">
        <v>2137</v>
      </c>
      <c r="T135" s="1028"/>
      <c r="U135" s="1026"/>
    </row>
    <row r="136" spans="1:21" ht="30" hidden="1">
      <c r="A136" s="1029" t="s">
        <v>2112</v>
      </c>
      <c r="B136" s="1015" t="s">
        <v>2093</v>
      </c>
      <c r="C136" s="1016">
        <v>93227259</v>
      </c>
      <c r="D136" s="1017" t="s">
        <v>2320</v>
      </c>
      <c r="E136" s="1071">
        <v>1554</v>
      </c>
      <c r="F136" s="1019">
        <v>10693513</v>
      </c>
      <c r="G136" s="1020" t="s">
        <v>2095</v>
      </c>
      <c r="H136" s="1017" t="s">
        <v>2318</v>
      </c>
      <c r="I136" s="1021">
        <v>42752</v>
      </c>
      <c r="J136" s="1022">
        <v>42773</v>
      </c>
      <c r="K136" s="1020">
        <v>42772</v>
      </c>
      <c r="L136" s="1020">
        <v>42809</v>
      </c>
      <c r="M136" s="1030">
        <v>4500353283</v>
      </c>
      <c r="N136" s="1020">
        <v>42824</v>
      </c>
      <c r="O136" s="1018">
        <v>1554</v>
      </c>
      <c r="P136" s="1018" t="s">
        <v>2136</v>
      </c>
      <c r="Q136" s="1024">
        <v>32900</v>
      </c>
      <c r="R136" s="1025">
        <v>51126600</v>
      </c>
      <c r="S136" s="1017" t="s">
        <v>2137</v>
      </c>
      <c r="T136" s="1028"/>
      <c r="U136" s="1026"/>
    </row>
    <row r="137" spans="1:21" ht="38.25" hidden="1">
      <c r="A137" s="1029" t="s">
        <v>2112</v>
      </c>
      <c r="B137" s="1015" t="s">
        <v>2093</v>
      </c>
      <c r="C137" s="1016">
        <v>93227260</v>
      </c>
      <c r="D137" s="1017" t="s">
        <v>2321</v>
      </c>
      <c r="E137" s="1071">
        <v>1955</v>
      </c>
      <c r="F137" s="1019">
        <v>10693482</v>
      </c>
      <c r="G137" s="1020" t="s">
        <v>2095</v>
      </c>
      <c r="H137" s="1017" t="s">
        <v>2322</v>
      </c>
      <c r="I137" s="1021">
        <v>42754</v>
      </c>
      <c r="J137" s="1022">
        <v>42775</v>
      </c>
      <c r="K137" s="1022">
        <v>42795</v>
      </c>
      <c r="L137" s="1020">
        <v>42809</v>
      </c>
      <c r="M137" s="1030">
        <v>4500353419</v>
      </c>
      <c r="N137" s="1020">
        <v>42824</v>
      </c>
      <c r="O137" s="1018">
        <v>1955</v>
      </c>
      <c r="P137" s="1018" t="s">
        <v>2136</v>
      </c>
      <c r="Q137" s="1024">
        <v>10768</v>
      </c>
      <c r="R137" s="1025">
        <v>21051440</v>
      </c>
      <c r="S137" s="1017" t="s">
        <v>2144</v>
      </c>
      <c r="T137" s="1028"/>
      <c r="U137" s="1026"/>
    </row>
    <row r="138" spans="1:21" ht="30" hidden="1">
      <c r="A138" s="1029" t="s">
        <v>2112</v>
      </c>
      <c r="B138" s="1015" t="s">
        <v>2093</v>
      </c>
      <c r="C138" s="1016">
        <v>93227260</v>
      </c>
      <c r="D138" s="1017" t="s">
        <v>2323</v>
      </c>
      <c r="E138" s="1071">
        <v>1257</v>
      </c>
      <c r="F138" s="1019">
        <v>10693482</v>
      </c>
      <c r="G138" s="1020" t="s">
        <v>2095</v>
      </c>
      <c r="H138" s="1017" t="s">
        <v>2322</v>
      </c>
      <c r="I138" s="1021">
        <v>42754</v>
      </c>
      <c r="J138" s="1022">
        <v>42775</v>
      </c>
      <c r="K138" s="1022">
        <v>42795</v>
      </c>
      <c r="L138" s="1020">
        <v>42809</v>
      </c>
      <c r="M138" s="1030">
        <v>4500353419</v>
      </c>
      <c r="N138" s="1020">
        <v>42824</v>
      </c>
      <c r="O138" s="1018">
        <v>1257</v>
      </c>
      <c r="P138" s="1018" t="s">
        <v>2136</v>
      </c>
      <c r="Q138" s="1024">
        <v>8777</v>
      </c>
      <c r="R138" s="1025">
        <v>11032689</v>
      </c>
      <c r="S138" s="1017" t="s">
        <v>2144</v>
      </c>
      <c r="T138" s="1028"/>
      <c r="U138" s="1026"/>
    </row>
    <row r="139" spans="1:21" ht="30" hidden="1">
      <c r="A139" s="1029" t="s">
        <v>2112</v>
      </c>
      <c r="B139" s="1015" t="s">
        <v>2093</v>
      </c>
      <c r="C139" s="1016">
        <v>93227260</v>
      </c>
      <c r="D139" s="1017" t="s">
        <v>2324</v>
      </c>
      <c r="E139" s="1071">
        <v>698</v>
      </c>
      <c r="F139" s="1019">
        <v>10693482</v>
      </c>
      <c r="G139" s="1020" t="s">
        <v>2095</v>
      </c>
      <c r="H139" s="1017" t="s">
        <v>2322</v>
      </c>
      <c r="I139" s="1021">
        <v>42754</v>
      </c>
      <c r="J139" s="1022">
        <v>42775</v>
      </c>
      <c r="K139" s="1022">
        <v>42795</v>
      </c>
      <c r="L139" s="1020">
        <v>42809</v>
      </c>
      <c r="M139" s="1030">
        <v>4500353419</v>
      </c>
      <c r="N139" s="1020">
        <v>42824</v>
      </c>
      <c r="O139" s="1018">
        <v>698</v>
      </c>
      <c r="P139" s="1018" t="s">
        <v>2136</v>
      </c>
      <c r="Q139" s="1024">
        <v>5631.62</v>
      </c>
      <c r="R139" s="1025">
        <v>3930870.76</v>
      </c>
      <c r="S139" s="1017" t="s">
        <v>2144</v>
      </c>
      <c r="T139" s="1028"/>
      <c r="U139" s="1026"/>
    </row>
    <row r="140" spans="1:21" ht="30" hidden="1">
      <c r="A140" s="1077" t="s">
        <v>2101</v>
      </c>
      <c r="B140" s="1049" t="s">
        <v>2093</v>
      </c>
      <c r="C140" s="1050">
        <v>93227261</v>
      </c>
      <c r="D140" s="1049" t="s">
        <v>2325</v>
      </c>
      <c r="E140" s="1075">
        <v>200</v>
      </c>
      <c r="F140" s="1019">
        <v>10695253</v>
      </c>
      <c r="G140" s="1078" t="s">
        <v>2095</v>
      </c>
      <c r="H140" s="1079"/>
      <c r="I140" s="1080" t="s">
        <v>294</v>
      </c>
      <c r="J140" s="1028"/>
      <c r="K140" s="1078"/>
      <c r="L140" s="1078"/>
      <c r="M140" s="1023"/>
      <c r="N140" s="1078"/>
      <c r="O140" s="1018">
        <v>0</v>
      </c>
      <c r="P140" s="1018" t="s">
        <v>2097</v>
      </c>
      <c r="Q140" s="1024">
        <v>0</v>
      </c>
      <c r="R140" s="1025">
        <v>0</v>
      </c>
      <c r="S140" s="1079"/>
      <c r="T140" s="1028"/>
      <c r="U140" s="1028"/>
    </row>
    <row r="141" spans="1:21" ht="51" hidden="1">
      <c r="A141" s="1077" t="s">
        <v>2101</v>
      </c>
      <c r="B141" s="1049" t="s">
        <v>2093</v>
      </c>
      <c r="C141" s="1050">
        <v>93227262</v>
      </c>
      <c r="D141" s="1017" t="s">
        <v>2326</v>
      </c>
      <c r="E141" s="1075">
        <v>2000</v>
      </c>
      <c r="F141" s="1019">
        <v>10693876</v>
      </c>
      <c r="G141" s="1078" t="s">
        <v>2095</v>
      </c>
      <c r="H141" s="1022" t="s">
        <v>2327</v>
      </c>
      <c r="I141" s="1021">
        <v>42761</v>
      </c>
      <c r="J141" s="1022">
        <v>42787</v>
      </c>
      <c r="K141" s="1078"/>
      <c r="L141" s="1078"/>
      <c r="M141" s="1023"/>
      <c r="N141" s="1078"/>
      <c r="O141" s="1018"/>
      <c r="P141" s="1018"/>
      <c r="Q141" s="1024"/>
      <c r="R141" s="1025"/>
      <c r="S141" s="1079"/>
      <c r="T141" s="1028"/>
      <c r="U141" s="1028"/>
    </row>
    <row r="142" spans="1:21" ht="285" hidden="1">
      <c r="A142" s="1081" t="s">
        <v>2276</v>
      </c>
      <c r="B142" s="1082" t="s">
        <v>2093</v>
      </c>
      <c r="C142" s="1083">
        <v>93227263</v>
      </c>
      <c r="D142" s="1081" t="s">
        <v>2326</v>
      </c>
      <c r="E142" s="1082">
        <v>10000</v>
      </c>
      <c r="F142" s="1082">
        <v>10692520</v>
      </c>
      <c r="G142" s="1082" t="s">
        <v>2095</v>
      </c>
      <c r="H142" s="1079" t="s">
        <v>2328</v>
      </c>
      <c r="I142" s="1080" t="s">
        <v>2328</v>
      </c>
      <c r="J142" s="1028" t="s">
        <v>2328</v>
      </c>
      <c r="K142" s="1028">
        <v>42859</v>
      </c>
      <c r="L142" s="1078"/>
      <c r="M142" s="1023"/>
      <c r="N142" s="1078"/>
      <c r="O142" s="1018"/>
      <c r="P142" s="1018"/>
      <c r="Q142" s="1024"/>
      <c r="R142" s="1025"/>
      <c r="S142" s="1079"/>
      <c r="T142" s="1028"/>
      <c r="U142" s="1028" t="s">
        <v>2329</v>
      </c>
    </row>
    <row r="143" spans="1:21" ht="60" hidden="1">
      <c r="A143" s="1077" t="s">
        <v>2101</v>
      </c>
      <c r="B143" s="1049" t="s">
        <v>2093</v>
      </c>
      <c r="C143" s="1050" t="s">
        <v>2330</v>
      </c>
      <c r="D143" s="1049" t="s">
        <v>2331</v>
      </c>
      <c r="E143" s="1075">
        <v>14000</v>
      </c>
      <c r="F143" s="1052">
        <v>10701179</v>
      </c>
      <c r="G143" s="1053" t="s">
        <v>2095</v>
      </c>
      <c r="H143" s="1084"/>
      <c r="I143" s="1085"/>
      <c r="J143" s="1086"/>
      <c r="K143" s="1087"/>
      <c r="L143" s="1087"/>
      <c r="M143" s="1088"/>
      <c r="N143" s="1087"/>
      <c r="O143" s="1089"/>
      <c r="P143" s="1089"/>
      <c r="Q143" s="1090"/>
      <c r="R143" s="1091"/>
      <c r="S143" s="1084"/>
      <c r="T143" s="1086"/>
      <c r="U143" s="1086" t="s">
        <v>2332</v>
      </c>
    </row>
    <row r="144" spans="1:21" ht="60" hidden="1">
      <c r="A144" s="1077" t="s">
        <v>2101</v>
      </c>
      <c r="B144" s="1049" t="s">
        <v>2093</v>
      </c>
      <c r="C144" s="1050">
        <v>93227265</v>
      </c>
      <c r="D144" s="1049" t="s">
        <v>2333</v>
      </c>
      <c r="E144" s="1075">
        <v>19000</v>
      </c>
      <c r="F144" s="1052">
        <v>10692516</v>
      </c>
      <c r="G144" s="1053" t="s">
        <v>2095</v>
      </c>
      <c r="H144" s="1053" t="s">
        <v>2283</v>
      </c>
      <c r="I144" s="1076">
        <v>42765</v>
      </c>
      <c r="J144" s="1055">
        <v>42809</v>
      </c>
      <c r="K144" s="1078"/>
      <c r="L144" s="1078"/>
      <c r="M144" s="1023"/>
      <c r="N144" s="1078"/>
      <c r="O144" s="1018"/>
      <c r="P144" s="1018"/>
      <c r="Q144" s="1024"/>
      <c r="R144" s="1025"/>
      <c r="S144" s="1079"/>
      <c r="T144" s="1028"/>
      <c r="U144" s="1026" t="s">
        <v>2334</v>
      </c>
    </row>
    <row r="145" spans="1:21" ht="45" hidden="1" customHeight="1">
      <c r="A145" s="1092" t="s">
        <v>2276</v>
      </c>
      <c r="B145" s="1015" t="s">
        <v>2093</v>
      </c>
      <c r="C145" s="1016">
        <v>93227266</v>
      </c>
      <c r="D145" s="1017" t="s">
        <v>2335</v>
      </c>
      <c r="E145" s="1093">
        <v>70000</v>
      </c>
      <c r="F145" s="1019">
        <v>10698962</v>
      </c>
      <c r="G145" s="1078" t="s">
        <v>2095</v>
      </c>
      <c r="H145" s="1079" t="s">
        <v>2336</v>
      </c>
      <c r="I145" s="1021">
        <v>42850</v>
      </c>
      <c r="J145" s="1028">
        <v>42873</v>
      </c>
      <c r="K145" s="1078">
        <v>42879</v>
      </c>
      <c r="L145" s="1078"/>
      <c r="M145" s="1023"/>
      <c r="N145" s="1078"/>
      <c r="O145" s="1018">
        <v>21000</v>
      </c>
      <c r="P145" s="1018" t="s">
        <v>2097</v>
      </c>
      <c r="Q145" s="1024">
        <v>286.8</v>
      </c>
      <c r="R145" s="1025">
        <v>6022800</v>
      </c>
      <c r="S145" s="1079" t="s">
        <v>2289</v>
      </c>
      <c r="T145" s="1028"/>
      <c r="U145" s="1434" t="s">
        <v>2337</v>
      </c>
    </row>
    <row r="146" spans="1:21" ht="51" hidden="1">
      <c r="A146" s="1092" t="s">
        <v>2276</v>
      </c>
      <c r="B146" s="1015" t="s">
        <v>2093</v>
      </c>
      <c r="C146" s="1016">
        <v>93227266</v>
      </c>
      <c r="D146" s="1017" t="s">
        <v>2335</v>
      </c>
      <c r="E146" s="1093"/>
      <c r="F146" s="1019">
        <v>10698962</v>
      </c>
      <c r="G146" s="1078" t="s">
        <v>2095</v>
      </c>
      <c r="H146" s="1079" t="s">
        <v>2336</v>
      </c>
      <c r="I146" s="1021">
        <v>42850</v>
      </c>
      <c r="J146" s="1028">
        <v>42873</v>
      </c>
      <c r="K146" s="1078">
        <v>42879</v>
      </c>
      <c r="L146" s="1078"/>
      <c r="M146" s="1023"/>
      <c r="N146" s="1078"/>
      <c r="O146" s="1018">
        <v>21000</v>
      </c>
      <c r="P146" s="1018" t="s">
        <v>2097</v>
      </c>
      <c r="Q146" s="1024">
        <v>286.8</v>
      </c>
      <c r="R146" s="1025">
        <v>6022800</v>
      </c>
      <c r="S146" s="1079" t="s">
        <v>2289</v>
      </c>
      <c r="T146" s="1028"/>
      <c r="U146" s="1435"/>
    </row>
    <row r="147" spans="1:21" ht="51" hidden="1">
      <c r="A147" s="1092" t="s">
        <v>2276</v>
      </c>
      <c r="B147" s="1015" t="s">
        <v>2093</v>
      </c>
      <c r="C147" s="1016">
        <v>93227266</v>
      </c>
      <c r="D147" s="1017" t="s">
        <v>2335</v>
      </c>
      <c r="E147" s="1093"/>
      <c r="F147" s="1019">
        <v>10698962</v>
      </c>
      <c r="G147" s="1078" t="s">
        <v>2095</v>
      </c>
      <c r="H147" s="1079" t="s">
        <v>2336</v>
      </c>
      <c r="I147" s="1021">
        <v>42850</v>
      </c>
      <c r="J147" s="1028">
        <v>42873</v>
      </c>
      <c r="K147" s="1078">
        <v>42879</v>
      </c>
      <c r="L147" s="1078"/>
      <c r="M147" s="1023"/>
      <c r="N147" s="1078"/>
      <c r="O147" s="1018">
        <v>28000</v>
      </c>
      <c r="P147" s="1018" t="s">
        <v>2097</v>
      </c>
      <c r="Q147" s="1024">
        <v>286.8</v>
      </c>
      <c r="R147" s="1025">
        <v>8030400</v>
      </c>
      <c r="S147" s="1079" t="s">
        <v>2289</v>
      </c>
      <c r="T147" s="1028"/>
      <c r="U147" s="1436"/>
    </row>
    <row r="148" spans="1:21" ht="38.25" hidden="1">
      <c r="A148" s="1077" t="s">
        <v>2101</v>
      </c>
      <c r="B148" s="1049" t="s">
        <v>2093</v>
      </c>
      <c r="C148" s="1050">
        <v>93227267</v>
      </c>
      <c r="D148" s="1017" t="s">
        <v>2338</v>
      </c>
      <c r="E148" s="1075">
        <v>18000</v>
      </c>
      <c r="F148" s="1094"/>
      <c r="G148" s="1078"/>
      <c r="H148" s="1079"/>
      <c r="I148" s="1080"/>
      <c r="J148" s="1028"/>
      <c r="K148" s="1078"/>
      <c r="L148" s="1078"/>
      <c r="M148" s="1023"/>
      <c r="N148" s="1078"/>
      <c r="O148" s="1018"/>
      <c r="P148" s="1018"/>
      <c r="Q148" s="1024"/>
      <c r="R148" s="1025"/>
      <c r="S148" s="1079"/>
      <c r="T148" s="1028"/>
      <c r="U148" s="1028"/>
    </row>
    <row r="149" spans="1:21" ht="51" hidden="1">
      <c r="A149" s="1077" t="s">
        <v>2101</v>
      </c>
      <c r="B149" s="1049" t="s">
        <v>2093</v>
      </c>
      <c r="C149" s="1050">
        <v>93227268</v>
      </c>
      <c r="D149" s="1017" t="s">
        <v>2339</v>
      </c>
      <c r="E149" s="1075">
        <v>10000</v>
      </c>
      <c r="F149" s="1094"/>
      <c r="G149" s="1078"/>
      <c r="H149" s="1079"/>
      <c r="I149" s="1080"/>
      <c r="J149" s="1028"/>
      <c r="K149" s="1078"/>
      <c r="L149" s="1078"/>
      <c r="M149" s="1023"/>
      <c r="N149" s="1078"/>
      <c r="O149" s="1018"/>
      <c r="P149" s="1018"/>
      <c r="Q149" s="1024"/>
      <c r="R149" s="1025"/>
      <c r="S149" s="1079"/>
      <c r="T149" s="1028"/>
      <c r="U149" s="1028"/>
    </row>
    <row r="150" spans="1:21" ht="51" hidden="1">
      <c r="A150" s="1077" t="s">
        <v>2101</v>
      </c>
      <c r="B150" s="1049" t="s">
        <v>2093</v>
      </c>
      <c r="C150" s="1050">
        <v>93227268</v>
      </c>
      <c r="D150" s="1017" t="s">
        <v>2340</v>
      </c>
      <c r="E150" s="1075">
        <v>10000</v>
      </c>
      <c r="F150" s="1094"/>
      <c r="G150" s="1078"/>
      <c r="H150" s="1079"/>
      <c r="I150" s="1080"/>
      <c r="J150" s="1028"/>
      <c r="K150" s="1078"/>
      <c r="L150" s="1078"/>
      <c r="M150" s="1023"/>
      <c r="N150" s="1078"/>
      <c r="O150" s="1018"/>
      <c r="P150" s="1018"/>
      <c r="Q150" s="1024"/>
      <c r="R150" s="1025"/>
      <c r="S150" s="1079"/>
      <c r="T150" s="1028"/>
      <c r="U150" s="1028"/>
    </row>
    <row r="151" spans="1:21" ht="38.25" hidden="1">
      <c r="A151" s="1092" t="s">
        <v>2341</v>
      </c>
      <c r="B151" s="1015" t="s">
        <v>2093</v>
      </c>
      <c r="C151" s="1016">
        <v>93227272</v>
      </c>
      <c r="D151" s="1017" t="s">
        <v>2342</v>
      </c>
      <c r="E151" s="1093">
        <v>10000</v>
      </c>
      <c r="F151" s="1019">
        <v>10695094</v>
      </c>
      <c r="G151" s="1020" t="s">
        <v>2095</v>
      </c>
      <c r="H151" s="1079" t="s">
        <v>2343</v>
      </c>
      <c r="I151" s="1021">
        <v>42825</v>
      </c>
      <c r="J151" s="1028">
        <v>42845</v>
      </c>
      <c r="K151" s="1078">
        <v>42859</v>
      </c>
      <c r="L151" s="1078">
        <v>42879</v>
      </c>
      <c r="M151" s="1023"/>
      <c r="N151" s="1078"/>
      <c r="O151" s="1018"/>
      <c r="P151" s="1018"/>
      <c r="Q151" s="1024"/>
      <c r="R151" s="1025"/>
      <c r="S151" s="1079" t="s">
        <v>2150</v>
      </c>
      <c r="T151" s="1028"/>
      <c r="U151" s="1028"/>
    </row>
    <row r="152" spans="1:21" ht="51" hidden="1">
      <c r="A152" s="1092" t="s">
        <v>2112</v>
      </c>
      <c r="B152" s="1015" t="s">
        <v>2093</v>
      </c>
      <c r="C152" s="1016">
        <v>93227273</v>
      </c>
      <c r="D152" s="1017" t="s">
        <v>2344</v>
      </c>
      <c r="E152" s="1093">
        <v>100000</v>
      </c>
      <c r="F152" s="1019">
        <v>10695099</v>
      </c>
      <c r="G152" s="1020" t="s">
        <v>2095</v>
      </c>
      <c r="H152" s="1020" t="s">
        <v>2345</v>
      </c>
      <c r="I152" s="1095">
        <v>42794</v>
      </c>
      <c r="J152" s="1020">
        <v>42824</v>
      </c>
      <c r="K152" s="1078">
        <v>42851</v>
      </c>
      <c r="L152" s="1078">
        <v>42907</v>
      </c>
      <c r="M152" s="1023">
        <v>4500359654</v>
      </c>
      <c r="N152" s="1078">
        <v>42956</v>
      </c>
      <c r="O152" s="1018">
        <v>100000</v>
      </c>
      <c r="P152" s="1018" t="s">
        <v>2097</v>
      </c>
      <c r="Q152" s="1024">
        <v>7.6</v>
      </c>
      <c r="R152" s="1025">
        <v>760000</v>
      </c>
      <c r="S152" s="1079" t="s">
        <v>2289</v>
      </c>
      <c r="T152" s="1028"/>
      <c r="U152" s="1028"/>
    </row>
    <row r="153" spans="1:21" ht="51" hidden="1">
      <c r="A153" s="1092" t="s">
        <v>2112</v>
      </c>
      <c r="B153" s="1015" t="s">
        <v>2093</v>
      </c>
      <c r="C153" s="1016">
        <v>93227273</v>
      </c>
      <c r="D153" s="1017" t="s">
        <v>2344</v>
      </c>
      <c r="E153" s="1093">
        <v>100000</v>
      </c>
      <c r="F153" s="1019">
        <v>10695099</v>
      </c>
      <c r="G153" s="1020" t="s">
        <v>2095</v>
      </c>
      <c r="H153" s="1020" t="s">
        <v>2345</v>
      </c>
      <c r="I153" s="1095">
        <v>42794</v>
      </c>
      <c r="J153" s="1020">
        <v>42824</v>
      </c>
      <c r="K153" s="1078">
        <v>42851</v>
      </c>
      <c r="L153" s="1078">
        <v>42907</v>
      </c>
      <c r="M153" s="1023">
        <v>4500359654</v>
      </c>
      <c r="N153" s="1078">
        <v>42956</v>
      </c>
      <c r="O153" s="1018">
        <v>100000</v>
      </c>
      <c r="P153" s="1018" t="s">
        <v>2097</v>
      </c>
      <c r="Q153" s="1024">
        <v>7.6</v>
      </c>
      <c r="R153" s="1025">
        <v>760000</v>
      </c>
      <c r="S153" s="1079" t="s">
        <v>2289</v>
      </c>
      <c r="T153" s="1028"/>
      <c r="U153" s="1028"/>
    </row>
    <row r="154" spans="1:21" ht="45" hidden="1">
      <c r="A154" s="1092" t="s">
        <v>2276</v>
      </c>
      <c r="B154" s="1015" t="s">
        <v>2093</v>
      </c>
      <c r="C154" s="1016">
        <v>93227274</v>
      </c>
      <c r="D154" s="1017" t="s">
        <v>2346</v>
      </c>
      <c r="E154" s="1093">
        <v>100</v>
      </c>
      <c r="F154" s="1019">
        <v>10695109</v>
      </c>
      <c r="G154" s="1020" t="s">
        <v>2095</v>
      </c>
      <c r="H154" s="1020" t="s">
        <v>2347</v>
      </c>
      <c r="I154" s="1095">
        <v>42814</v>
      </c>
      <c r="J154" s="1020">
        <v>42845</v>
      </c>
      <c r="K154" s="1078">
        <v>42857</v>
      </c>
      <c r="L154" s="1078"/>
      <c r="M154" s="1023"/>
      <c r="N154" s="1078"/>
      <c r="O154" s="1018">
        <v>100</v>
      </c>
      <c r="P154" s="1018" t="s">
        <v>2097</v>
      </c>
      <c r="Q154" s="1024">
        <v>9300</v>
      </c>
      <c r="R154" s="1025">
        <v>930000</v>
      </c>
      <c r="S154" s="1079" t="s">
        <v>2150</v>
      </c>
      <c r="T154" s="1028"/>
      <c r="U154" s="1028"/>
    </row>
    <row r="155" spans="1:21" ht="45" hidden="1">
      <c r="A155" s="1092" t="s">
        <v>2276</v>
      </c>
      <c r="B155" s="1015" t="s">
        <v>2093</v>
      </c>
      <c r="C155" s="1016">
        <v>93227274</v>
      </c>
      <c r="D155" s="1017" t="s">
        <v>2346</v>
      </c>
      <c r="E155" s="1093">
        <v>100</v>
      </c>
      <c r="F155" s="1019">
        <v>10695109</v>
      </c>
      <c r="G155" s="1020" t="s">
        <v>2095</v>
      </c>
      <c r="H155" s="1020" t="s">
        <v>2347</v>
      </c>
      <c r="I155" s="1095">
        <v>42814</v>
      </c>
      <c r="J155" s="1020">
        <v>42845</v>
      </c>
      <c r="K155" s="1078">
        <v>42857</v>
      </c>
      <c r="L155" s="1078"/>
      <c r="M155" s="1023"/>
      <c r="N155" s="1078"/>
      <c r="O155" s="1018">
        <v>100</v>
      </c>
      <c r="P155" s="1018" t="s">
        <v>2097</v>
      </c>
      <c r="Q155" s="1024">
        <v>9300</v>
      </c>
      <c r="R155" s="1025">
        <v>930000</v>
      </c>
      <c r="S155" s="1079" t="s">
        <v>2150</v>
      </c>
      <c r="T155" s="1028"/>
      <c r="U155" s="1028"/>
    </row>
    <row r="156" spans="1:21" ht="45" hidden="1">
      <c r="A156" s="1092" t="s">
        <v>2276</v>
      </c>
      <c r="B156" s="1015" t="s">
        <v>2093</v>
      </c>
      <c r="C156" s="1016">
        <v>93227274</v>
      </c>
      <c r="D156" s="1017" t="s">
        <v>2346</v>
      </c>
      <c r="E156" s="1093">
        <v>100</v>
      </c>
      <c r="F156" s="1019">
        <v>10695109</v>
      </c>
      <c r="G156" s="1020" t="s">
        <v>2095</v>
      </c>
      <c r="H156" s="1020" t="s">
        <v>2347</v>
      </c>
      <c r="I156" s="1095">
        <v>42814</v>
      </c>
      <c r="J156" s="1020">
        <v>42845</v>
      </c>
      <c r="K156" s="1078">
        <v>42857</v>
      </c>
      <c r="L156" s="1078"/>
      <c r="M156" s="1023"/>
      <c r="N156" s="1078"/>
      <c r="O156" s="1018">
        <v>100</v>
      </c>
      <c r="P156" s="1018" t="s">
        <v>2097</v>
      </c>
      <c r="Q156" s="1024">
        <v>9450</v>
      </c>
      <c r="R156" s="1025">
        <v>945000</v>
      </c>
      <c r="S156" s="1079" t="s">
        <v>2150</v>
      </c>
      <c r="T156" s="1028"/>
      <c r="U156" s="1028"/>
    </row>
    <row r="157" spans="1:21" ht="63.75" hidden="1">
      <c r="A157" s="1092" t="s">
        <v>2276</v>
      </c>
      <c r="B157" s="1015" t="s">
        <v>2093</v>
      </c>
      <c r="C157" s="1016">
        <v>93227274</v>
      </c>
      <c r="D157" s="1017" t="s">
        <v>2348</v>
      </c>
      <c r="E157" s="1093">
        <v>100</v>
      </c>
      <c r="F157" s="1019">
        <v>10695109</v>
      </c>
      <c r="G157" s="1020" t="s">
        <v>2095</v>
      </c>
      <c r="H157" s="1020" t="s">
        <v>2347</v>
      </c>
      <c r="I157" s="1095">
        <v>42814</v>
      </c>
      <c r="J157" s="1020">
        <v>42845</v>
      </c>
      <c r="K157" s="1078">
        <v>42857</v>
      </c>
      <c r="L157" s="1078"/>
      <c r="M157" s="1023"/>
      <c r="N157" s="1078"/>
      <c r="O157" s="1018">
        <v>100</v>
      </c>
      <c r="P157" s="1018" t="s">
        <v>2097</v>
      </c>
      <c r="Q157" s="1024">
        <v>9800</v>
      </c>
      <c r="R157" s="1025">
        <v>980000</v>
      </c>
      <c r="S157" s="1079" t="s">
        <v>2150</v>
      </c>
      <c r="T157" s="1028"/>
      <c r="U157" s="1028"/>
    </row>
    <row r="158" spans="1:21" ht="30" hidden="1">
      <c r="A158" s="1077" t="s">
        <v>2101</v>
      </c>
      <c r="B158" s="1049" t="s">
        <v>2093</v>
      </c>
      <c r="C158" s="1050">
        <v>93227275</v>
      </c>
      <c r="D158" s="1049" t="s">
        <v>2349</v>
      </c>
      <c r="E158" s="1075">
        <v>200</v>
      </c>
      <c r="F158" s="1052">
        <v>10695232</v>
      </c>
      <c r="G158" s="1053" t="s">
        <v>2095</v>
      </c>
      <c r="H158" s="1053" t="s">
        <v>2350</v>
      </c>
      <c r="I158" s="1096">
        <v>42815</v>
      </c>
      <c r="J158" s="1053">
        <v>42852</v>
      </c>
      <c r="K158" s="1078"/>
      <c r="L158" s="1078"/>
      <c r="M158" s="1023"/>
      <c r="N158" s="1078"/>
      <c r="O158" s="1018"/>
      <c r="P158" s="1018"/>
      <c r="Q158" s="1024"/>
      <c r="R158" s="1025"/>
      <c r="S158" s="1079"/>
      <c r="T158" s="1028"/>
      <c r="U158" s="1434" t="s">
        <v>2351</v>
      </c>
    </row>
    <row r="159" spans="1:21" ht="30" hidden="1">
      <c r="A159" s="1077" t="s">
        <v>2101</v>
      </c>
      <c r="B159" s="1049" t="s">
        <v>2093</v>
      </c>
      <c r="C159" s="1050">
        <v>93227275</v>
      </c>
      <c r="D159" s="1049" t="s">
        <v>2349</v>
      </c>
      <c r="E159" s="1075">
        <v>200</v>
      </c>
      <c r="F159" s="1052">
        <v>10695232</v>
      </c>
      <c r="G159" s="1053" t="s">
        <v>2095</v>
      </c>
      <c r="H159" s="1053" t="s">
        <v>2350</v>
      </c>
      <c r="I159" s="1096">
        <v>42815</v>
      </c>
      <c r="J159" s="1053">
        <v>42852</v>
      </c>
      <c r="K159" s="1078"/>
      <c r="L159" s="1078"/>
      <c r="M159" s="1023"/>
      <c r="N159" s="1078"/>
      <c r="O159" s="1018"/>
      <c r="P159" s="1018"/>
      <c r="Q159" s="1024"/>
      <c r="R159" s="1025"/>
      <c r="S159" s="1079"/>
      <c r="T159" s="1028"/>
      <c r="U159" s="1435"/>
    </row>
    <row r="160" spans="1:21" ht="30" hidden="1">
      <c r="A160" s="1077" t="s">
        <v>2101</v>
      </c>
      <c r="B160" s="1049" t="s">
        <v>2093</v>
      </c>
      <c r="C160" s="1050">
        <v>93227275</v>
      </c>
      <c r="D160" s="1049" t="s">
        <v>2349</v>
      </c>
      <c r="E160" s="1075">
        <v>200</v>
      </c>
      <c r="F160" s="1052">
        <v>10695232</v>
      </c>
      <c r="G160" s="1053" t="s">
        <v>2095</v>
      </c>
      <c r="H160" s="1053" t="s">
        <v>2350</v>
      </c>
      <c r="I160" s="1096">
        <v>42815</v>
      </c>
      <c r="J160" s="1053">
        <v>42852</v>
      </c>
      <c r="K160" s="1078"/>
      <c r="L160" s="1078"/>
      <c r="M160" s="1023"/>
      <c r="N160" s="1078"/>
      <c r="O160" s="1018"/>
      <c r="P160" s="1018"/>
      <c r="Q160" s="1024"/>
      <c r="R160" s="1025"/>
      <c r="S160" s="1079"/>
      <c r="T160" s="1028"/>
      <c r="U160" s="1436"/>
    </row>
    <row r="161" spans="1:21" ht="63.75" hidden="1">
      <c r="A161" s="1092" t="s">
        <v>2341</v>
      </c>
      <c r="B161" s="1015" t="s">
        <v>2093</v>
      </c>
      <c r="C161" s="1016">
        <v>93227276</v>
      </c>
      <c r="D161" s="1017" t="s">
        <v>2352</v>
      </c>
      <c r="E161" s="1093">
        <v>60000</v>
      </c>
      <c r="F161" s="1019">
        <v>10696875</v>
      </c>
      <c r="G161" s="1020" t="s">
        <v>2095</v>
      </c>
      <c r="H161" s="1079" t="s">
        <v>2353</v>
      </c>
      <c r="I161" s="1021">
        <v>42860</v>
      </c>
      <c r="J161" s="1020">
        <v>42887</v>
      </c>
      <c r="K161" s="1020">
        <v>41773</v>
      </c>
      <c r="L161" s="1078">
        <v>42926</v>
      </c>
      <c r="M161" s="1023"/>
      <c r="N161" s="1078"/>
      <c r="O161" s="1018">
        <v>60000</v>
      </c>
      <c r="P161" s="1018" t="s">
        <v>2097</v>
      </c>
      <c r="Q161" s="1024">
        <v>72</v>
      </c>
      <c r="R161" s="1025">
        <v>4320000</v>
      </c>
      <c r="S161" s="1079" t="s">
        <v>2274</v>
      </c>
      <c r="T161" s="1028"/>
      <c r="U161" s="1028"/>
    </row>
    <row r="162" spans="1:21" ht="45" hidden="1">
      <c r="A162" s="1077" t="s">
        <v>2101</v>
      </c>
      <c r="B162" s="1049" t="s">
        <v>2093</v>
      </c>
      <c r="C162" s="1050" t="s">
        <v>2354</v>
      </c>
      <c r="D162" s="1049" t="s">
        <v>2355</v>
      </c>
      <c r="E162" s="1075">
        <v>14000</v>
      </c>
      <c r="F162" s="1052">
        <v>10701338</v>
      </c>
      <c r="G162" s="1053" t="s">
        <v>2095</v>
      </c>
      <c r="H162" s="1084"/>
      <c r="I162" s="1085"/>
      <c r="J162" s="1086"/>
      <c r="K162" s="1087"/>
      <c r="L162" s="1087"/>
      <c r="M162" s="1088"/>
      <c r="N162" s="1087"/>
      <c r="O162" s="1089"/>
      <c r="P162" s="1089"/>
      <c r="Q162" s="1090"/>
      <c r="R162" s="1091"/>
      <c r="S162" s="1084"/>
      <c r="T162" s="1086"/>
      <c r="U162" s="1086"/>
    </row>
    <row r="163" spans="1:21" ht="63.75" hidden="1">
      <c r="A163" s="1092" t="s">
        <v>2276</v>
      </c>
      <c r="B163" s="1015" t="s">
        <v>2093</v>
      </c>
      <c r="C163" s="1016">
        <v>93227278</v>
      </c>
      <c r="D163" s="1017" t="s">
        <v>2356</v>
      </c>
      <c r="E163" s="1071">
        <v>8000</v>
      </c>
      <c r="F163" s="1019">
        <v>10698549</v>
      </c>
      <c r="G163" s="1020" t="s">
        <v>2095</v>
      </c>
      <c r="H163" s="1020" t="s">
        <v>2357</v>
      </c>
      <c r="I163" s="1095">
        <v>42794</v>
      </c>
      <c r="J163" s="1020">
        <v>42823</v>
      </c>
      <c r="K163" s="1078">
        <v>42823</v>
      </c>
      <c r="L163" s="1078"/>
      <c r="M163" s="1023"/>
      <c r="N163" s="1078"/>
      <c r="O163" s="1018"/>
      <c r="P163" s="1018"/>
      <c r="Q163" s="1024"/>
      <c r="R163" s="1025"/>
      <c r="S163" s="1079" t="s">
        <v>2150</v>
      </c>
      <c r="T163" s="1028"/>
      <c r="U163" s="1028"/>
    </row>
    <row r="164" spans="1:21" ht="51" hidden="1">
      <c r="A164" s="1092" t="s">
        <v>2276</v>
      </c>
      <c r="B164" s="1015" t="s">
        <v>2093</v>
      </c>
      <c r="C164" s="1016">
        <v>93227279</v>
      </c>
      <c r="D164" s="1017" t="s">
        <v>2358</v>
      </c>
      <c r="E164" s="1071">
        <v>7500</v>
      </c>
      <c r="F164" s="1019">
        <v>10696880</v>
      </c>
      <c r="G164" s="1020" t="s">
        <v>2095</v>
      </c>
      <c r="H164" s="1020" t="s">
        <v>2359</v>
      </c>
      <c r="I164" s="1095">
        <v>42831</v>
      </c>
      <c r="J164" s="1020">
        <v>42901</v>
      </c>
      <c r="K164" s="1078">
        <v>42976</v>
      </c>
      <c r="L164" s="1078"/>
      <c r="M164" s="1023"/>
      <c r="N164" s="1078"/>
      <c r="O164" s="1018">
        <v>7500</v>
      </c>
      <c r="P164" s="1018" t="s">
        <v>2136</v>
      </c>
      <c r="Q164" s="1024">
        <v>2858</v>
      </c>
      <c r="R164" s="1025">
        <v>21435000</v>
      </c>
      <c r="S164" s="1079"/>
      <c r="T164" s="1028"/>
      <c r="U164" s="1028"/>
    </row>
    <row r="165" spans="1:21" ht="135" hidden="1">
      <c r="A165" s="1097" t="s">
        <v>2215</v>
      </c>
      <c r="B165" s="1015" t="s">
        <v>2093</v>
      </c>
      <c r="C165" s="1016">
        <v>93227280</v>
      </c>
      <c r="D165" s="1017" t="s">
        <v>2360</v>
      </c>
      <c r="E165" s="1071">
        <v>20000</v>
      </c>
      <c r="F165" s="1019"/>
      <c r="G165" s="1020" t="s">
        <v>2095</v>
      </c>
      <c r="H165" s="1079"/>
      <c r="I165" s="1080"/>
      <c r="J165" s="1028"/>
      <c r="K165" s="1078"/>
      <c r="L165" s="1078"/>
      <c r="M165" s="1023"/>
      <c r="N165" s="1078"/>
      <c r="O165" s="1018"/>
      <c r="P165" s="1018"/>
      <c r="Q165" s="1024"/>
      <c r="R165" s="1025"/>
      <c r="S165" s="1079"/>
      <c r="T165" s="1028"/>
      <c r="U165" s="1028" t="s">
        <v>2361</v>
      </c>
    </row>
    <row r="166" spans="1:21" ht="135" hidden="1">
      <c r="A166" s="1097" t="s">
        <v>2215</v>
      </c>
      <c r="B166" s="1015" t="s">
        <v>2093</v>
      </c>
      <c r="C166" s="1016">
        <v>93227281</v>
      </c>
      <c r="D166" s="1017" t="s">
        <v>2344</v>
      </c>
      <c r="E166" s="1071">
        <v>100000</v>
      </c>
      <c r="F166" s="1019"/>
      <c r="G166" s="1020" t="s">
        <v>2095</v>
      </c>
      <c r="H166" s="1079"/>
      <c r="I166" s="1080"/>
      <c r="J166" s="1028"/>
      <c r="K166" s="1078"/>
      <c r="L166" s="1078"/>
      <c r="M166" s="1023"/>
      <c r="N166" s="1078"/>
      <c r="O166" s="1018"/>
      <c r="P166" s="1018"/>
      <c r="Q166" s="1024"/>
      <c r="R166" s="1025"/>
      <c r="S166" s="1079"/>
      <c r="T166" s="1028"/>
      <c r="U166" s="1028" t="s">
        <v>2361</v>
      </c>
    </row>
    <row r="167" spans="1:21" ht="105" hidden="1">
      <c r="A167" s="1097" t="s">
        <v>2215</v>
      </c>
      <c r="B167" s="1015" t="s">
        <v>2093</v>
      </c>
      <c r="C167" s="1016">
        <v>93227282</v>
      </c>
      <c r="D167" s="1098" t="s">
        <v>2362</v>
      </c>
      <c r="E167" s="1071">
        <v>30000</v>
      </c>
      <c r="F167" s="1019"/>
      <c r="G167" s="1020" t="s">
        <v>2095</v>
      </c>
      <c r="H167" s="1079"/>
      <c r="I167" s="1080"/>
      <c r="J167" s="1028"/>
      <c r="K167" s="1078"/>
      <c r="L167" s="1078"/>
      <c r="M167" s="1023"/>
      <c r="N167" s="1078"/>
      <c r="O167" s="1018"/>
      <c r="P167" s="1018"/>
      <c r="Q167" s="1024"/>
      <c r="R167" s="1025"/>
      <c r="S167" s="1079"/>
      <c r="T167" s="1028"/>
      <c r="U167" s="1028" t="s">
        <v>2363</v>
      </c>
    </row>
    <row r="168" spans="1:21" ht="30" hidden="1">
      <c r="A168" s="1099" t="s">
        <v>2092</v>
      </c>
      <c r="B168" s="1015" t="s">
        <v>2093</v>
      </c>
      <c r="C168" s="1016">
        <v>93227283</v>
      </c>
      <c r="D168" s="1017" t="s">
        <v>2364</v>
      </c>
      <c r="E168" s="1071">
        <v>25000</v>
      </c>
      <c r="F168" s="1019">
        <v>10699285</v>
      </c>
      <c r="G168" s="1020" t="s">
        <v>2114</v>
      </c>
      <c r="H168" s="1079"/>
      <c r="I168" s="1080"/>
      <c r="J168" s="1028"/>
      <c r="K168" s="1020">
        <v>42796</v>
      </c>
      <c r="L168" s="1020">
        <v>42815</v>
      </c>
      <c r="M168" s="1023">
        <v>4500353305</v>
      </c>
      <c r="N168" s="1020">
        <v>42815</v>
      </c>
      <c r="O168" s="1018">
        <v>25000</v>
      </c>
      <c r="P168" s="1018" t="s">
        <v>2116</v>
      </c>
      <c r="Q168" s="1024">
        <v>59.12</v>
      </c>
      <c r="R168" s="1025">
        <v>1478000</v>
      </c>
      <c r="S168" s="1079" t="s">
        <v>2117</v>
      </c>
      <c r="T168" s="1028">
        <v>42956</v>
      </c>
      <c r="U168" s="1028"/>
    </row>
    <row r="169" spans="1:21" ht="60" hidden="1">
      <c r="A169" s="1077" t="s">
        <v>2101</v>
      </c>
      <c r="B169" s="1049" t="s">
        <v>2093</v>
      </c>
      <c r="C169" s="1050" t="s">
        <v>2365</v>
      </c>
      <c r="D169" s="1049" t="s">
        <v>2331</v>
      </c>
      <c r="E169" s="1075">
        <v>14000</v>
      </c>
      <c r="F169" s="1052">
        <v>10701176</v>
      </c>
      <c r="G169" s="1053" t="s">
        <v>2095</v>
      </c>
      <c r="H169" s="1084"/>
      <c r="I169" s="1085"/>
      <c r="J169" s="1086"/>
      <c r="K169" s="1100"/>
      <c r="L169" s="1087"/>
      <c r="M169" s="1088"/>
      <c r="N169" s="1087"/>
      <c r="O169" s="1089"/>
      <c r="P169" s="1089"/>
      <c r="Q169" s="1090"/>
      <c r="R169" s="1091"/>
      <c r="S169" s="1084"/>
      <c r="T169" s="1086"/>
      <c r="U169" s="1086"/>
    </row>
    <row r="170" spans="1:21" ht="75" hidden="1">
      <c r="A170" s="1077" t="s">
        <v>2101</v>
      </c>
      <c r="B170" s="1049" t="s">
        <v>2093</v>
      </c>
      <c r="C170" s="1050" t="s">
        <v>2366</v>
      </c>
      <c r="D170" s="1049" t="s">
        <v>2355</v>
      </c>
      <c r="E170" s="1075">
        <v>14000</v>
      </c>
      <c r="F170" s="1052">
        <v>10701321</v>
      </c>
      <c r="G170" s="1053" t="s">
        <v>2095</v>
      </c>
      <c r="H170" s="1084"/>
      <c r="I170" s="1085"/>
      <c r="J170" s="1086"/>
      <c r="K170" s="1100"/>
      <c r="L170" s="1087"/>
      <c r="M170" s="1088"/>
      <c r="N170" s="1087"/>
      <c r="O170" s="1089"/>
      <c r="P170" s="1089"/>
      <c r="Q170" s="1090"/>
      <c r="R170" s="1091"/>
      <c r="S170" s="1084"/>
      <c r="T170" s="1086"/>
      <c r="U170" s="1086" t="s">
        <v>2367</v>
      </c>
    </row>
    <row r="171" spans="1:21" ht="51" hidden="1">
      <c r="A171" s="1101" t="s">
        <v>2368</v>
      </c>
      <c r="B171" s="1102" t="s">
        <v>2093</v>
      </c>
      <c r="C171" s="1103" t="s">
        <v>2369</v>
      </c>
      <c r="D171" s="1104" t="s">
        <v>2219</v>
      </c>
      <c r="E171" s="1071">
        <v>4900</v>
      </c>
      <c r="F171" s="1105">
        <v>10709731</v>
      </c>
      <c r="G171" s="1106" t="s">
        <v>2095</v>
      </c>
      <c r="H171" s="1107"/>
      <c r="I171" s="1085"/>
      <c r="J171" s="1086"/>
      <c r="K171" s="1100"/>
      <c r="L171" s="1100"/>
      <c r="M171" s="1088"/>
      <c r="N171" s="1087"/>
      <c r="O171" s="1089"/>
      <c r="P171" s="1089"/>
      <c r="Q171" s="1090"/>
      <c r="R171" s="1091"/>
      <c r="S171" s="1084"/>
      <c r="T171" s="1086"/>
      <c r="U171" s="1086"/>
    </row>
    <row r="172" spans="1:21" ht="38.25" hidden="1">
      <c r="A172" s="1101" t="s">
        <v>2368</v>
      </c>
      <c r="B172" s="1102" t="s">
        <v>2093</v>
      </c>
      <c r="C172" s="1103" t="s">
        <v>2370</v>
      </c>
      <c r="D172" s="1104" t="s">
        <v>2371</v>
      </c>
      <c r="E172" s="1071">
        <v>6000</v>
      </c>
      <c r="F172" s="1105">
        <v>10709770</v>
      </c>
      <c r="G172" s="1106" t="s">
        <v>2095</v>
      </c>
      <c r="H172" s="1107"/>
      <c r="I172" s="1085"/>
      <c r="J172" s="1086"/>
      <c r="K172" s="1100"/>
      <c r="L172" s="1100"/>
      <c r="M172" s="1088"/>
      <c r="N172" s="1087"/>
      <c r="O172" s="1089"/>
      <c r="P172" s="1089"/>
      <c r="Q172" s="1090"/>
      <c r="R172" s="1091"/>
      <c r="S172" s="1084"/>
      <c r="T172" s="1086"/>
      <c r="U172" s="1086"/>
    </row>
    <row r="173" spans="1:21" ht="45" hidden="1">
      <c r="A173" s="1029" t="s">
        <v>2276</v>
      </c>
      <c r="B173" s="1015" t="s">
        <v>2093</v>
      </c>
      <c r="C173" s="1016">
        <v>93227292</v>
      </c>
      <c r="D173" s="1017" t="s">
        <v>2372</v>
      </c>
      <c r="E173" s="1071">
        <v>1030</v>
      </c>
      <c r="F173" s="1019">
        <v>10716606</v>
      </c>
      <c r="G173" s="1020" t="s">
        <v>2095</v>
      </c>
      <c r="H173" s="1108"/>
      <c r="I173" s="1109"/>
      <c r="J173" s="1110"/>
      <c r="K173" s="1020">
        <v>42984</v>
      </c>
      <c r="L173" s="1020"/>
      <c r="M173" s="1023"/>
      <c r="N173" s="1078"/>
      <c r="O173" s="1018">
        <v>1030</v>
      </c>
      <c r="P173" s="1018" t="s">
        <v>2097</v>
      </c>
      <c r="Q173" s="1024">
        <v>91</v>
      </c>
      <c r="R173" s="1025">
        <v>93730</v>
      </c>
      <c r="S173" s="1079" t="s">
        <v>2274</v>
      </c>
      <c r="T173" s="1028"/>
      <c r="U173" s="1028"/>
    </row>
    <row r="174" spans="1:21" ht="38.25" hidden="1">
      <c r="A174" s="1029" t="s">
        <v>2294</v>
      </c>
      <c r="B174" s="1015" t="s">
        <v>2093</v>
      </c>
      <c r="C174" s="1016">
        <v>93227293</v>
      </c>
      <c r="D174" s="1017" t="s">
        <v>2373</v>
      </c>
      <c r="E174" s="1071">
        <v>475</v>
      </c>
      <c r="F174" s="1019"/>
      <c r="G174" s="1020"/>
      <c r="H174" s="1108"/>
      <c r="I174" s="1109"/>
      <c r="J174" s="1110"/>
      <c r="K174" s="1020"/>
      <c r="L174" s="1020"/>
      <c r="M174" s="1023"/>
      <c r="N174" s="1078"/>
      <c r="O174" s="1018"/>
      <c r="P174" s="1018"/>
      <c r="Q174" s="1024"/>
      <c r="R174" s="1025"/>
      <c r="S174" s="1079"/>
      <c r="T174" s="1028"/>
      <c r="U174" s="1028"/>
    </row>
    <row r="175" spans="1:21" ht="38.25" hidden="1">
      <c r="A175" s="1029" t="s">
        <v>2294</v>
      </c>
      <c r="B175" s="1015" t="s">
        <v>2093</v>
      </c>
      <c r="C175" s="1016">
        <v>93227294</v>
      </c>
      <c r="D175" s="1017" t="s">
        <v>2374</v>
      </c>
      <c r="E175" s="1071">
        <v>12000</v>
      </c>
      <c r="F175" s="1019"/>
      <c r="G175" s="1020"/>
      <c r="H175" s="1108"/>
      <c r="I175" s="1109"/>
      <c r="J175" s="1110"/>
      <c r="K175" s="1020"/>
      <c r="L175" s="1020"/>
      <c r="M175" s="1023"/>
      <c r="N175" s="1078"/>
      <c r="O175" s="1018"/>
      <c r="P175" s="1018"/>
      <c r="Q175" s="1024"/>
      <c r="R175" s="1025"/>
      <c r="S175" s="1079"/>
      <c r="T175" s="1028"/>
      <c r="U175" s="1028"/>
    </row>
    <row r="176" spans="1:21" ht="30" hidden="1">
      <c r="A176" s="1029" t="s">
        <v>2296</v>
      </c>
      <c r="B176" s="1015" t="s">
        <v>2093</v>
      </c>
      <c r="C176" s="1016" t="s">
        <v>2375</v>
      </c>
      <c r="D176" s="1017" t="s">
        <v>2325</v>
      </c>
      <c r="E176" s="1071">
        <v>200</v>
      </c>
      <c r="F176" s="1019">
        <v>10712026</v>
      </c>
      <c r="G176" s="1020" t="s">
        <v>2095</v>
      </c>
      <c r="H176" s="1020" t="s">
        <v>2376</v>
      </c>
      <c r="I176" s="1095">
        <v>42892</v>
      </c>
      <c r="J176" s="1095">
        <v>43006</v>
      </c>
      <c r="K176" s="1020"/>
      <c r="L176" s="1020"/>
      <c r="M176" s="1023"/>
      <c r="N176" s="1078"/>
      <c r="O176" s="1018"/>
      <c r="P176" s="1018"/>
      <c r="Q176" s="1024"/>
      <c r="R176" s="1025"/>
      <c r="S176" s="1079"/>
      <c r="T176" s="1028"/>
      <c r="U176" s="1028"/>
    </row>
    <row r="177" spans="1:21" ht="45" hidden="1">
      <c r="A177" s="1029" t="s">
        <v>2276</v>
      </c>
      <c r="B177" s="1015" t="s">
        <v>2093</v>
      </c>
      <c r="C177" s="1016" t="s">
        <v>2377</v>
      </c>
      <c r="D177" s="1017" t="s">
        <v>2349</v>
      </c>
      <c r="E177" s="1071">
        <v>200</v>
      </c>
      <c r="F177" s="1019">
        <v>10712070</v>
      </c>
      <c r="G177" s="1020" t="s">
        <v>2095</v>
      </c>
      <c r="H177" s="1020" t="s">
        <v>2378</v>
      </c>
      <c r="I177" s="1095">
        <v>42941</v>
      </c>
      <c r="J177" s="1095">
        <v>42969</v>
      </c>
      <c r="K177" s="1020">
        <v>42977</v>
      </c>
      <c r="L177" s="1020"/>
      <c r="M177" s="1023"/>
      <c r="N177" s="1078"/>
      <c r="O177" s="1018">
        <v>200</v>
      </c>
      <c r="P177" s="1018" t="s">
        <v>2116</v>
      </c>
      <c r="Q177" s="1024">
        <v>6655.81</v>
      </c>
      <c r="R177" s="1025">
        <v>1331162</v>
      </c>
      <c r="S177" s="1079" t="s">
        <v>2117</v>
      </c>
      <c r="T177" s="1028"/>
      <c r="U177" s="1028"/>
    </row>
    <row r="178" spans="1:21" ht="45" hidden="1">
      <c r="A178" s="1029" t="s">
        <v>2276</v>
      </c>
      <c r="B178" s="1015" t="s">
        <v>2093</v>
      </c>
      <c r="C178" s="1016" t="s">
        <v>2377</v>
      </c>
      <c r="D178" s="1017" t="s">
        <v>2349</v>
      </c>
      <c r="E178" s="1071">
        <v>200</v>
      </c>
      <c r="F178" s="1019">
        <v>10712070</v>
      </c>
      <c r="G178" s="1020" t="s">
        <v>2095</v>
      </c>
      <c r="H178" s="1020" t="s">
        <v>2378</v>
      </c>
      <c r="I178" s="1095">
        <v>42941</v>
      </c>
      <c r="J178" s="1095">
        <v>42969</v>
      </c>
      <c r="K178" s="1020">
        <v>42977</v>
      </c>
      <c r="L178" s="1020"/>
      <c r="M178" s="1023"/>
      <c r="N178" s="1078"/>
      <c r="O178" s="1018">
        <v>200</v>
      </c>
      <c r="P178" s="1018" t="s">
        <v>2116</v>
      </c>
      <c r="Q178" s="1024">
        <v>6655.81</v>
      </c>
      <c r="R178" s="1025">
        <v>1331162</v>
      </c>
      <c r="S178" s="1079" t="s">
        <v>2117</v>
      </c>
      <c r="T178" s="1028"/>
      <c r="U178" s="1028"/>
    </row>
    <row r="179" spans="1:21" ht="45" hidden="1">
      <c r="A179" s="1029" t="s">
        <v>2276</v>
      </c>
      <c r="B179" s="1015" t="s">
        <v>2093</v>
      </c>
      <c r="C179" s="1016" t="s">
        <v>2377</v>
      </c>
      <c r="D179" s="1017" t="s">
        <v>2349</v>
      </c>
      <c r="E179" s="1071">
        <v>200</v>
      </c>
      <c r="F179" s="1019">
        <v>10712070</v>
      </c>
      <c r="G179" s="1020" t="s">
        <v>2095</v>
      </c>
      <c r="H179" s="1020" t="s">
        <v>2378</v>
      </c>
      <c r="I179" s="1095">
        <v>42941</v>
      </c>
      <c r="J179" s="1095">
        <v>42969</v>
      </c>
      <c r="K179" s="1020">
        <v>42977</v>
      </c>
      <c r="L179" s="1020"/>
      <c r="M179" s="1023"/>
      <c r="N179" s="1078"/>
      <c r="O179" s="1018">
        <v>200</v>
      </c>
      <c r="P179" s="1018" t="s">
        <v>2116</v>
      </c>
      <c r="Q179" s="1024">
        <v>6860.62</v>
      </c>
      <c r="R179" s="1025">
        <v>1372124</v>
      </c>
      <c r="S179" s="1079" t="s">
        <v>2117</v>
      </c>
      <c r="T179" s="1028"/>
      <c r="U179" s="1028"/>
    </row>
    <row r="180" spans="1:21" ht="41.25" hidden="1" customHeight="1">
      <c r="A180" s="1029" t="s">
        <v>2296</v>
      </c>
      <c r="B180" s="1015" t="s">
        <v>2093</v>
      </c>
      <c r="C180" s="1016" t="s">
        <v>2379</v>
      </c>
      <c r="D180" s="1017" t="s">
        <v>2380</v>
      </c>
      <c r="E180" s="1071">
        <v>14000</v>
      </c>
      <c r="F180" s="1019">
        <v>10713965</v>
      </c>
      <c r="G180" s="1020" t="s">
        <v>2095</v>
      </c>
      <c r="H180" s="1020" t="s">
        <v>2381</v>
      </c>
      <c r="I180" s="1095">
        <v>42964</v>
      </c>
      <c r="J180" s="1095">
        <v>42985</v>
      </c>
      <c r="K180" s="1020"/>
      <c r="L180" s="1020"/>
      <c r="M180" s="1023"/>
      <c r="N180" s="1078"/>
      <c r="O180" s="1018"/>
      <c r="P180" s="1018"/>
      <c r="Q180" s="1024"/>
      <c r="R180" s="1025"/>
      <c r="S180" s="1079"/>
      <c r="T180" s="1028"/>
      <c r="U180" s="1434" t="s">
        <v>2382</v>
      </c>
    </row>
    <row r="181" spans="1:21" ht="39.75" hidden="1" customHeight="1">
      <c r="A181" s="1029" t="s">
        <v>2296</v>
      </c>
      <c r="B181" s="1015" t="s">
        <v>2093</v>
      </c>
      <c r="C181" s="1016" t="s">
        <v>2379</v>
      </c>
      <c r="D181" s="1017" t="s">
        <v>2217</v>
      </c>
      <c r="E181" s="1071">
        <v>13000</v>
      </c>
      <c r="F181" s="1019">
        <v>10713965</v>
      </c>
      <c r="G181" s="1020" t="s">
        <v>2095</v>
      </c>
      <c r="H181" s="1020" t="s">
        <v>2381</v>
      </c>
      <c r="I181" s="1095">
        <v>42964</v>
      </c>
      <c r="J181" s="1095">
        <v>42985</v>
      </c>
      <c r="K181" s="1020"/>
      <c r="L181" s="1020"/>
      <c r="M181" s="1023"/>
      <c r="N181" s="1078"/>
      <c r="O181" s="1018"/>
      <c r="P181" s="1018"/>
      <c r="Q181" s="1024"/>
      <c r="R181" s="1025"/>
      <c r="S181" s="1079"/>
      <c r="T181" s="1028"/>
      <c r="U181" s="1435"/>
    </row>
    <row r="182" spans="1:21" ht="41.25" hidden="1" customHeight="1">
      <c r="A182" s="1029" t="s">
        <v>2296</v>
      </c>
      <c r="B182" s="1015" t="s">
        <v>2093</v>
      </c>
      <c r="C182" s="1016" t="s">
        <v>2379</v>
      </c>
      <c r="D182" s="1017" t="s">
        <v>2216</v>
      </c>
      <c r="E182" s="1071">
        <v>20500</v>
      </c>
      <c r="F182" s="1019">
        <v>10713965</v>
      </c>
      <c r="G182" s="1020" t="s">
        <v>2095</v>
      </c>
      <c r="H182" s="1020" t="s">
        <v>2381</v>
      </c>
      <c r="I182" s="1095">
        <v>42964</v>
      </c>
      <c r="J182" s="1095">
        <v>42985</v>
      </c>
      <c r="K182" s="1020"/>
      <c r="L182" s="1020"/>
      <c r="M182" s="1023"/>
      <c r="N182" s="1078"/>
      <c r="O182" s="1018"/>
      <c r="P182" s="1018"/>
      <c r="Q182" s="1024"/>
      <c r="R182" s="1025"/>
      <c r="S182" s="1079"/>
      <c r="T182" s="1028"/>
      <c r="U182" s="1436"/>
    </row>
    <row r="183" spans="1:21" ht="76.5" hidden="1">
      <c r="A183" s="1029" t="s">
        <v>2112</v>
      </c>
      <c r="B183" s="1015" t="s">
        <v>2093</v>
      </c>
      <c r="C183" s="1016" t="s">
        <v>2383</v>
      </c>
      <c r="D183" s="1017" t="s">
        <v>2384</v>
      </c>
      <c r="E183" s="1071">
        <v>1</v>
      </c>
      <c r="F183" s="1019">
        <v>10716467</v>
      </c>
      <c r="G183" s="1020" t="s">
        <v>2095</v>
      </c>
      <c r="H183" s="1020" t="s">
        <v>2385</v>
      </c>
      <c r="I183" s="1020" t="s">
        <v>2385</v>
      </c>
      <c r="J183" s="1020" t="s">
        <v>2385</v>
      </c>
      <c r="K183" s="1020" t="s">
        <v>2385</v>
      </c>
      <c r="L183" s="1020"/>
      <c r="M183" s="1023">
        <v>4500363277</v>
      </c>
      <c r="N183" s="1078">
        <v>42892</v>
      </c>
      <c r="O183" s="1018">
        <v>1</v>
      </c>
      <c r="P183" s="1018" t="s">
        <v>2097</v>
      </c>
      <c r="Q183" s="1024">
        <v>0</v>
      </c>
      <c r="R183" s="1025">
        <v>0</v>
      </c>
      <c r="S183" s="1079" t="s">
        <v>2386</v>
      </c>
      <c r="T183" s="1028"/>
      <c r="U183" s="1028"/>
    </row>
    <row r="184" spans="1:21" ht="30" hidden="1">
      <c r="A184" s="1029" t="s">
        <v>2294</v>
      </c>
      <c r="B184" s="1015" t="s">
        <v>2093</v>
      </c>
      <c r="C184" s="1016" t="s">
        <v>2387</v>
      </c>
      <c r="D184" s="1017" t="s">
        <v>2388</v>
      </c>
      <c r="E184" s="1071">
        <v>300</v>
      </c>
      <c r="F184" s="1019"/>
      <c r="G184" s="1020"/>
      <c r="H184" s="1020"/>
      <c r="I184" s="1020"/>
      <c r="J184" s="1020"/>
      <c r="K184" s="1020"/>
      <c r="L184" s="1020"/>
      <c r="M184" s="1023"/>
      <c r="N184" s="1078"/>
      <c r="O184" s="1018"/>
      <c r="P184" s="1018"/>
      <c r="Q184" s="1024"/>
      <c r="R184" s="1025"/>
      <c r="S184" s="1079"/>
      <c r="T184" s="1028"/>
      <c r="U184" s="1028"/>
    </row>
    <row r="185" spans="1:21" ht="38.25" hidden="1">
      <c r="A185" s="1029" t="s">
        <v>2294</v>
      </c>
      <c r="B185" s="1015" t="s">
        <v>2093</v>
      </c>
      <c r="C185" s="1016" t="s">
        <v>2389</v>
      </c>
      <c r="D185" s="1017" t="s">
        <v>2390</v>
      </c>
      <c r="E185" s="1071">
        <v>420</v>
      </c>
      <c r="F185" s="1019"/>
      <c r="G185" s="1020"/>
      <c r="H185" s="1020"/>
      <c r="I185" s="1020"/>
      <c r="J185" s="1020"/>
      <c r="K185" s="1020"/>
      <c r="L185" s="1020"/>
      <c r="M185" s="1023"/>
      <c r="N185" s="1078"/>
      <c r="O185" s="1018"/>
      <c r="P185" s="1018"/>
      <c r="Q185" s="1024"/>
      <c r="R185" s="1025"/>
      <c r="S185" s="1079"/>
      <c r="T185" s="1028"/>
      <c r="U185" s="1028"/>
    </row>
    <row r="186" spans="1:21" ht="30" hidden="1">
      <c r="A186" s="1029" t="s">
        <v>2294</v>
      </c>
      <c r="B186" s="1015" t="s">
        <v>2093</v>
      </c>
      <c r="C186" s="1016" t="s">
        <v>2391</v>
      </c>
      <c r="D186" s="1017" t="s">
        <v>2392</v>
      </c>
      <c r="E186" s="1071">
        <v>150000</v>
      </c>
      <c r="F186" s="1019"/>
      <c r="G186" s="1020"/>
      <c r="H186" s="1020"/>
      <c r="I186" s="1020"/>
      <c r="J186" s="1020"/>
      <c r="K186" s="1020"/>
      <c r="L186" s="1020"/>
      <c r="M186" s="1023"/>
      <c r="N186" s="1078"/>
      <c r="O186" s="1018"/>
      <c r="P186" s="1018"/>
      <c r="Q186" s="1024"/>
      <c r="R186" s="1025"/>
      <c r="S186" s="1079"/>
      <c r="T186" s="1028"/>
      <c r="U186" s="1028"/>
    </row>
    <row r="187" spans="1:21" ht="30" hidden="1">
      <c r="A187" s="1029" t="s">
        <v>2294</v>
      </c>
      <c r="B187" s="1015" t="s">
        <v>2093</v>
      </c>
      <c r="C187" s="1016" t="s">
        <v>2393</v>
      </c>
      <c r="D187" s="1017" t="s">
        <v>2394</v>
      </c>
      <c r="E187" s="1071">
        <v>9000</v>
      </c>
      <c r="F187" s="1019"/>
      <c r="G187" s="1020"/>
      <c r="H187" s="1020"/>
      <c r="I187" s="1020"/>
      <c r="J187" s="1020"/>
      <c r="K187" s="1020"/>
      <c r="L187" s="1020"/>
      <c r="M187" s="1023"/>
      <c r="N187" s="1078"/>
      <c r="O187" s="1018"/>
      <c r="P187" s="1018"/>
      <c r="Q187" s="1024"/>
      <c r="R187" s="1025"/>
      <c r="S187" s="1079"/>
      <c r="T187" s="1028"/>
      <c r="U187" s="1028"/>
    </row>
  </sheetData>
  <autoFilter ref="A1:U187">
    <filterColumn colId="12">
      <filters>
        <filter val="4500347591"/>
        <filter val="4500347591_x000a_CO 01"/>
      </filters>
    </filterColumn>
  </autoFilter>
  <mergeCells count="4">
    <mergeCell ref="U121:U128"/>
    <mergeCell ref="U145:U147"/>
    <mergeCell ref="U158:U160"/>
    <mergeCell ref="U180:U182"/>
  </mergeCells>
  <conditionalFormatting sqref="G40:U40 B40:E40 B2:U39 B41:J145 B148:J187">
    <cfRule type="expression" dxfId="5" priority="4">
      <formula>$G2="yes"</formula>
    </cfRule>
  </conditionalFormatting>
  <conditionalFormatting sqref="K41:U121 K129:U145 K122:T128 T146:T147 K148:U158 K159:T160 K161:U180 K183:U187 K181:T182">
    <cfRule type="expression" dxfId="4" priority="5">
      <formula>#REF!="yes"</formula>
    </cfRule>
  </conditionalFormatting>
  <conditionalFormatting sqref="I2:I145 I148:I187">
    <cfRule type="expression" dxfId="3" priority="6">
      <formula>$G$417:$G$417=Yes</formula>
    </cfRule>
  </conditionalFormatting>
  <conditionalFormatting sqref="B146:J147">
    <cfRule type="expression" dxfId="2" priority="1">
      <formula>$G146="yes"</formula>
    </cfRule>
  </conditionalFormatting>
  <conditionalFormatting sqref="K146:S147">
    <cfRule type="expression" dxfId="1" priority="2">
      <formula>#REF!="yes"</formula>
    </cfRule>
  </conditionalFormatting>
  <conditionalFormatting sqref="I146:I147">
    <cfRule type="expression" dxfId="0" priority="3">
      <formula>$G$417:$G$417=Yes</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'[1]master values'!#REF!</xm:f>
          </x14:formula1>
          <xm:sqref>P2:P187 B2:B187</xm:sqref>
        </x14:dataValidation>
        <x14:dataValidation type="list" allowBlank="1" showInputMessage="1" showErrorMessage="1" promptTitle="Warning" prompt="Put &quot;Yes&quot; if call-off of OA">
          <x14:formula1>
            <xm:f>'[1]master values'!#REF!</xm:f>
          </x14:formula1>
          <xm:sqref>G2:G187</xm:sqref>
        </x14:dataValidation>
        <x14:dataValidation type="list" allowBlank="1" showInputMessage="1" showErrorMessage="1">
          <x14:formula1>
            <xm:f>[1]Status!#REF!</xm:f>
          </x14:formula1>
          <xm:sqref>A2:A187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142"/>
  <sheetViews>
    <sheetView zoomScale="80" zoomScaleNormal="80" workbookViewId="0">
      <selection activeCell="H145" sqref="H145"/>
    </sheetView>
  </sheetViews>
  <sheetFormatPr defaultRowHeight="15"/>
  <cols>
    <col min="1" max="1" width="4.85546875" style="369" customWidth="1"/>
    <col min="2" max="2" width="4.28515625" customWidth="1"/>
    <col min="3" max="3" width="6.42578125" style="96" customWidth="1"/>
    <col min="4" max="4" width="26.7109375" style="5" customWidth="1"/>
    <col min="5" max="5" width="10.28515625" style="378" customWidth="1"/>
    <col min="6" max="6" width="15.85546875" customWidth="1"/>
    <col min="7" max="7" width="10.85546875" style="375" customWidth="1"/>
    <col min="8" max="8" width="14.28515625" customWidth="1"/>
    <col min="9" max="9" width="10.7109375" style="375" customWidth="1"/>
    <col min="10" max="10" width="14.28515625" customWidth="1"/>
    <col min="11" max="11" width="14.28515625" style="369" customWidth="1"/>
    <col min="12" max="12" width="10.85546875" style="370" customWidth="1"/>
    <col min="13" max="13" width="22.28515625" style="369" customWidth="1"/>
    <col min="14" max="14" width="11.42578125" customWidth="1"/>
    <col min="15" max="15" width="15.42578125" customWidth="1"/>
    <col min="16" max="16" width="23.140625" style="368" customWidth="1"/>
    <col min="17" max="17" width="19.28515625" customWidth="1"/>
    <col min="18" max="21" width="18.140625" customWidth="1"/>
    <col min="22" max="22" width="21.140625" customWidth="1"/>
  </cols>
  <sheetData>
    <row r="1" spans="1:18">
      <c r="A1" s="1490" t="s">
        <v>2395</v>
      </c>
      <c r="B1" s="1490"/>
      <c r="C1" s="1490"/>
      <c r="D1" s="1490"/>
      <c r="E1" s="1490"/>
      <c r="F1" s="1490"/>
      <c r="G1" s="1490"/>
      <c r="H1" s="1490"/>
      <c r="I1" s="1490"/>
      <c r="J1" s="1490"/>
      <c r="K1" s="1490"/>
      <c r="L1" s="1490"/>
      <c r="M1" s="1490"/>
      <c r="N1" s="1490"/>
      <c r="O1" s="1490"/>
      <c r="P1" s="1490"/>
    </row>
    <row r="2" spans="1:18">
      <c r="A2" s="1491" t="s">
        <v>1580</v>
      </c>
      <c r="B2" s="1492" t="s">
        <v>1581</v>
      </c>
      <c r="C2" s="1492" t="s">
        <v>14</v>
      </c>
      <c r="D2" s="1493" t="s">
        <v>1582</v>
      </c>
      <c r="E2" s="1491" t="s">
        <v>1583</v>
      </c>
      <c r="F2" s="1491"/>
      <c r="G2" s="1491" t="s">
        <v>1584</v>
      </c>
      <c r="H2" s="1491"/>
      <c r="I2" s="1494" t="s">
        <v>1585</v>
      </c>
      <c r="J2" s="1495"/>
      <c r="K2" s="1495"/>
      <c r="L2" s="1495"/>
      <c r="M2" s="1495"/>
      <c r="N2" s="1491" t="s">
        <v>1586</v>
      </c>
      <c r="O2" s="1491"/>
      <c r="P2" s="1496" t="s">
        <v>84</v>
      </c>
    </row>
    <row r="3" spans="1:18" ht="45">
      <c r="A3" s="1491"/>
      <c r="B3" s="1492"/>
      <c r="C3" s="1492"/>
      <c r="D3" s="1493"/>
      <c r="E3" s="1111" t="s">
        <v>1587</v>
      </c>
      <c r="F3" s="1112" t="s">
        <v>1588</v>
      </c>
      <c r="G3" s="1113" t="s">
        <v>1587</v>
      </c>
      <c r="H3" s="1112" t="s">
        <v>1589</v>
      </c>
      <c r="I3" s="1112" t="s">
        <v>1587</v>
      </c>
      <c r="J3" s="1114" t="s">
        <v>1590</v>
      </c>
      <c r="K3" s="1112" t="s">
        <v>1589</v>
      </c>
      <c r="L3" s="1113" t="s">
        <v>1591</v>
      </c>
      <c r="M3" s="1115" t="s">
        <v>1592</v>
      </c>
      <c r="N3" s="1112" t="s">
        <v>1587</v>
      </c>
      <c r="O3" s="1112" t="s">
        <v>1588</v>
      </c>
      <c r="P3" s="1496"/>
      <c r="Q3" s="219" t="s">
        <v>132</v>
      </c>
      <c r="R3" s="219" t="s">
        <v>1593</v>
      </c>
    </row>
    <row r="4" spans="1:18" ht="25.5" hidden="1">
      <c r="A4" s="1116">
        <v>1</v>
      </c>
      <c r="B4" s="1481" t="s">
        <v>1594</v>
      </c>
      <c r="C4" s="1117">
        <v>2015</v>
      </c>
      <c r="D4" s="1118" t="s">
        <v>1595</v>
      </c>
      <c r="E4" s="1119">
        <v>3000</v>
      </c>
      <c r="F4" s="1119">
        <v>1167000</v>
      </c>
      <c r="G4" s="1120"/>
      <c r="H4" s="1121">
        <v>350100</v>
      </c>
      <c r="I4" s="1122"/>
      <c r="J4" s="1121"/>
      <c r="K4" s="1121"/>
      <c r="L4" s="1121">
        <v>3000</v>
      </c>
      <c r="M4" s="1123">
        <v>816900</v>
      </c>
      <c r="N4" s="1120"/>
      <c r="O4" s="1124">
        <f>F4-(H4+J4+K4+M4)</f>
        <v>0</v>
      </c>
      <c r="P4" s="1125" t="s">
        <v>1596</v>
      </c>
      <c r="Q4" s="230" t="s">
        <v>1597</v>
      </c>
      <c r="R4" s="230" t="s">
        <v>1598</v>
      </c>
    </row>
    <row r="5" spans="1:18" ht="25.5" hidden="1">
      <c r="A5" s="1116">
        <v>2</v>
      </c>
      <c r="B5" s="1477"/>
      <c r="C5" s="1117">
        <v>2016</v>
      </c>
      <c r="D5" s="1118" t="s">
        <v>1595</v>
      </c>
      <c r="E5" s="1119">
        <v>3000</v>
      </c>
      <c r="F5" s="1119">
        <v>1185000</v>
      </c>
      <c r="G5" s="1120"/>
      <c r="H5" s="1126"/>
      <c r="I5" s="1127"/>
      <c r="J5" s="1126">
        <v>355500</v>
      </c>
      <c r="K5" s="1126"/>
      <c r="L5" s="1128"/>
      <c r="M5" s="1123"/>
      <c r="N5" s="1120">
        <v>3000</v>
      </c>
      <c r="O5" s="1124">
        <f t="shared" ref="O5:O8" si="0">F5-(H5+J5+K5+M5)</f>
        <v>829500</v>
      </c>
      <c r="P5" s="1125" t="s">
        <v>1599</v>
      </c>
      <c r="Q5" s="230" t="s">
        <v>1600</v>
      </c>
      <c r="R5" s="230" t="s">
        <v>1601</v>
      </c>
    </row>
    <row r="6" spans="1:18" hidden="1">
      <c r="A6" s="1116">
        <v>3</v>
      </c>
      <c r="B6" s="1477"/>
      <c r="C6" s="1117">
        <v>2017</v>
      </c>
      <c r="D6" s="1118" t="s">
        <v>1595</v>
      </c>
      <c r="E6" s="1119">
        <v>30000</v>
      </c>
      <c r="F6" s="1119">
        <v>11670000</v>
      </c>
      <c r="G6" s="1120"/>
      <c r="H6" s="1126"/>
      <c r="I6" s="1127"/>
      <c r="J6" s="1126"/>
      <c r="K6" s="1126"/>
      <c r="L6" s="1128"/>
      <c r="M6" s="1123"/>
      <c r="N6" s="1120">
        <v>30000</v>
      </c>
      <c r="O6" s="1124">
        <f t="shared" si="0"/>
        <v>11670000</v>
      </c>
      <c r="P6" s="1125"/>
      <c r="Q6" s="230"/>
      <c r="R6" s="230"/>
    </row>
    <row r="7" spans="1:18" hidden="1">
      <c r="A7" s="1116">
        <v>4</v>
      </c>
      <c r="B7" s="1477"/>
      <c r="C7" s="1117">
        <v>2017</v>
      </c>
      <c r="D7" s="1118" t="s">
        <v>1602</v>
      </c>
      <c r="E7" s="1119">
        <v>100000</v>
      </c>
      <c r="F7" s="1119">
        <v>1711000</v>
      </c>
      <c r="G7" s="1120"/>
      <c r="H7" s="1126"/>
      <c r="I7" s="1127"/>
      <c r="J7" s="1126"/>
      <c r="K7" s="1126"/>
      <c r="L7" s="1128"/>
      <c r="M7" s="1123">
        <f>F7*0.3</f>
        <v>513300</v>
      </c>
      <c r="N7" s="1120">
        <v>100000</v>
      </c>
      <c r="O7" s="1124">
        <f t="shared" si="0"/>
        <v>1197700</v>
      </c>
      <c r="P7" s="1125"/>
      <c r="Q7" s="230"/>
      <c r="R7" s="230"/>
    </row>
    <row r="8" spans="1:18" hidden="1">
      <c r="A8" s="1116">
        <v>5</v>
      </c>
      <c r="B8" s="1477"/>
      <c r="C8" s="1117">
        <v>2017</v>
      </c>
      <c r="D8" s="1118" t="s">
        <v>1603</v>
      </c>
      <c r="E8" s="1119">
        <v>225000</v>
      </c>
      <c r="F8" s="1119">
        <v>16461000</v>
      </c>
      <c r="G8" s="1120"/>
      <c r="H8" s="1126"/>
      <c r="I8" s="1127"/>
      <c r="J8" s="1126"/>
      <c r="K8" s="1126"/>
      <c r="L8" s="1128"/>
      <c r="M8" s="1123">
        <f>F8*0.3</f>
        <v>4938300</v>
      </c>
      <c r="N8" s="1120">
        <v>150000</v>
      </c>
      <c r="O8" s="1124">
        <f t="shared" si="0"/>
        <v>11522700</v>
      </c>
      <c r="P8" s="1125"/>
      <c r="Q8" s="230"/>
      <c r="R8" s="230"/>
    </row>
    <row r="9" spans="1:18" hidden="1">
      <c r="A9" s="1116">
        <v>6</v>
      </c>
      <c r="B9" s="1477"/>
      <c r="C9" s="1117">
        <v>2017</v>
      </c>
      <c r="D9" s="1129" t="s">
        <v>1604</v>
      </c>
      <c r="E9" s="1130">
        <v>90000</v>
      </c>
      <c r="F9" s="1130">
        <v>6584400</v>
      </c>
      <c r="G9" s="1131"/>
      <c r="H9" s="1132"/>
      <c r="I9" s="1133"/>
      <c r="J9" s="1132"/>
      <c r="K9" s="1132"/>
      <c r="L9" s="1133"/>
      <c r="M9" s="1132"/>
      <c r="N9" s="1131">
        <v>90000</v>
      </c>
      <c r="O9" s="1124">
        <v>6584400</v>
      </c>
      <c r="P9" s="1125" t="s">
        <v>1605</v>
      </c>
      <c r="Q9" s="230"/>
      <c r="R9" s="230"/>
    </row>
    <row r="10" spans="1:18" hidden="1">
      <c r="A10" s="1134" t="s">
        <v>1606</v>
      </c>
      <c r="B10" s="1482"/>
      <c r="C10" s="1483" t="s">
        <v>1555</v>
      </c>
      <c r="D10" s="1484"/>
      <c r="E10" s="1135"/>
      <c r="F10" s="1136"/>
      <c r="G10" s="1137"/>
      <c r="H10" s="1136">
        <f>SUM(H4:H9)</f>
        <v>350100</v>
      </c>
      <c r="I10" s="1137"/>
      <c r="J10" s="1485">
        <f>SUM(J4:K9)</f>
        <v>355500</v>
      </c>
      <c r="K10" s="1486"/>
      <c r="L10" s="1137"/>
      <c r="M10" s="1138">
        <f>SUM(M4:M9)</f>
        <v>6268500</v>
      </c>
      <c r="N10" s="1139"/>
      <c r="O10" s="1137">
        <f>SUM(O4:O9)</f>
        <v>31804300</v>
      </c>
      <c r="P10" s="1140"/>
      <c r="Q10" s="219" t="s">
        <v>132</v>
      </c>
      <c r="R10" s="219" t="s">
        <v>1593</v>
      </c>
    </row>
    <row r="11" spans="1:18" ht="28.5" hidden="1">
      <c r="A11" s="1116">
        <v>7</v>
      </c>
      <c r="B11" s="1487" t="s">
        <v>1607</v>
      </c>
      <c r="C11" s="1116">
        <v>2009</v>
      </c>
      <c r="D11" s="1141" t="s">
        <v>1608</v>
      </c>
      <c r="E11" s="1142">
        <v>3800</v>
      </c>
      <c r="F11" s="1126">
        <v>7592880</v>
      </c>
      <c r="G11" s="1120"/>
      <c r="H11" s="1126">
        <f>0.3*F11</f>
        <v>2277864</v>
      </c>
      <c r="I11" s="1128">
        <v>3800</v>
      </c>
      <c r="J11" s="1128">
        <v>5049266</v>
      </c>
      <c r="K11" s="1128"/>
      <c r="L11" s="1128"/>
      <c r="M11" s="1143"/>
      <c r="N11" s="1128"/>
      <c r="O11" s="1124"/>
      <c r="P11" s="1144" t="s">
        <v>2396</v>
      </c>
      <c r="Q11" s="230"/>
      <c r="R11" s="230"/>
    </row>
    <row r="12" spans="1:18" ht="25.5" hidden="1">
      <c r="A12" s="1116">
        <v>8</v>
      </c>
      <c r="B12" s="1488"/>
      <c r="C12" s="1116">
        <v>2016</v>
      </c>
      <c r="D12" s="1141" t="s">
        <v>1609</v>
      </c>
      <c r="E12" s="1142">
        <v>7000</v>
      </c>
      <c r="F12" s="1126">
        <v>6230000</v>
      </c>
      <c r="G12" s="1120"/>
      <c r="H12" s="1126">
        <f>F12*0.3</f>
        <v>1869000</v>
      </c>
      <c r="I12" s="1128"/>
      <c r="J12" s="1128"/>
      <c r="K12" s="1128"/>
      <c r="L12" s="1128"/>
      <c r="M12" s="1143"/>
      <c r="N12" s="1128">
        <v>7000</v>
      </c>
      <c r="O12" s="1124">
        <f>F12-(H12+J12+K12+M12)</f>
        <v>4361000</v>
      </c>
      <c r="P12" s="1145" t="s">
        <v>1610</v>
      </c>
      <c r="Q12" s="230" t="s">
        <v>1804</v>
      </c>
      <c r="R12" s="230" t="s">
        <v>2397</v>
      </c>
    </row>
    <row r="13" spans="1:18" ht="25.5" hidden="1">
      <c r="A13" s="1116">
        <v>9</v>
      </c>
      <c r="B13" s="1488"/>
      <c r="C13" s="1146">
        <v>2017</v>
      </c>
      <c r="D13" s="1141" t="s">
        <v>1609</v>
      </c>
      <c r="E13" s="1142">
        <v>60000</v>
      </c>
      <c r="F13" s="1126">
        <v>53400000</v>
      </c>
      <c r="G13" s="1120"/>
      <c r="H13" s="1126"/>
      <c r="I13" s="1128"/>
      <c r="J13" s="1128"/>
      <c r="K13" s="1128"/>
      <c r="L13" s="1128"/>
      <c r="M13" s="1128">
        <f>F13*0.3</f>
        <v>16020000</v>
      </c>
      <c r="N13" s="1128">
        <v>60000</v>
      </c>
      <c r="O13" s="1124">
        <f t="shared" ref="O13:O16" si="1">F13-(H13+J13+K13+M13)</f>
        <v>37380000</v>
      </c>
      <c r="P13" s="1145" t="s">
        <v>1610</v>
      </c>
      <c r="Q13" s="230"/>
      <c r="R13" s="230"/>
    </row>
    <row r="14" spans="1:18" ht="28.5" hidden="1">
      <c r="A14" s="1116">
        <v>10</v>
      </c>
      <c r="B14" s="1488"/>
      <c r="C14" s="1116">
        <v>2017</v>
      </c>
      <c r="D14" s="1141" t="s">
        <v>1608</v>
      </c>
      <c r="E14" s="1142">
        <v>3000</v>
      </c>
      <c r="F14" s="1126">
        <v>6018000</v>
      </c>
      <c r="G14" s="1120"/>
      <c r="H14" s="1126"/>
      <c r="I14" s="1128"/>
      <c r="J14" s="1128"/>
      <c r="K14" s="1128"/>
      <c r="L14" s="1128"/>
      <c r="M14" s="1128">
        <f>F14*0.3</f>
        <v>1805400</v>
      </c>
      <c r="N14" s="1128">
        <v>3000</v>
      </c>
      <c r="O14" s="1124">
        <f t="shared" si="1"/>
        <v>4212600</v>
      </c>
      <c r="P14" s="1145" t="s">
        <v>1610</v>
      </c>
      <c r="Q14" s="230"/>
      <c r="R14" s="230"/>
    </row>
    <row r="15" spans="1:18" ht="25.5" hidden="1">
      <c r="A15" s="1116">
        <v>11</v>
      </c>
      <c r="B15" s="1488"/>
      <c r="C15" s="1116">
        <v>2017</v>
      </c>
      <c r="D15" s="1141" t="s">
        <v>1611</v>
      </c>
      <c r="E15" s="1147">
        <v>6000</v>
      </c>
      <c r="F15" s="1124">
        <v>10566900</v>
      </c>
      <c r="G15" s="1120"/>
      <c r="H15" s="1124"/>
      <c r="I15" s="1148"/>
      <c r="J15" s="1148"/>
      <c r="K15" s="1148"/>
      <c r="L15" s="1148"/>
      <c r="M15" s="1148"/>
      <c r="N15" s="1148">
        <v>6000</v>
      </c>
      <c r="O15" s="1124">
        <f t="shared" si="1"/>
        <v>10566900</v>
      </c>
      <c r="P15" s="1125" t="s">
        <v>2398</v>
      </c>
      <c r="Q15" s="230"/>
      <c r="R15" s="230"/>
    </row>
    <row r="16" spans="1:18" hidden="1">
      <c r="A16" s="1116">
        <v>12</v>
      </c>
      <c r="B16" s="1488"/>
      <c r="C16" s="1116">
        <v>2017</v>
      </c>
      <c r="D16" s="1149" t="s">
        <v>1613</v>
      </c>
      <c r="E16" s="1150">
        <v>10000</v>
      </c>
      <c r="F16" s="1132">
        <v>9735000</v>
      </c>
      <c r="G16" s="1131"/>
      <c r="H16" s="1132"/>
      <c r="I16" s="1133"/>
      <c r="J16" s="1133"/>
      <c r="K16" s="1133"/>
      <c r="L16" s="1133"/>
      <c r="M16" s="1133"/>
      <c r="N16" s="1133">
        <v>10000</v>
      </c>
      <c r="O16" s="1124">
        <f t="shared" si="1"/>
        <v>9735000</v>
      </c>
      <c r="P16" s="1125" t="s">
        <v>1614</v>
      </c>
      <c r="Q16" s="230"/>
      <c r="R16" s="230"/>
    </row>
    <row r="17" spans="1:18" hidden="1">
      <c r="A17" s="1134" t="s">
        <v>1606</v>
      </c>
      <c r="B17" s="1489"/>
      <c r="C17" s="1461" t="s">
        <v>1555</v>
      </c>
      <c r="D17" s="1462"/>
      <c r="E17" s="1135"/>
      <c r="F17" s="1136"/>
      <c r="G17" s="1137"/>
      <c r="H17" s="1136">
        <f>SUM(H11:H16)</f>
        <v>4146864</v>
      </c>
      <c r="I17" s="1137"/>
      <c r="J17" s="1485">
        <f>SUM(J11:K16)</f>
        <v>5049266</v>
      </c>
      <c r="K17" s="1486"/>
      <c r="L17" s="1137"/>
      <c r="M17" s="1151">
        <f>SUM(M11:M16)</f>
        <v>17825400</v>
      </c>
      <c r="N17" s="1152"/>
      <c r="O17" s="1136">
        <f>SUM(O11:O16)</f>
        <v>66255500</v>
      </c>
      <c r="P17" s="1140"/>
      <c r="Q17" s="219" t="s">
        <v>132</v>
      </c>
      <c r="R17" s="219" t="s">
        <v>1593</v>
      </c>
    </row>
    <row r="18" spans="1:18" hidden="1">
      <c r="A18" s="1116">
        <v>13</v>
      </c>
      <c r="B18" s="1477" t="s">
        <v>1615</v>
      </c>
      <c r="C18" s="1153">
        <v>2015</v>
      </c>
      <c r="D18" s="1141" t="s">
        <v>1616</v>
      </c>
      <c r="E18" s="1147">
        <v>8000</v>
      </c>
      <c r="F18" s="1124">
        <v>580000</v>
      </c>
      <c r="G18" s="1120"/>
      <c r="H18" s="1124">
        <f>F18*0.3</f>
        <v>174000</v>
      </c>
      <c r="I18" s="1148">
        <v>8000</v>
      </c>
      <c r="J18" s="1121"/>
      <c r="K18" s="1121">
        <v>406000</v>
      </c>
      <c r="L18" s="1124"/>
      <c r="M18" s="1123"/>
      <c r="N18" s="1147"/>
      <c r="O18" s="1124">
        <f t="shared" ref="O18:O23" si="2">F18-(H18+J18+K18+M18)</f>
        <v>0</v>
      </c>
      <c r="P18" s="1154" t="s">
        <v>2399</v>
      </c>
      <c r="Q18" s="230" t="s">
        <v>1618</v>
      </c>
      <c r="R18" s="230" t="s">
        <v>1619</v>
      </c>
    </row>
    <row r="19" spans="1:18" hidden="1">
      <c r="A19" s="1116">
        <v>14</v>
      </c>
      <c r="B19" s="1477"/>
      <c r="C19" s="1153">
        <v>2015</v>
      </c>
      <c r="D19" s="1141" t="s">
        <v>1620</v>
      </c>
      <c r="E19" s="1147">
        <v>10000</v>
      </c>
      <c r="F19" s="1124">
        <v>1447000</v>
      </c>
      <c r="G19" s="1120"/>
      <c r="H19" s="1124">
        <f>F19*0.3</f>
        <v>434100</v>
      </c>
      <c r="I19" s="1148">
        <v>10000</v>
      </c>
      <c r="J19" s="1124"/>
      <c r="K19" s="1124">
        <v>1012900</v>
      </c>
      <c r="L19" s="1148"/>
      <c r="M19" s="1123"/>
      <c r="N19" s="1148"/>
      <c r="O19" s="1124">
        <f t="shared" si="2"/>
        <v>0</v>
      </c>
      <c r="P19" s="1154" t="s">
        <v>2400</v>
      </c>
      <c r="Q19" s="230" t="s">
        <v>1618</v>
      </c>
      <c r="R19" s="230" t="s">
        <v>1619</v>
      </c>
    </row>
    <row r="20" spans="1:18" ht="38.25" hidden="1">
      <c r="A20" s="1116">
        <v>15</v>
      </c>
      <c r="B20" s="1477"/>
      <c r="C20" s="1155">
        <v>2017</v>
      </c>
      <c r="D20" s="1149" t="s">
        <v>1621</v>
      </c>
      <c r="E20" s="1150">
        <v>25000</v>
      </c>
      <c r="F20" s="1132">
        <v>6652125</v>
      </c>
      <c r="G20" s="1131"/>
      <c r="H20" s="1132"/>
      <c r="I20" s="1133"/>
      <c r="J20" s="1132"/>
      <c r="K20" s="1132"/>
      <c r="L20" s="1133"/>
      <c r="M20" s="1132">
        <v>6652125</v>
      </c>
      <c r="N20" s="1133"/>
      <c r="O20" s="1124">
        <f t="shared" si="2"/>
        <v>0</v>
      </c>
      <c r="P20" s="1156" t="s">
        <v>2401</v>
      </c>
      <c r="Q20" s="230" t="s">
        <v>1623</v>
      </c>
      <c r="R20" s="230" t="s">
        <v>1624</v>
      </c>
    </row>
    <row r="21" spans="1:18" ht="25.5" hidden="1">
      <c r="A21" s="1116">
        <v>16</v>
      </c>
      <c r="B21" s="1477"/>
      <c r="C21" s="1155">
        <v>2017</v>
      </c>
      <c r="D21" s="1149" t="s">
        <v>1625</v>
      </c>
      <c r="E21" s="1150">
        <v>20000</v>
      </c>
      <c r="F21" s="1132">
        <v>8713360</v>
      </c>
      <c r="G21" s="1131"/>
      <c r="H21" s="1132"/>
      <c r="I21" s="1133"/>
      <c r="J21" s="1132"/>
      <c r="K21" s="1132"/>
      <c r="L21" s="1133"/>
      <c r="M21" s="1132">
        <f>F21*0.3</f>
        <v>2614008</v>
      </c>
      <c r="N21" s="1133">
        <v>20000</v>
      </c>
      <c r="O21" s="1124">
        <f t="shared" si="2"/>
        <v>6099352</v>
      </c>
      <c r="P21" s="1125" t="s">
        <v>2402</v>
      </c>
      <c r="Q21" s="230"/>
      <c r="R21" s="230"/>
    </row>
    <row r="22" spans="1:18" ht="38.25" hidden="1">
      <c r="A22" s="1116">
        <v>17</v>
      </c>
      <c r="B22" s="1477"/>
      <c r="C22" s="1155">
        <v>2017</v>
      </c>
      <c r="D22" s="1149" t="s">
        <v>1627</v>
      </c>
      <c r="E22" s="1150">
        <v>30000</v>
      </c>
      <c r="F22" s="1132">
        <v>1452285</v>
      </c>
      <c r="G22" s="1131"/>
      <c r="H22" s="1132"/>
      <c r="I22" s="1133">
        <v>20000</v>
      </c>
      <c r="J22" s="1132"/>
      <c r="K22" s="1132"/>
      <c r="L22" s="1133">
        <v>10000</v>
      </c>
      <c r="M22" s="1132">
        <v>1452285</v>
      </c>
      <c r="N22" s="1133"/>
      <c r="O22" s="1124">
        <f t="shared" si="2"/>
        <v>0</v>
      </c>
      <c r="P22" s="1156" t="s">
        <v>2403</v>
      </c>
      <c r="Q22" s="230"/>
      <c r="R22" s="230"/>
    </row>
    <row r="23" spans="1:18" hidden="1">
      <c r="A23" s="1116">
        <v>18</v>
      </c>
      <c r="B23" s="1477"/>
      <c r="C23" s="1153">
        <v>2017</v>
      </c>
      <c r="D23" s="1141" t="s">
        <v>1629</v>
      </c>
      <c r="E23" s="1147">
        <v>36000</v>
      </c>
      <c r="F23" s="1124">
        <v>2096388</v>
      </c>
      <c r="G23" s="1120"/>
      <c r="H23" s="1124"/>
      <c r="I23" s="1148"/>
      <c r="J23" s="1124"/>
      <c r="K23" s="1124"/>
      <c r="L23" s="1148"/>
      <c r="M23" s="1124">
        <f>F23*0.3</f>
        <v>628916.4</v>
      </c>
      <c r="N23" s="1148">
        <v>36000</v>
      </c>
      <c r="O23" s="1124">
        <f t="shared" si="2"/>
        <v>1467471.6</v>
      </c>
      <c r="P23" s="1157"/>
      <c r="Q23" s="230"/>
      <c r="R23" s="230"/>
    </row>
    <row r="24" spans="1:18" hidden="1">
      <c r="A24" s="1134" t="s">
        <v>1606</v>
      </c>
      <c r="B24" s="1478"/>
      <c r="C24" s="1461" t="s">
        <v>1555</v>
      </c>
      <c r="D24" s="1462"/>
      <c r="E24" s="1135"/>
      <c r="F24" s="1136"/>
      <c r="G24" s="1137"/>
      <c r="H24" s="1136">
        <f>SUM(H18:H23)</f>
        <v>608100</v>
      </c>
      <c r="I24" s="1137"/>
      <c r="J24" s="1463">
        <f>SUM(J18:K23)</f>
        <v>1418900</v>
      </c>
      <c r="K24" s="1464"/>
      <c r="L24" s="1137"/>
      <c r="M24" s="1158">
        <f>SUM(M18:M23)</f>
        <v>11347334.4</v>
      </c>
      <c r="N24" s="1159"/>
      <c r="O24" s="1136">
        <f>SUM(O18:O23)</f>
        <v>7566823.5999999996</v>
      </c>
      <c r="P24" s="1140"/>
      <c r="Q24" s="219" t="s">
        <v>132</v>
      </c>
      <c r="R24" s="219" t="s">
        <v>1593</v>
      </c>
    </row>
    <row r="25" spans="1:18" s="273" customFormat="1" ht="25.5" hidden="1">
      <c r="A25" s="1160">
        <v>19</v>
      </c>
      <c r="B25" s="1479" t="s">
        <v>1630</v>
      </c>
      <c r="C25" s="1161">
        <v>2016</v>
      </c>
      <c r="D25" s="1162" t="s">
        <v>1631</v>
      </c>
      <c r="E25" s="1163">
        <v>42000</v>
      </c>
      <c r="F25" s="1164">
        <v>50400</v>
      </c>
      <c r="G25" s="1120"/>
      <c r="H25" s="1165"/>
      <c r="I25" s="1163"/>
      <c r="J25" s="1165">
        <f>F25*0.3</f>
        <v>15120</v>
      </c>
      <c r="K25" s="1166"/>
      <c r="L25" s="1167"/>
      <c r="M25" s="1123">
        <f t="shared" ref="M25:M31" si="3">F25*0.3</f>
        <v>15120</v>
      </c>
      <c r="N25" s="1120">
        <v>42000</v>
      </c>
      <c r="O25" s="1124">
        <f t="shared" ref="O25:O31" si="4">F25-(H25+J25+K25+M25)</f>
        <v>20160</v>
      </c>
      <c r="P25" s="1125" t="s">
        <v>1632</v>
      </c>
      <c r="Q25" s="230" t="s">
        <v>1600</v>
      </c>
      <c r="R25" s="230" t="s">
        <v>1633</v>
      </c>
    </row>
    <row r="26" spans="1:18" s="273" customFormat="1" ht="28.5" hidden="1">
      <c r="A26" s="1168">
        <v>20</v>
      </c>
      <c r="B26" s="1479"/>
      <c r="C26" s="1161">
        <v>2016</v>
      </c>
      <c r="D26" s="1161" t="s">
        <v>1634</v>
      </c>
      <c r="E26" s="1163">
        <v>300000</v>
      </c>
      <c r="F26" s="1164">
        <v>795000</v>
      </c>
      <c r="G26" s="1120"/>
      <c r="H26" s="1165"/>
      <c r="I26" s="1163"/>
      <c r="J26" s="1165">
        <f>F26*0.3</f>
        <v>238500</v>
      </c>
      <c r="K26" s="1166"/>
      <c r="L26" s="1167"/>
      <c r="M26" s="1123"/>
      <c r="N26" s="1120">
        <v>300000</v>
      </c>
      <c r="O26" s="1124">
        <f t="shared" si="4"/>
        <v>556500</v>
      </c>
      <c r="P26" s="1125" t="s">
        <v>1632</v>
      </c>
      <c r="Q26" s="230" t="s">
        <v>1600</v>
      </c>
      <c r="R26" s="230" t="s">
        <v>1633</v>
      </c>
    </row>
    <row r="27" spans="1:18" s="273" customFormat="1" hidden="1">
      <c r="A27" s="1160">
        <v>21</v>
      </c>
      <c r="B27" s="1479"/>
      <c r="C27" s="1161">
        <v>2017</v>
      </c>
      <c r="D27" s="1161" t="s">
        <v>1635</v>
      </c>
      <c r="E27" s="1163">
        <v>2000000</v>
      </c>
      <c r="F27" s="1164">
        <v>3776000</v>
      </c>
      <c r="G27" s="1120"/>
      <c r="H27" s="1165"/>
      <c r="I27" s="1163"/>
      <c r="J27" s="1165"/>
      <c r="K27" s="1166"/>
      <c r="L27" s="1169"/>
      <c r="M27" s="1124">
        <f t="shared" si="3"/>
        <v>1132800</v>
      </c>
      <c r="N27" s="1120">
        <v>2000000</v>
      </c>
      <c r="O27" s="1124">
        <f t="shared" si="4"/>
        <v>2643200</v>
      </c>
      <c r="P27" s="1170"/>
      <c r="Q27" s="277"/>
      <c r="R27" s="277"/>
    </row>
    <row r="28" spans="1:18" s="273" customFormat="1" hidden="1">
      <c r="A28" s="1168">
        <v>22</v>
      </c>
      <c r="B28" s="1479"/>
      <c r="C28" s="1161">
        <v>2017</v>
      </c>
      <c r="D28" s="1161" t="s">
        <v>1636</v>
      </c>
      <c r="E28" s="1163">
        <v>500000</v>
      </c>
      <c r="F28" s="1164">
        <v>840750</v>
      </c>
      <c r="G28" s="1120"/>
      <c r="H28" s="1165"/>
      <c r="I28" s="1163"/>
      <c r="J28" s="1165"/>
      <c r="K28" s="1166"/>
      <c r="L28" s="1169"/>
      <c r="M28" s="1124">
        <f t="shared" si="3"/>
        <v>252225</v>
      </c>
      <c r="N28" s="1120">
        <v>500000</v>
      </c>
      <c r="O28" s="1124">
        <f t="shared" si="4"/>
        <v>588525</v>
      </c>
      <c r="P28" s="1170"/>
      <c r="Q28" s="277"/>
      <c r="R28" s="277"/>
    </row>
    <row r="29" spans="1:18" s="273" customFormat="1" ht="28.5" hidden="1">
      <c r="A29" s="1160">
        <v>23</v>
      </c>
      <c r="B29" s="1479"/>
      <c r="C29" s="1161">
        <v>2017</v>
      </c>
      <c r="D29" s="1161" t="s">
        <v>1637</v>
      </c>
      <c r="E29" s="1163">
        <v>400000</v>
      </c>
      <c r="F29" s="1164">
        <v>904800</v>
      </c>
      <c r="G29" s="1120"/>
      <c r="H29" s="1165"/>
      <c r="I29" s="1163"/>
      <c r="J29" s="1165"/>
      <c r="K29" s="1166"/>
      <c r="L29" s="1169"/>
      <c r="M29" s="1124">
        <f t="shared" si="3"/>
        <v>271440</v>
      </c>
      <c r="N29" s="1120">
        <v>400000</v>
      </c>
      <c r="O29" s="1124">
        <f t="shared" si="4"/>
        <v>633360</v>
      </c>
      <c r="P29" s="1170"/>
      <c r="Q29" s="277"/>
      <c r="R29" s="277"/>
    </row>
    <row r="30" spans="1:18" s="273" customFormat="1" ht="28.5" hidden="1">
      <c r="A30" s="1168">
        <v>24</v>
      </c>
      <c r="B30" s="1479"/>
      <c r="C30" s="1161">
        <v>2017</v>
      </c>
      <c r="D30" s="1161" t="s">
        <v>1638</v>
      </c>
      <c r="E30" s="1171">
        <v>15000000</v>
      </c>
      <c r="F30" s="1164">
        <v>27435000</v>
      </c>
      <c r="G30" s="1120"/>
      <c r="H30" s="1165"/>
      <c r="I30" s="1163"/>
      <c r="J30" s="1165"/>
      <c r="K30" s="1166"/>
      <c r="L30" s="1169"/>
      <c r="M30" s="1124">
        <f t="shared" si="3"/>
        <v>8230500</v>
      </c>
      <c r="N30" s="1120">
        <v>15000000</v>
      </c>
      <c r="O30" s="1124">
        <f t="shared" si="4"/>
        <v>19204500</v>
      </c>
      <c r="P30" s="1170"/>
      <c r="Q30" s="277"/>
      <c r="R30" s="277"/>
    </row>
    <row r="31" spans="1:18" s="273" customFormat="1" ht="28.5">
      <c r="A31" s="1160">
        <v>25</v>
      </c>
      <c r="B31" s="1479"/>
      <c r="C31" s="1161">
        <v>2017</v>
      </c>
      <c r="D31" s="1161" t="s">
        <v>1639</v>
      </c>
      <c r="E31" s="1163">
        <v>900000</v>
      </c>
      <c r="F31" s="1164">
        <v>2575350</v>
      </c>
      <c r="G31" s="1120"/>
      <c r="H31" s="1165"/>
      <c r="I31" s="1163"/>
      <c r="J31" s="1165"/>
      <c r="K31" s="1166"/>
      <c r="L31" s="1169"/>
      <c r="M31" s="1124">
        <f t="shared" si="3"/>
        <v>772605</v>
      </c>
      <c r="N31" s="1120">
        <v>900000</v>
      </c>
      <c r="O31" s="1124">
        <f t="shared" si="4"/>
        <v>1802745</v>
      </c>
      <c r="P31" s="1172" t="s">
        <v>2404</v>
      </c>
      <c r="Q31" s="277"/>
      <c r="R31" s="277"/>
    </row>
    <row r="32" spans="1:18" s="273" customFormat="1" ht="25.5" hidden="1">
      <c r="A32" s="1168">
        <v>26</v>
      </c>
      <c r="B32" s="1479"/>
      <c r="C32" s="1161">
        <v>2017</v>
      </c>
      <c r="D32" s="1173" t="s">
        <v>1640</v>
      </c>
      <c r="E32" s="1174">
        <v>10000</v>
      </c>
      <c r="F32" s="1175">
        <v>104717</v>
      </c>
      <c r="G32" s="1131"/>
      <c r="H32" s="1175"/>
      <c r="I32" s="1174"/>
      <c r="J32" s="1175"/>
      <c r="K32" s="1175"/>
      <c r="L32" s="1174"/>
      <c r="M32" s="1175"/>
      <c r="N32" s="1174">
        <v>10000</v>
      </c>
      <c r="O32" s="1124">
        <v>104717</v>
      </c>
      <c r="P32" s="1125" t="s">
        <v>1641</v>
      </c>
      <c r="Q32" s="277"/>
      <c r="R32" s="277"/>
    </row>
    <row r="33" spans="1:19" s="273" customFormat="1" ht="25.5" hidden="1">
      <c r="A33" s="1160">
        <v>27</v>
      </c>
      <c r="B33" s="1479"/>
      <c r="C33" s="1161">
        <v>2017</v>
      </c>
      <c r="D33" s="1173" t="s">
        <v>1642</v>
      </c>
      <c r="E33" s="1174">
        <v>50000</v>
      </c>
      <c r="F33" s="1175">
        <v>761107</v>
      </c>
      <c r="G33" s="1131"/>
      <c r="H33" s="1175"/>
      <c r="I33" s="1174"/>
      <c r="J33" s="1175"/>
      <c r="K33" s="1175"/>
      <c r="L33" s="1174"/>
      <c r="M33" s="1175"/>
      <c r="N33" s="1174">
        <v>50000</v>
      </c>
      <c r="O33" s="1124">
        <v>761107</v>
      </c>
      <c r="P33" s="1125" t="s">
        <v>1643</v>
      </c>
      <c r="Q33" s="277"/>
      <c r="R33" s="277"/>
    </row>
    <row r="34" spans="1:19" s="273" customFormat="1" ht="25.5">
      <c r="A34" s="1168">
        <v>28</v>
      </c>
      <c r="B34" s="1479"/>
      <c r="C34" s="1161">
        <v>2017</v>
      </c>
      <c r="D34" s="1173" t="s">
        <v>1644</v>
      </c>
      <c r="E34" s="1174">
        <v>300000</v>
      </c>
      <c r="F34" s="1175">
        <v>761107</v>
      </c>
      <c r="G34" s="1131"/>
      <c r="H34" s="1175"/>
      <c r="I34" s="1174"/>
      <c r="J34" s="1175"/>
      <c r="K34" s="1175"/>
      <c r="L34" s="1174"/>
      <c r="M34" s="1175"/>
      <c r="N34" s="1174">
        <v>300000</v>
      </c>
      <c r="O34" s="1124">
        <v>761107</v>
      </c>
      <c r="P34" s="1125" t="s">
        <v>1645</v>
      </c>
      <c r="Q34" s="277"/>
      <c r="R34" s="277"/>
    </row>
    <row r="35" spans="1:19" s="273" customFormat="1" ht="25.5">
      <c r="A35" s="1160">
        <v>29</v>
      </c>
      <c r="B35" s="1479"/>
      <c r="C35" s="1161">
        <v>2017</v>
      </c>
      <c r="D35" s="1173" t="s">
        <v>1646</v>
      </c>
      <c r="E35" s="1174">
        <v>300000</v>
      </c>
      <c r="F35" s="1175">
        <v>539850</v>
      </c>
      <c r="G35" s="1131"/>
      <c r="H35" s="1175"/>
      <c r="I35" s="1174"/>
      <c r="J35" s="1175"/>
      <c r="K35" s="1175"/>
      <c r="L35" s="1174"/>
      <c r="M35" s="1175"/>
      <c r="N35" s="1174">
        <v>300000</v>
      </c>
      <c r="O35" s="1124">
        <v>539850</v>
      </c>
      <c r="P35" s="1125" t="s">
        <v>1647</v>
      </c>
      <c r="Q35" s="277"/>
      <c r="R35" s="277"/>
    </row>
    <row r="36" spans="1:19" hidden="1">
      <c r="A36" s="1134" t="s">
        <v>1606</v>
      </c>
      <c r="B36" s="1480"/>
      <c r="C36" s="1461" t="s">
        <v>1555</v>
      </c>
      <c r="D36" s="1462"/>
      <c r="E36" s="1135"/>
      <c r="F36" s="1136"/>
      <c r="G36" s="1137"/>
      <c r="H36" s="1136">
        <f>SUM(H25:H35)</f>
        <v>0</v>
      </c>
      <c r="I36" s="1137"/>
      <c r="J36" s="1463">
        <f>SUM(J25:K35)</f>
        <v>253620</v>
      </c>
      <c r="K36" s="1464"/>
      <c r="L36" s="1137"/>
      <c r="M36" s="1158">
        <f>SUM(M25:M35)</f>
        <v>10674690</v>
      </c>
      <c r="N36" s="1176"/>
      <c r="O36" s="1136">
        <f>SUM(O25:O35)</f>
        <v>27615771</v>
      </c>
      <c r="P36" s="1140"/>
      <c r="Q36" s="219" t="s">
        <v>132</v>
      </c>
      <c r="R36" s="219" t="s">
        <v>1593</v>
      </c>
    </row>
    <row r="37" spans="1:19" s="96" customFormat="1" ht="25.5" hidden="1">
      <c r="A37" s="1116">
        <v>30</v>
      </c>
      <c r="B37" s="1470" t="s">
        <v>1648</v>
      </c>
      <c r="C37" s="1177">
        <v>2016</v>
      </c>
      <c r="D37" s="1145" t="s">
        <v>1649</v>
      </c>
      <c r="E37" s="1178">
        <v>2000</v>
      </c>
      <c r="F37" s="1179">
        <v>28788000</v>
      </c>
      <c r="G37" s="1180"/>
      <c r="H37" s="1181"/>
      <c r="I37" s="1182"/>
      <c r="J37" s="1121">
        <f>F37*0.3</f>
        <v>8636400</v>
      </c>
      <c r="K37" s="1181"/>
      <c r="L37" s="1181"/>
      <c r="M37" s="1143"/>
      <c r="N37" s="1179">
        <v>2000</v>
      </c>
      <c r="O37" s="1124">
        <f t="shared" ref="O37:O42" si="5">F37-(H37+J37+K37+M37)</f>
        <v>20151600</v>
      </c>
      <c r="P37" s="1125" t="s">
        <v>1650</v>
      </c>
      <c r="Q37" s="230" t="s">
        <v>1600</v>
      </c>
      <c r="R37" s="230" t="s">
        <v>1651</v>
      </c>
    </row>
    <row r="38" spans="1:19" ht="28.5" hidden="1">
      <c r="A38" s="1116">
        <v>31</v>
      </c>
      <c r="B38" s="1465"/>
      <c r="C38" s="1177">
        <v>2015</v>
      </c>
      <c r="D38" s="1141" t="s">
        <v>1652</v>
      </c>
      <c r="E38" s="1183">
        <v>1000</v>
      </c>
      <c r="F38" s="1124">
        <v>837000</v>
      </c>
      <c r="G38" s="1120"/>
      <c r="H38" s="1121">
        <f>F38*0.3</f>
        <v>251100</v>
      </c>
      <c r="I38" s="1122"/>
      <c r="J38" s="1121"/>
      <c r="K38" s="1121"/>
      <c r="L38" s="1121">
        <v>1000</v>
      </c>
      <c r="M38" s="1123">
        <v>585900</v>
      </c>
      <c r="N38" s="1183">
        <v>1000</v>
      </c>
      <c r="O38" s="1124">
        <f t="shared" si="5"/>
        <v>0</v>
      </c>
      <c r="P38" s="1125" t="s">
        <v>1653</v>
      </c>
      <c r="Q38" s="230" t="s">
        <v>1597</v>
      </c>
      <c r="R38" s="230" t="s">
        <v>1654</v>
      </c>
      <c r="S38" t="s">
        <v>2405</v>
      </c>
    </row>
    <row r="39" spans="1:19" ht="28.5" hidden="1">
      <c r="A39" s="1116">
        <v>32</v>
      </c>
      <c r="B39" s="1465"/>
      <c r="C39" s="1177">
        <v>2016</v>
      </c>
      <c r="D39" s="1141" t="s">
        <v>1655</v>
      </c>
      <c r="E39" s="1183">
        <v>1000</v>
      </c>
      <c r="F39" s="1124">
        <v>865000</v>
      </c>
      <c r="G39" s="1120"/>
      <c r="H39" s="1121"/>
      <c r="I39" s="1122"/>
      <c r="J39" s="1121">
        <v>259500</v>
      </c>
      <c r="K39" s="1121"/>
      <c r="L39" s="1121"/>
      <c r="M39" s="1143"/>
      <c r="N39" s="1183">
        <v>1000</v>
      </c>
      <c r="O39" s="1124">
        <f t="shared" si="5"/>
        <v>605500</v>
      </c>
      <c r="P39" s="1125" t="s">
        <v>1632</v>
      </c>
      <c r="Q39" s="230" t="s">
        <v>1600</v>
      </c>
      <c r="R39" s="230" t="s">
        <v>1633</v>
      </c>
    </row>
    <row r="40" spans="1:19" hidden="1">
      <c r="A40" s="1116">
        <v>33</v>
      </c>
      <c r="B40" s="1465"/>
      <c r="C40" s="1184">
        <v>2017</v>
      </c>
      <c r="D40" s="1141" t="s">
        <v>1656</v>
      </c>
      <c r="E40" s="1183">
        <v>150000</v>
      </c>
      <c r="F40" s="1124">
        <v>3078000</v>
      </c>
      <c r="G40" s="1120"/>
      <c r="H40" s="1121"/>
      <c r="I40" s="1122"/>
      <c r="J40" s="1121"/>
      <c r="K40" s="1121"/>
      <c r="L40" s="1121"/>
      <c r="M40" s="1143">
        <f>F40*0.3</f>
        <v>923400</v>
      </c>
      <c r="N40" s="1183">
        <v>150000</v>
      </c>
      <c r="O40" s="1124">
        <f t="shared" si="5"/>
        <v>2154600</v>
      </c>
      <c r="P40" s="1157"/>
      <c r="Q40" s="230"/>
      <c r="R40" s="230"/>
    </row>
    <row r="41" spans="1:19" ht="25.5" hidden="1">
      <c r="A41" s="1116">
        <v>34</v>
      </c>
      <c r="B41" s="1465"/>
      <c r="C41" s="1184">
        <v>2017</v>
      </c>
      <c r="D41" s="1145" t="s">
        <v>1649</v>
      </c>
      <c r="E41" s="1183">
        <v>7000</v>
      </c>
      <c r="F41" s="1124">
        <v>100758000</v>
      </c>
      <c r="G41" s="1120"/>
      <c r="H41" s="1121"/>
      <c r="I41" s="1122"/>
      <c r="J41" s="1121"/>
      <c r="K41" s="1121"/>
      <c r="L41" s="1121"/>
      <c r="M41" s="1143">
        <f>F41*0.3</f>
        <v>30227400</v>
      </c>
      <c r="N41" s="1183">
        <v>7000</v>
      </c>
      <c r="O41" s="1124">
        <f t="shared" si="5"/>
        <v>70530600</v>
      </c>
      <c r="P41" s="1157"/>
      <c r="Q41" s="230"/>
      <c r="R41" s="230"/>
    </row>
    <row r="42" spans="1:19" ht="25.5" hidden="1">
      <c r="A42" s="1116">
        <v>35</v>
      </c>
      <c r="B42" s="1465"/>
      <c r="C42" s="1184">
        <v>2017</v>
      </c>
      <c r="D42" s="1149" t="s">
        <v>1657</v>
      </c>
      <c r="E42" s="1185">
        <v>100000</v>
      </c>
      <c r="F42" s="1132">
        <v>3040000</v>
      </c>
      <c r="G42" s="1131"/>
      <c r="H42" s="1186"/>
      <c r="I42" s="1187"/>
      <c r="J42" s="1186"/>
      <c r="K42" s="1186"/>
      <c r="L42" s="1186"/>
      <c r="M42" s="1188">
        <f>F42*0.3</f>
        <v>912000</v>
      </c>
      <c r="N42" s="1185">
        <v>100000</v>
      </c>
      <c r="O42" s="1124">
        <f t="shared" si="5"/>
        <v>2128000</v>
      </c>
      <c r="P42" s="1125" t="s">
        <v>2406</v>
      </c>
      <c r="Q42" s="230" t="s">
        <v>2407</v>
      </c>
      <c r="R42" s="230" t="s">
        <v>2408</v>
      </c>
    </row>
    <row r="43" spans="1:19" ht="25.5" hidden="1">
      <c r="A43" s="1116">
        <v>36</v>
      </c>
      <c r="B43" s="1465"/>
      <c r="C43" s="1184">
        <v>2016</v>
      </c>
      <c r="D43" s="1189" t="s">
        <v>1649</v>
      </c>
      <c r="E43" s="1190">
        <v>6000</v>
      </c>
      <c r="F43" s="1191">
        <v>82530000</v>
      </c>
      <c r="G43" s="1192"/>
      <c r="H43" s="1193"/>
      <c r="I43" s="1194">
        <v>6000</v>
      </c>
      <c r="J43" s="1455">
        <v>37157030</v>
      </c>
      <c r="K43" s="1456"/>
      <c r="L43" s="1195"/>
      <c r="M43" s="1193"/>
      <c r="N43" s="1190"/>
      <c r="O43" s="1124"/>
      <c r="P43" s="1196" t="s">
        <v>1659</v>
      </c>
      <c r="Q43" s="230"/>
      <c r="R43" s="230"/>
    </row>
    <row r="44" spans="1:19" ht="25.5" hidden="1">
      <c r="A44" s="1116">
        <v>37</v>
      </c>
      <c r="B44" s="1465"/>
      <c r="C44" s="1184">
        <v>2017</v>
      </c>
      <c r="D44" s="1189" t="s">
        <v>1649</v>
      </c>
      <c r="E44" s="1190">
        <v>9000</v>
      </c>
      <c r="F44" s="1191">
        <v>133368025</v>
      </c>
      <c r="G44" s="1192"/>
      <c r="H44" s="1197"/>
      <c r="I44" s="1194">
        <v>9000</v>
      </c>
      <c r="J44" s="1457"/>
      <c r="K44" s="1458"/>
      <c r="L44" s="1195"/>
      <c r="M44" s="1193"/>
      <c r="N44" s="1190"/>
      <c r="O44" s="1124"/>
      <c r="P44" s="1196" t="s">
        <v>1660</v>
      </c>
      <c r="Q44" s="230" t="s">
        <v>1661</v>
      </c>
      <c r="R44" s="230" t="s">
        <v>1662</v>
      </c>
    </row>
    <row r="45" spans="1:19" ht="25.5" hidden="1">
      <c r="A45" s="1116">
        <v>38</v>
      </c>
      <c r="B45" s="1465"/>
      <c r="C45" s="1177">
        <v>2017</v>
      </c>
      <c r="D45" s="1189" t="s">
        <v>1663</v>
      </c>
      <c r="E45" s="1190">
        <v>18000</v>
      </c>
      <c r="F45" s="1191">
        <v>85500000</v>
      </c>
      <c r="G45" s="1192"/>
      <c r="H45" s="1197"/>
      <c r="I45" s="1194">
        <v>18000</v>
      </c>
      <c r="J45" s="1457"/>
      <c r="K45" s="1458"/>
      <c r="L45" s="1195"/>
      <c r="M45" s="1193"/>
      <c r="N45" s="1190"/>
      <c r="O45" s="1124"/>
      <c r="P45" s="1196" t="s">
        <v>1664</v>
      </c>
      <c r="Q45" s="230" t="s">
        <v>1665</v>
      </c>
      <c r="R45" s="230" t="s">
        <v>1662</v>
      </c>
    </row>
    <row r="46" spans="1:19" ht="25.5" hidden="1">
      <c r="A46" s="1116">
        <v>39</v>
      </c>
      <c r="B46" s="1465"/>
      <c r="C46" s="1177">
        <v>2017</v>
      </c>
      <c r="D46" s="1189" t="s">
        <v>1666</v>
      </c>
      <c r="E46" s="1190">
        <v>18000</v>
      </c>
      <c r="F46" s="1191">
        <v>1778900</v>
      </c>
      <c r="G46" s="1192"/>
      <c r="H46" s="1197"/>
      <c r="I46" s="1194">
        <v>18000</v>
      </c>
      <c r="J46" s="1459"/>
      <c r="K46" s="1460"/>
      <c r="L46" s="1195"/>
      <c r="M46" s="1193"/>
      <c r="N46" s="1190"/>
      <c r="O46" s="1124"/>
      <c r="P46" s="1196" t="s">
        <v>1667</v>
      </c>
      <c r="Q46" s="230" t="s">
        <v>1665</v>
      </c>
      <c r="R46" s="230" t="s">
        <v>1662</v>
      </c>
    </row>
    <row r="47" spans="1:19" ht="25.5" hidden="1">
      <c r="A47" s="1116">
        <v>40</v>
      </c>
      <c r="B47" s="1465"/>
      <c r="C47" s="1177">
        <v>2017</v>
      </c>
      <c r="D47" s="1189" t="s">
        <v>1663</v>
      </c>
      <c r="E47" s="1190">
        <v>25000</v>
      </c>
      <c r="F47" s="1191">
        <v>109375000</v>
      </c>
      <c r="G47" s="1192"/>
      <c r="H47" s="1197"/>
      <c r="I47" s="1194"/>
      <c r="J47" s="1197"/>
      <c r="K47" s="1197"/>
      <c r="L47" s="1195"/>
      <c r="M47" s="1198">
        <f>F47*0.5</f>
        <v>54687500</v>
      </c>
      <c r="N47" s="1190">
        <v>25000</v>
      </c>
      <c r="O47" s="1124">
        <f t="shared" ref="O47" si="6">F47-(H47+J47+K47+M47)</f>
        <v>54687500</v>
      </c>
      <c r="P47" s="1196" t="s">
        <v>2409</v>
      </c>
      <c r="Q47" s="230"/>
      <c r="R47" s="230"/>
    </row>
    <row r="48" spans="1:19" ht="25.5" hidden="1">
      <c r="A48" s="1116">
        <v>41</v>
      </c>
      <c r="B48" s="1465"/>
      <c r="C48" s="1177">
        <v>2017</v>
      </c>
      <c r="D48" s="1199" t="s">
        <v>1668</v>
      </c>
      <c r="E48" s="1200">
        <v>50000</v>
      </c>
      <c r="F48" s="1201"/>
      <c r="G48" s="1202"/>
      <c r="H48" s="1203"/>
      <c r="I48" s="1204"/>
      <c r="J48" s="1203"/>
      <c r="K48" s="1203"/>
      <c r="L48" s="1205">
        <v>50000</v>
      </c>
      <c r="M48" s="1201"/>
      <c r="N48" s="1200"/>
      <c r="O48" s="1124"/>
      <c r="P48" s="1157" t="s">
        <v>1669</v>
      </c>
      <c r="Q48" s="230"/>
      <c r="R48" s="230"/>
    </row>
    <row r="49" spans="1:22" ht="28.5" hidden="1" customHeight="1">
      <c r="A49" s="1116">
        <v>42</v>
      </c>
      <c r="B49" s="1465"/>
      <c r="C49" s="1177">
        <v>2017</v>
      </c>
      <c r="D49" s="1206" t="s">
        <v>1657</v>
      </c>
      <c r="E49" s="1185">
        <v>100000</v>
      </c>
      <c r="F49" s="1132">
        <v>3040000</v>
      </c>
      <c r="G49" s="1131"/>
      <c r="H49" s="1186"/>
      <c r="I49" s="1187"/>
      <c r="J49" s="1186"/>
      <c r="K49" s="1186"/>
      <c r="L49" s="1133"/>
      <c r="M49" s="1132">
        <f>F49*0.3</f>
        <v>912000</v>
      </c>
      <c r="N49" s="1185">
        <v>100000</v>
      </c>
      <c r="O49" s="1124">
        <f t="shared" ref="O49" si="7">F49-(H49+J49+K49+M49)</f>
        <v>2128000</v>
      </c>
      <c r="P49" s="1157" t="s">
        <v>2410</v>
      </c>
      <c r="Q49" s="230" t="s">
        <v>2407</v>
      </c>
      <c r="R49" s="230" t="s">
        <v>2411</v>
      </c>
    </row>
    <row r="50" spans="1:22" ht="28.5" hidden="1" customHeight="1">
      <c r="A50" s="1116">
        <v>43</v>
      </c>
      <c r="B50" s="1465"/>
      <c r="C50" s="1177">
        <v>2017</v>
      </c>
      <c r="D50" s="1145" t="s">
        <v>1671</v>
      </c>
      <c r="E50" s="1183">
        <v>12000</v>
      </c>
      <c r="F50" s="1124"/>
      <c r="G50" s="1120"/>
      <c r="H50" s="1121"/>
      <c r="I50" s="1122"/>
      <c r="J50" s="1207"/>
      <c r="K50" s="1208"/>
      <c r="L50" s="1148"/>
      <c r="M50" s="1123"/>
      <c r="N50" s="1183"/>
      <c r="O50" s="1124"/>
      <c r="P50" s="1157"/>
      <c r="Q50" s="230"/>
      <c r="R50" s="230"/>
    </row>
    <row r="51" spans="1:22" ht="28.5" hidden="1" customHeight="1">
      <c r="A51" s="1116">
        <v>44</v>
      </c>
      <c r="B51" s="1465"/>
      <c r="C51" s="1177">
        <v>2017</v>
      </c>
      <c r="D51" s="1145" t="s">
        <v>2412</v>
      </c>
      <c r="E51" s="1183">
        <v>8000</v>
      </c>
      <c r="F51" s="1124"/>
      <c r="G51" s="1120"/>
      <c r="H51" s="1121"/>
      <c r="I51" s="1122"/>
      <c r="J51" s="1207"/>
      <c r="K51" s="1208"/>
      <c r="L51" s="1148"/>
      <c r="M51" s="1123"/>
      <c r="N51" s="1183"/>
      <c r="O51" s="1124"/>
      <c r="P51" s="1157" t="s">
        <v>2413</v>
      </c>
      <c r="Q51" s="230"/>
      <c r="R51" s="230"/>
    </row>
    <row r="52" spans="1:22" ht="28.5" hidden="1" customHeight="1">
      <c r="A52" s="1134" t="s">
        <v>1606</v>
      </c>
      <c r="B52" s="1466"/>
      <c r="C52" s="1461" t="s">
        <v>1555</v>
      </c>
      <c r="D52" s="1462"/>
      <c r="E52" s="1135"/>
      <c r="F52" s="1159"/>
      <c r="G52" s="1137"/>
      <c r="H52" s="1159"/>
      <c r="I52" s="1137"/>
      <c r="J52" s="1463">
        <f>SUM(J37:K51)</f>
        <v>46052930</v>
      </c>
      <c r="K52" s="1464"/>
      <c r="L52" s="1137"/>
      <c r="M52" s="1158">
        <f>SUM(M37:M51)</f>
        <v>88248200</v>
      </c>
      <c r="N52" s="1209"/>
      <c r="O52" s="1136">
        <f>SUM(O37:O51)</f>
        <v>152385800</v>
      </c>
      <c r="P52" s="1210"/>
      <c r="Q52" s="219" t="s">
        <v>132</v>
      </c>
      <c r="R52" s="219" t="s">
        <v>1593</v>
      </c>
    </row>
    <row r="53" spans="1:22" ht="28.5" hidden="1" customHeight="1">
      <c r="A53" s="1116">
        <v>45</v>
      </c>
      <c r="B53" s="1005"/>
      <c r="C53" s="1211">
        <v>2012</v>
      </c>
      <c r="D53" s="1212" t="s">
        <v>2414</v>
      </c>
      <c r="E53" s="1183">
        <v>50000</v>
      </c>
      <c r="F53" s="1124">
        <v>8250000</v>
      </c>
      <c r="G53" s="1120"/>
      <c r="H53" s="1124">
        <v>6155754</v>
      </c>
      <c r="I53" s="1148">
        <v>18132</v>
      </c>
      <c r="J53" s="1124"/>
      <c r="K53" s="1124">
        <v>2094246</v>
      </c>
      <c r="L53" s="1148"/>
      <c r="M53" s="1124"/>
      <c r="N53" s="1124"/>
      <c r="O53" s="1124">
        <f t="shared" ref="O53:O120" si="8">F53-(H53+J53+K53+M53)</f>
        <v>0</v>
      </c>
      <c r="P53" s="1144" t="s">
        <v>2396</v>
      </c>
      <c r="Q53" s="230" t="s">
        <v>2415</v>
      </c>
      <c r="R53" t="s">
        <v>2416</v>
      </c>
    </row>
    <row r="54" spans="1:22" ht="28.5" hidden="1" customHeight="1">
      <c r="A54" s="1116">
        <v>46</v>
      </c>
      <c r="B54" s="1473" t="s">
        <v>1672</v>
      </c>
      <c r="C54" s="1211">
        <v>2015</v>
      </c>
      <c r="D54" s="1213" t="s">
        <v>1673</v>
      </c>
      <c r="E54" s="1183">
        <v>6000</v>
      </c>
      <c r="F54" s="1124">
        <v>747000</v>
      </c>
      <c r="G54" s="1120"/>
      <c r="H54" s="1124">
        <v>224100</v>
      </c>
      <c r="I54" s="1121">
        <v>6000</v>
      </c>
      <c r="J54" s="1124"/>
      <c r="K54" s="1121">
        <v>522900</v>
      </c>
      <c r="L54" s="1121"/>
      <c r="M54" s="1123"/>
      <c r="N54" s="1183"/>
      <c r="O54" s="1124">
        <f t="shared" si="8"/>
        <v>0</v>
      </c>
      <c r="P54" s="1144" t="s">
        <v>2396</v>
      </c>
      <c r="Q54" s="230" t="s">
        <v>1674</v>
      </c>
      <c r="R54" s="230" t="s">
        <v>1654</v>
      </c>
      <c r="S54" s="87" t="s">
        <v>1675</v>
      </c>
      <c r="T54" s="87" t="s">
        <v>1676</v>
      </c>
    </row>
    <row r="55" spans="1:22" ht="28.5" hidden="1" customHeight="1">
      <c r="A55" s="1116">
        <v>47</v>
      </c>
      <c r="B55" s="1473"/>
      <c r="C55" s="1211">
        <v>2016</v>
      </c>
      <c r="D55" s="1214" t="s">
        <v>1677</v>
      </c>
      <c r="E55" s="1183">
        <v>20000</v>
      </c>
      <c r="F55" s="1124">
        <v>2500000</v>
      </c>
      <c r="G55" s="1120"/>
      <c r="H55" s="1121">
        <f>F55*0.3</f>
        <v>750000</v>
      </c>
      <c r="I55" s="1121"/>
      <c r="J55" s="1124"/>
      <c r="K55" s="1121"/>
      <c r="L55" s="1121"/>
      <c r="M55" s="1123"/>
      <c r="N55" s="1183">
        <v>20000</v>
      </c>
      <c r="O55" s="1124">
        <f t="shared" si="8"/>
        <v>1750000</v>
      </c>
      <c r="P55" s="1145"/>
      <c r="Q55" s="230" t="s">
        <v>1804</v>
      </c>
      <c r="R55" s="230" t="s">
        <v>2397</v>
      </c>
    </row>
    <row r="56" spans="1:22" ht="28.5" hidden="1" customHeight="1">
      <c r="A56" s="1116">
        <v>48</v>
      </c>
      <c r="B56" s="1473"/>
      <c r="C56" s="1153">
        <v>2016</v>
      </c>
      <c r="D56" s="1149" t="s">
        <v>1678</v>
      </c>
      <c r="E56" s="1150">
        <v>1008</v>
      </c>
      <c r="F56" s="1475">
        <v>623724.9</v>
      </c>
      <c r="G56" s="1131"/>
      <c r="H56" s="1475">
        <v>623724.9</v>
      </c>
      <c r="I56" s="1215">
        <v>1008</v>
      </c>
      <c r="J56" s="1132"/>
      <c r="K56" s="1475">
        <v>235613</v>
      </c>
      <c r="L56" s="1150"/>
      <c r="M56" s="1467">
        <v>0</v>
      </c>
      <c r="N56" s="1150"/>
      <c r="O56" s="1468">
        <v>0</v>
      </c>
      <c r="P56" s="1216" t="s">
        <v>2417</v>
      </c>
      <c r="Q56" s="230"/>
      <c r="R56" s="230"/>
    </row>
    <row r="57" spans="1:22" ht="28.5" hidden="1" customHeight="1">
      <c r="A57" s="1116">
        <v>49</v>
      </c>
      <c r="B57" s="1473"/>
      <c r="C57" s="1153">
        <v>2016</v>
      </c>
      <c r="D57" s="1217" t="s">
        <v>1680</v>
      </c>
      <c r="E57" s="1150">
        <v>3006</v>
      </c>
      <c r="F57" s="1476"/>
      <c r="G57" s="1131"/>
      <c r="H57" s="1476"/>
      <c r="I57" s="1215">
        <v>3006</v>
      </c>
      <c r="J57" s="1132"/>
      <c r="K57" s="1476"/>
      <c r="L57" s="1218"/>
      <c r="M57" s="1467"/>
      <c r="N57" s="1218"/>
      <c r="O57" s="1469"/>
      <c r="P57" s="1216" t="s">
        <v>2417</v>
      </c>
      <c r="Q57" s="230"/>
      <c r="R57" s="230"/>
    </row>
    <row r="58" spans="1:22" ht="28.5" hidden="1" customHeight="1">
      <c r="A58" s="1116">
        <v>50</v>
      </c>
      <c r="B58" s="1473"/>
      <c r="C58" s="1211">
        <v>2014</v>
      </c>
      <c r="D58" s="1145" t="s">
        <v>1681</v>
      </c>
      <c r="E58" s="1183">
        <v>10000</v>
      </c>
      <c r="F58" s="1124">
        <v>2670000</v>
      </c>
      <c r="G58" s="1120"/>
      <c r="H58" s="1124">
        <f>F58*0.3</f>
        <v>801000</v>
      </c>
      <c r="I58" s="1219"/>
      <c r="J58" s="1124"/>
      <c r="K58" s="1124"/>
      <c r="L58" s="1148"/>
      <c r="M58" s="1220"/>
      <c r="N58" s="1179">
        <v>10000</v>
      </c>
      <c r="O58" s="1124">
        <f t="shared" si="8"/>
        <v>1869000</v>
      </c>
      <c r="P58" s="1125" t="s">
        <v>1682</v>
      </c>
      <c r="Q58" s="230" t="s">
        <v>1683</v>
      </c>
      <c r="R58" s="230" t="s">
        <v>1684</v>
      </c>
    </row>
    <row r="59" spans="1:22" ht="28.5" hidden="1" customHeight="1">
      <c r="A59" s="1116">
        <v>51</v>
      </c>
      <c r="B59" s="1473"/>
      <c r="C59" s="1211">
        <v>2016</v>
      </c>
      <c r="D59" s="1206" t="s">
        <v>1685</v>
      </c>
      <c r="E59" s="1185">
        <v>150000</v>
      </c>
      <c r="F59" s="1132">
        <v>84337200</v>
      </c>
      <c r="G59" s="1131"/>
      <c r="H59" s="1132">
        <f>F59*0.3</f>
        <v>25301160</v>
      </c>
      <c r="I59" s="1215"/>
      <c r="J59" s="1132"/>
      <c r="K59" s="1132"/>
      <c r="L59" s="1221">
        <v>150000</v>
      </c>
      <c r="M59" s="1222">
        <f>F59-H59</f>
        <v>59036040</v>
      </c>
      <c r="N59" s="1185"/>
      <c r="O59" s="1124">
        <f t="shared" si="8"/>
        <v>0</v>
      </c>
      <c r="P59" s="1145" t="s">
        <v>2418</v>
      </c>
      <c r="Q59" s="230" t="s">
        <v>1687</v>
      </c>
      <c r="R59" s="99" t="s">
        <v>1688</v>
      </c>
      <c r="S59" s="99" t="s">
        <v>1689</v>
      </c>
      <c r="T59" s="99" t="s">
        <v>1690</v>
      </c>
      <c r="U59" s="99" t="s">
        <v>1691</v>
      </c>
      <c r="V59" s="327" t="s">
        <v>1692</v>
      </c>
    </row>
    <row r="60" spans="1:22" ht="28.5" hidden="1" customHeight="1">
      <c r="A60" s="1116">
        <v>52</v>
      </c>
      <c r="B60" s="1473"/>
      <c r="C60" s="1223">
        <v>2016</v>
      </c>
      <c r="D60" s="1189" t="s">
        <v>1693</v>
      </c>
      <c r="E60" s="1190">
        <v>50000</v>
      </c>
      <c r="F60" s="1191">
        <v>13480000</v>
      </c>
      <c r="G60" s="1192"/>
      <c r="H60" s="1197">
        <v>6574000</v>
      </c>
      <c r="I60" s="1194">
        <v>50000</v>
      </c>
      <c r="J60" s="1197"/>
      <c r="K60" s="1224">
        <v>130346276</v>
      </c>
      <c r="L60" s="1195"/>
      <c r="M60" s="1191"/>
      <c r="N60" s="1190"/>
      <c r="O60" s="1124">
        <v>0</v>
      </c>
      <c r="P60" s="1145" t="s">
        <v>1694</v>
      </c>
      <c r="Q60" s="230" t="s">
        <v>1695</v>
      </c>
      <c r="R60" s="230" t="s">
        <v>1696</v>
      </c>
    </row>
    <row r="61" spans="1:22" ht="28.5" hidden="1" customHeight="1">
      <c r="A61" s="1116">
        <v>53</v>
      </c>
      <c r="B61" s="1473"/>
      <c r="C61" s="1211">
        <v>2017</v>
      </c>
      <c r="D61" s="1206" t="s">
        <v>1685</v>
      </c>
      <c r="E61" s="1185">
        <v>20000</v>
      </c>
      <c r="F61" s="1132">
        <v>7965000</v>
      </c>
      <c r="G61" s="1131"/>
      <c r="H61" s="1186"/>
      <c r="I61" s="1187"/>
      <c r="J61" s="1186"/>
      <c r="K61" s="1186"/>
      <c r="L61" s="1133"/>
      <c r="M61" s="1132"/>
      <c r="N61" s="1185">
        <v>20000</v>
      </c>
      <c r="O61" s="1124">
        <f t="shared" si="8"/>
        <v>7965000</v>
      </c>
      <c r="P61" s="1125" t="s">
        <v>1697</v>
      </c>
      <c r="Q61" s="230"/>
      <c r="R61" s="230"/>
    </row>
    <row r="62" spans="1:22" ht="28.5" hidden="1" customHeight="1">
      <c r="A62" s="1116">
        <v>54</v>
      </c>
      <c r="B62" s="1473"/>
      <c r="C62" s="1211">
        <v>2017</v>
      </c>
      <c r="D62" s="1217" t="s">
        <v>1680</v>
      </c>
      <c r="E62" s="1185">
        <v>6000</v>
      </c>
      <c r="F62" s="1132">
        <v>916506</v>
      </c>
      <c r="G62" s="1131"/>
      <c r="H62" s="1186"/>
      <c r="I62" s="1187"/>
      <c r="J62" s="1186"/>
      <c r="K62" s="1186"/>
      <c r="L62" s="1133"/>
      <c r="M62" s="1132"/>
      <c r="N62" s="1185">
        <v>6000</v>
      </c>
      <c r="O62" s="1124">
        <f t="shared" si="8"/>
        <v>916506</v>
      </c>
      <c r="P62" s="1125" t="s">
        <v>1698</v>
      </c>
      <c r="Q62" s="230" t="s">
        <v>2419</v>
      </c>
      <c r="R62" s="230"/>
    </row>
    <row r="63" spans="1:22" ht="28.5" hidden="1" customHeight="1">
      <c r="A63" s="1116">
        <v>55</v>
      </c>
      <c r="B63" s="1473"/>
      <c r="C63" s="1211">
        <v>2017</v>
      </c>
      <c r="D63" s="1206" t="s">
        <v>1699</v>
      </c>
      <c r="E63" s="1185">
        <v>1000</v>
      </c>
      <c r="F63" s="1132">
        <v>137500</v>
      </c>
      <c r="G63" s="1131"/>
      <c r="H63" s="1186"/>
      <c r="I63" s="1187">
        <v>1000</v>
      </c>
      <c r="J63" s="1186"/>
      <c r="K63" s="1186"/>
      <c r="L63" s="1133"/>
      <c r="M63" s="1132">
        <v>137500</v>
      </c>
      <c r="N63" s="1185"/>
      <c r="O63" s="1124"/>
      <c r="P63" s="1145" t="s">
        <v>1700</v>
      </c>
      <c r="Q63" s="230"/>
      <c r="R63" s="230"/>
    </row>
    <row r="64" spans="1:22" ht="28.5" hidden="1" customHeight="1">
      <c r="A64" s="1116">
        <v>56</v>
      </c>
      <c r="B64" s="1473"/>
      <c r="C64" s="1211">
        <v>2017</v>
      </c>
      <c r="D64" s="1206" t="s">
        <v>1701</v>
      </c>
      <c r="E64" s="1185">
        <v>50000</v>
      </c>
      <c r="F64" s="1132">
        <v>19228000</v>
      </c>
      <c r="G64" s="1131"/>
      <c r="H64" s="1186"/>
      <c r="I64" s="1187"/>
      <c r="J64" s="1186"/>
      <c r="K64" s="1186"/>
      <c r="L64" s="1133">
        <v>50000</v>
      </c>
      <c r="M64" s="1132">
        <v>19228000</v>
      </c>
      <c r="N64" s="1185"/>
      <c r="O64" s="1124">
        <f t="shared" si="8"/>
        <v>0</v>
      </c>
      <c r="P64" s="1125" t="s">
        <v>1702</v>
      </c>
      <c r="Q64" s="230" t="s">
        <v>1623</v>
      </c>
      <c r="R64" s="230" t="s">
        <v>1703</v>
      </c>
    </row>
    <row r="65" spans="1:22" ht="28.5" hidden="1" customHeight="1">
      <c r="A65" s="1116">
        <v>57</v>
      </c>
      <c r="B65" s="1473"/>
      <c r="C65" s="1211">
        <v>2017</v>
      </c>
      <c r="D65" s="1206" t="s">
        <v>1704</v>
      </c>
      <c r="E65" s="1185">
        <v>60000</v>
      </c>
      <c r="F65" s="1132">
        <v>17280000</v>
      </c>
      <c r="G65" s="1131"/>
      <c r="H65" s="1186"/>
      <c r="I65" s="1187"/>
      <c r="J65" s="1186"/>
      <c r="K65" s="1186"/>
      <c r="L65" s="1133"/>
      <c r="M65" s="1132">
        <f>F65*0.3</f>
        <v>5184000</v>
      </c>
      <c r="N65" s="1185">
        <v>60000</v>
      </c>
      <c r="O65" s="1124">
        <f t="shared" si="8"/>
        <v>12096000</v>
      </c>
      <c r="P65" s="1125" t="s">
        <v>2420</v>
      </c>
      <c r="Q65" s="230" t="s">
        <v>2421</v>
      </c>
      <c r="R65" s="99" t="s">
        <v>2422</v>
      </c>
      <c r="S65" s="99" t="s">
        <v>2423</v>
      </c>
      <c r="T65" s="99" t="s">
        <v>2424</v>
      </c>
      <c r="U65" s="99" t="s">
        <v>2425</v>
      </c>
      <c r="V65" s="99" t="s">
        <v>2426</v>
      </c>
    </row>
    <row r="66" spans="1:22" ht="28.5" hidden="1" customHeight="1">
      <c r="A66" s="1116">
        <v>58</v>
      </c>
      <c r="B66" s="1473"/>
      <c r="C66" s="1211">
        <v>2017</v>
      </c>
      <c r="D66" s="1145" t="s">
        <v>1706</v>
      </c>
      <c r="E66" s="1183">
        <v>30000</v>
      </c>
      <c r="F66" s="1124">
        <v>4949805</v>
      </c>
      <c r="G66" s="1120"/>
      <c r="H66" s="1121"/>
      <c r="I66" s="1122"/>
      <c r="J66" s="1121"/>
      <c r="K66" s="1121"/>
      <c r="L66" s="1148"/>
      <c r="M66" s="1124">
        <f>F66*0.3</f>
        <v>1484941.5</v>
      </c>
      <c r="N66" s="1183">
        <v>30000</v>
      </c>
      <c r="O66" s="1124">
        <f t="shared" si="8"/>
        <v>3464863.5</v>
      </c>
      <c r="P66" s="1145"/>
      <c r="Q66" s="230"/>
      <c r="R66" s="230"/>
    </row>
    <row r="67" spans="1:22" ht="28.5" hidden="1" customHeight="1">
      <c r="A67" s="1116">
        <v>59</v>
      </c>
      <c r="B67" s="1473"/>
      <c r="C67" s="1211">
        <v>2017</v>
      </c>
      <c r="D67" s="1145" t="s">
        <v>1707</v>
      </c>
      <c r="E67" s="1183">
        <v>6000</v>
      </c>
      <c r="F67" s="1124">
        <v>301962</v>
      </c>
      <c r="G67" s="1120"/>
      <c r="H67" s="1121"/>
      <c r="I67" s="1122"/>
      <c r="J67" s="1121"/>
      <c r="K67" s="1121"/>
      <c r="L67" s="1148"/>
      <c r="M67" s="1124">
        <f>F67*0.3</f>
        <v>90588.599999999991</v>
      </c>
      <c r="N67" s="1183">
        <v>6000</v>
      </c>
      <c r="O67" s="1124">
        <f t="shared" si="8"/>
        <v>211373.40000000002</v>
      </c>
      <c r="P67" s="1145"/>
      <c r="Q67" s="230"/>
      <c r="R67" s="230"/>
    </row>
    <row r="68" spans="1:22" ht="28.5" hidden="1" customHeight="1">
      <c r="A68" s="1116">
        <v>60</v>
      </c>
      <c r="B68" s="1473"/>
      <c r="C68" s="1211">
        <v>2017</v>
      </c>
      <c r="D68" s="1145" t="s">
        <v>1708</v>
      </c>
      <c r="E68" s="1183">
        <v>12000</v>
      </c>
      <c r="F68" s="1124">
        <v>616668</v>
      </c>
      <c r="G68" s="1120"/>
      <c r="H68" s="1121"/>
      <c r="I68" s="1122"/>
      <c r="J68" s="1121"/>
      <c r="K68" s="1121"/>
      <c r="L68" s="1148"/>
      <c r="M68" s="1124">
        <f>F68*0.3</f>
        <v>185000.4</v>
      </c>
      <c r="N68" s="1183">
        <v>12000</v>
      </c>
      <c r="O68" s="1124">
        <f t="shared" si="8"/>
        <v>431667.6</v>
      </c>
      <c r="P68" s="1145"/>
      <c r="Q68" s="230"/>
      <c r="R68" s="230"/>
    </row>
    <row r="69" spans="1:22" ht="28.5" hidden="1" customHeight="1">
      <c r="A69" s="1134" t="s">
        <v>1606</v>
      </c>
      <c r="B69" s="1474"/>
      <c r="C69" s="1461" t="s">
        <v>1555</v>
      </c>
      <c r="D69" s="1462"/>
      <c r="E69" s="1135"/>
      <c r="F69" s="1136"/>
      <c r="G69" s="1137"/>
      <c r="H69" s="1136"/>
      <c r="I69" s="1137"/>
      <c r="J69" s="1463">
        <f>SUM(J53:K68)</f>
        <v>133199035</v>
      </c>
      <c r="K69" s="1464"/>
      <c r="L69" s="1137"/>
      <c r="M69" s="330">
        <f>SUM(M54:M68)</f>
        <v>85346070.5</v>
      </c>
      <c r="N69" s="1176"/>
      <c r="O69" s="1136">
        <f>SUM(O54:O68)</f>
        <v>28704410.5</v>
      </c>
      <c r="P69" s="1140"/>
      <c r="Q69" s="219" t="s">
        <v>132</v>
      </c>
      <c r="R69" s="219" t="s">
        <v>1593</v>
      </c>
    </row>
    <row r="70" spans="1:22" ht="28.5" hidden="1" customHeight="1">
      <c r="A70" s="1116">
        <v>61</v>
      </c>
      <c r="B70" s="1470" t="s">
        <v>1709</v>
      </c>
      <c r="C70" s="1153">
        <v>2002</v>
      </c>
      <c r="D70" s="1225" t="s">
        <v>1710</v>
      </c>
      <c r="E70" s="1142">
        <v>10000</v>
      </c>
      <c r="F70" s="1126">
        <v>95000000</v>
      </c>
      <c r="G70" s="1120"/>
      <c r="H70" s="1126">
        <f>F70*0.3</f>
        <v>28500000</v>
      </c>
      <c r="I70" s="1128"/>
      <c r="J70" s="1128"/>
      <c r="K70" s="1128"/>
      <c r="L70" s="1128">
        <v>2000</v>
      </c>
      <c r="M70" s="1126">
        <v>13300000</v>
      </c>
      <c r="N70" s="1128">
        <v>8000</v>
      </c>
      <c r="O70" s="1124">
        <f t="shared" si="8"/>
        <v>53200000</v>
      </c>
      <c r="P70" s="1145" t="s">
        <v>1711</v>
      </c>
      <c r="Q70" s="230" t="s">
        <v>1712</v>
      </c>
      <c r="R70" s="230"/>
    </row>
    <row r="71" spans="1:22" ht="28.5" hidden="1" customHeight="1">
      <c r="A71" s="1116">
        <v>62</v>
      </c>
      <c r="B71" s="1465"/>
      <c r="C71" s="1153">
        <v>2017</v>
      </c>
      <c r="D71" s="1225" t="s">
        <v>1710</v>
      </c>
      <c r="E71" s="1142">
        <v>4000</v>
      </c>
      <c r="F71" s="1126"/>
      <c r="G71" s="1120"/>
      <c r="H71" s="1126"/>
      <c r="I71" s="1128"/>
      <c r="J71" s="1128"/>
      <c r="K71" s="1128"/>
      <c r="L71" s="1128"/>
      <c r="M71" s="1126"/>
      <c r="N71" s="1128"/>
      <c r="O71" s="1124"/>
      <c r="P71" s="1145" t="s">
        <v>1705</v>
      </c>
      <c r="Q71" s="230"/>
      <c r="R71" s="230"/>
    </row>
    <row r="72" spans="1:22" ht="28.5" hidden="1" customHeight="1">
      <c r="A72" s="1116">
        <v>63</v>
      </c>
      <c r="B72" s="1465"/>
      <c r="C72" s="1116" t="s">
        <v>1713</v>
      </c>
      <c r="D72" s="1225" t="s">
        <v>1714</v>
      </c>
      <c r="E72" s="1142">
        <v>700</v>
      </c>
      <c r="F72" s="1126">
        <v>17909500</v>
      </c>
      <c r="G72" s="1120"/>
      <c r="H72" s="1128">
        <f>F72*0.3</f>
        <v>5372850</v>
      </c>
      <c r="I72" s="1128"/>
      <c r="J72" s="1128"/>
      <c r="K72" s="1128"/>
      <c r="L72" s="1128">
        <v>700</v>
      </c>
      <c r="M72" s="1126">
        <v>12536650</v>
      </c>
      <c r="N72" s="1128"/>
      <c r="O72" s="1124">
        <f t="shared" si="8"/>
        <v>0</v>
      </c>
      <c r="P72" s="1145"/>
      <c r="Q72" s="332" t="s">
        <v>2427</v>
      </c>
      <c r="R72" s="230" t="s">
        <v>1732</v>
      </c>
    </row>
    <row r="73" spans="1:22" ht="28.5" hidden="1" customHeight="1">
      <c r="A73" s="1116">
        <v>64</v>
      </c>
      <c r="B73" s="1465"/>
      <c r="C73" s="1153">
        <v>2016</v>
      </c>
      <c r="D73" s="1225" t="s">
        <v>1714</v>
      </c>
      <c r="E73" s="1147">
        <v>300</v>
      </c>
      <c r="F73" s="1124">
        <v>7665000</v>
      </c>
      <c r="G73" s="1120"/>
      <c r="H73" s="1124"/>
      <c r="I73" s="1148"/>
      <c r="J73" s="1148"/>
      <c r="K73" s="1148"/>
      <c r="L73" s="1148">
        <v>300</v>
      </c>
      <c r="M73" s="1126">
        <v>7665000</v>
      </c>
      <c r="N73" s="1148"/>
      <c r="O73" s="1124">
        <f t="shared" si="8"/>
        <v>0</v>
      </c>
      <c r="P73" s="1145"/>
      <c r="Q73" s="230" t="s">
        <v>1736</v>
      </c>
      <c r="R73" s="230" t="s">
        <v>2428</v>
      </c>
    </row>
    <row r="74" spans="1:22" ht="28.5" hidden="1" customHeight="1">
      <c r="A74" s="1116">
        <v>65</v>
      </c>
      <c r="B74" s="1465"/>
      <c r="C74" s="1153">
        <v>2017</v>
      </c>
      <c r="D74" s="1225" t="s">
        <v>1719</v>
      </c>
      <c r="E74" s="1147">
        <v>10500</v>
      </c>
      <c r="F74" s="1124">
        <v>283290000</v>
      </c>
      <c r="G74" s="1120"/>
      <c r="H74" s="1124"/>
      <c r="I74" s="1148"/>
      <c r="J74" s="1148"/>
      <c r="K74" s="1148"/>
      <c r="L74" s="1148"/>
      <c r="M74" s="1126"/>
      <c r="N74" s="1148"/>
      <c r="O74" s="1124"/>
      <c r="P74" s="1125" t="s">
        <v>1720</v>
      </c>
      <c r="Q74" s="230"/>
      <c r="R74" s="230"/>
    </row>
    <row r="75" spans="1:22" ht="28.5" hidden="1" customHeight="1">
      <c r="A75" s="1116">
        <v>66</v>
      </c>
      <c r="B75" s="1465"/>
      <c r="C75" s="1153">
        <v>2017</v>
      </c>
      <c r="D75" s="1225" t="s">
        <v>1721</v>
      </c>
      <c r="E75" s="1147">
        <v>3550</v>
      </c>
      <c r="F75" s="1124">
        <v>89303800</v>
      </c>
      <c r="G75" s="1120"/>
      <c r="H75" s="1124"/>
      <c r="I75" s="1148"/>
      <c r="J75" s="1148"/>
      <c r="K75" s="1148"/>
      <c r="L75" s="1148"/>
      <c r="M75" s="1126"/>
      <c r="N75" s="1148"/>
      <c r="O75" s="1124"/>
      <c r="P75" s="1125" t="s">
        <v>1722</v>
      </c>
      <c r="Q75" s="230"/>
      <c r="R75" s="230"/>
    </row>
    <row r="76" spans="1:22" ht="28.5" hidden="1" customHeight="1">
      <c r="A76" s="1116">
        <v>67</v>
      </c>
      <c r="B76" s="1465"/>
      <c r="C76" s="1153">
        <v>2017</v>
      </c>
      <c r="D76" s="1225" t="s">
        <v>1723</v>
      </c>
      <c r="E76" s="1147">
        <v>10000</v>
      </c>
      <c r="F76" s="1124">
        <v>82250000</v>
      </c>
      <c r="G76" s="1120"/>
      <c r="H76" s="1124"/>
      <c r="I76" s="1148"/>
      <c r="J76" s="1148"/>
      <c r="K76" s="1148"/>
      <c r="L76" s="1148"/>
      <c r="M76" s="1126"/>
      <c r="N76" s="1148">
        <v>10000</v>
      </c>
      <c r="O76" s="1124">
        <f t="shared" si="8"/>
        <v>82250000</v>
      </c>
      <c r="P76" s="1226" t="s">
        <v>1724</v>
      </c>
      <c r="Q76" s="230"/>
      <c r="R76" s="230"/>
    </row>
    <row r="77" spans="1:22" ht="35.25" hidden="1" customHeight="1">
      <c r="A77" s="1116">
        <v>68</v>
      </c>
      <c r="B77" s="1465"/>
      <c r="C77" s="1116" t="s">
        <v>1725</v>
      </c>
      <c r="D77" s="1141" t="s">
        <v>1726</v>
      </c>
      <c r="E77" s="1147">
        <v>31000</v>
      </c>
      <c r="F77" s="1124">
        <v>33449000</v>
      </c>
      <c r="G77" s="1120">
        <v>3745</v>
      </c>
      <c r="H77" s="1124">
        <v>6689800</v>
      </c>
      <c r="I77" s="1148">
        <v>3695</v>
      </c>
      <c r="J77" s="1148">
        <v>1370115</v>
      </c>
      <c r="K77" s="1227"/>
      <c r="L77" s="1148">
        <v>10000</v>
      </c>
      <c r="M77" s="1124">
        <v>10776351</v>
      </c>
      <c r="N77" s="1148">
        <f>E77-G77-I77-L77</f>
        <v>13560</v>
      </c>
      <c r="O77" s="1124">
        <v>14612733</v>
      </c>
      <c r="P77" s="1228" t="s">
        <v>2429</v>
      </c>
      <c r="Q77" s="230" t="s">
        <v>1727</v>
      </c>
      <c r="R77" s="230"/>
    </row>
    <row r="78" spans="1:22" ht="48" hidden="1" customHeight="1">
      <c r="A78" s="1116">
        <v>69</v>
      </c>
      <c r="B78" s="1465"/>
      <c r="C78" s="1116" t="s">
        <v>1728</v>
      </c>
      <c r="D78" s="1141" t="s">
        <v>1726</v>
      </c>
      <c r="E78" s="1147">
        <v>16000</v>
      </c>
      <c r="F78" s="1124">
        <v>17920000</v>
      </c>
      <c r="G78" s="1120"/>
      <c r="H78" s="1124">
        <f>F78*0.3</f>
        <v>5376000</v>
      </c>
      <c r="I78" s="1148"/>
      <c r="J78" s="1148"/>
      <c r="K78" s="1148"/>
      <c r="L78" s="1148"/>
      <c r="M78" s="1126"/>
      <c r="N78" s="1147">
        <v>16000</v>
      </c>
      <c r="O78" s="1124">
        <f t="shared" si="8"/>
        <v>12544000</v>
      </c>
      <c r="P78" s="1229"/>
      <c r="Q78" s="230" t="s">
        <v>1729</v>
      </c>
      <c r="R78" s="230" t="s">
        <v>2430</v>
      </c>
    </row>
    <row r="79" spans="1:22" ht="28.5" hidden="1" customHeight="1">
      <c r="A79" s="1116">
        <v>70</v>
      </c>
      <c r="B79" s="1465"/>
      <c r="C79" s="1116" t="s">
        <v>1713</v>
      </c>
      <c r="D79" s="1212" t="s">
        <v>1730</v>
      </c>
      <c r="E79" s="1147">
        <v>1260</v>
      </c>
      <c r="F79" s="1124">
        <v>7785540</v>
      </c>
      <c r="G79" s="1120"/>
      <c r="H79" s="1124">
        <f>F79*0.3</f>
        <v>2335662</v>
      </c>
      <c r="I79" s="1148">
        <v>1260</v>
      </c>
      <c r="J79" s="1148">
        <v>5449878</v>
      </c>
      <c r="K79" s="1148"/>
      <c r="L79" s="1148"/>
      <c r="M79" s="1123"/>
      <c r="N79" s="1148"/>
      <c r="O79" s="1124">
        <f t="shared" si="8"/>
        <v>0</v>
      </c>
      <c r="P79" s="1154" t="s">
        <v>2431</v>
      </c>
      <c r="Q79" s="230" t="s">
        <v>1716</v>
      </c>
      <c r="R79" s="230" t="s">
        <v>1732</v>
      </c>
    </row>
    <row r="80" spans="1:22" ht="28.5" hidden="1" customHeight="1">
      <c r="A80" s="1116">
        <v>71</v>
      </c>
      <c r="B80" s="1465"/>
      <c r="C80" s="1116" t="s">
        <v>1733</v>
      </c>
      <c r="D80" s="1141" t="s">
        <v>1734</v>
      </c>
      <c r="E80" s="1147">
        <v>700</v>
      </c>
      <c r="F80" s="1124">
        <v>63950000</v>
      </c>
      <c r="G80" s="1120"/>
      <c r="H80" s="1124">
        <f>F80*0.3</f>
        <v>19185000</v>
      </c>
      <c r="I80" s="1148"/>
      <c r="J80" s="1124"/>
      <c r="K80" s="1124"/>
      <c r="L80" s="1148"/>
      <c r="M80" s="1126"/>
      <c r="N80" s="1179">
        <v>700</v>
      </c>
      <c r="O80" s="1124">
        <f t="shared" si="8"/>
        <v>44765000</v>
      </c>
      <c r="P80" s="1145" t="s">
        <v>1735</v>
      </c>
      <c r="Q80" s="230" t="s">
        <v>1736</v>
      </c>
      <c r="R80" s="230" t="s">
        <v>1737</v>
      </c>
    </row>
    <row r="81" spans="1:18" hidden="1">
      <c r="A81" s="1116">
        <v>72</v>
      </c>
      <c r="B81" s="1465"/>
      <c r="C81" s="1116">
        <v>2017</v>
      </c>
      <c r="D81" s="1141" t="s">
        <v>1738</v>
      </c>
      <c r="E81" s="1147">
        <v>705</v>
      </c>
      <c r="F81" s="1123"/>
      <c r="G81" s="1120"/>
      <c r="H81" s="1123"/>
      <c r="I81" s="1148"/>
      <c r="J81" s="1124"/>
      <c r="K81" s="1124"/>
      <c r="L81" s="1148"/>
      <c r="M81" s="1230"/>
      <c r="N81" s="1179"/>
      <c r="O81" s="1124"/>
      <c r="P81" s="1145" t="s">
        <v>1705</v>
      </c>
      <c r="Q81" s="230"/>
      <c r="R81" s="230"/>
    </row>
    <row r="82" spans="1:18" ht="28.5" hidden="1">
      <c r="A82" s="1116">
        <v>73</v>
      </c>
      <c r="B82" s="1465"/>
      <c r="C82" s="1153">
        <v>2017</v>
      </c>
      <c r="D82" s="1141" t="s">
        <v>1739</v>
      </c>
      <c r="E82" s="1147">
        <v>750</v>
      </c>
      <c r="F82" s="1124">
        <v>59559347</v>
      </c>
      <c r="G82" s="1120"/>
      <c r="H82" s="1124"/>
      <c r="I82" s="1148"/>
      <c r="J82" s="1124"/>
      <c r="K82" s="1124"/>
      <c r="L82" s="1148"/>
      <c r="M82" s="1124">
        <f>F82*0.3</f>
        <v>17867804.099999998</v>
      </c>
      <c r="N82" s="1179">
        <v>750</v>
      </c>
      <c r="O82" s="1124">
        <f t="shared" si="8"/>
        <v>41691542.900000006</v>
      </c>
      <c r="P82" s="1125"/>
      <c r="Q82" s="230"/>
      <c r="R82" s="230"/>
    </row>
    <row r="83" spans="1:18" ht="28.5" hidden="1">
      <c r="A83" s="1116">
        <v>74</v>
      </c>
      <c r="B83" s="1465"/>
      <c r="C83" s="1153">
        <v>2017</v>
      </c>
      <c r="D83" s="1149" t="s">
        <v>1740</v>
      </c>
      <c r="E83" s="1150">
        <v>4000</v>
      </c>
      <c r="F83" s="1132">
        <v>5015000</v>
      </c>
      <c r="G83" s="1131"/>
      <c r="H83" s="1132"/>
      <c r="I83" s="1133"/>
      <c r="J83" s="1132"/>
      <c r="K83" s="1132"/>
      <c r="L83" s="1133"/>
      <c r="M83" s="1132"/>
      <c r="N83" s="1150">
        <v>4000</v>
      </c>
      <c r="O83" s="1124">
        <f t="shared" si="8"/>
        <v>5015000</v>
      </c>
      <c r="P83" s="1125" t="s">
        <v>1741</v>
      </c>
      <c r="Q83" s="230" t="s">
        <v>1623</v>
      </c>
      <c r="R83" s="230" t="s">
        <v>1742</v>
      </c>
    </row>
    <row r="84" spans="1:18" ht="28.5" hidden="1">
      <c r="A84" s="1116">
        <v>75</v>
      </c>
      <c r="B84" s="1465"/>
      <c r="C84" s="1153">
        <v>2017</v>
      </c>
      <c r="D84" s="1149" t="s">
        <v>1743</v>
      </c>
      <c r="E84" s="1150">
        <v>10000</v>
      </c>
      <c r="F84" s="1132">
        <v>12537500</v>
      </c>
      <c r="G84" s="1131"/>
      <c r="H84" s="1132"/>
      <c r="I84" s="1133"/>
      <c r="J84" s="1132"/>
      <c r="K84" s="1132"/>
      <c r="L84" s="1133"/>
      <c r="M84" s="1132"/>
      <c r="N84" s="1150">
        <v>10000</v>
      </c>
      <c r="O84" s="1124">
        <f t="shared" si="8"/>
        <v>12537500</v>
      </c>
      <c r="P84" s="1125" t="s">
        <v>1744</v>
      </c>
      <c r="Q84" s="230" t="s">
        <v>1623</v>
      </c>
      <c r="R84" s="230" t="s">
        <v>1742</v>
      </c>
    </row>
    <row r="85" spans="1:18" ht="28.5" hidden="1">
      <c r="A85" s="1116">
        <v>76</v>
      </c>
      <c r="B85" s="1465"/>
      <c r="C85" s="1153">
        <v>2017</v>
      </c>
      <c r="D85" s="1149" t="s">
        <v>1745</v>
      </c>
      <c r="E85" s="1150">
        <v>30000</v>
      </c>
      <c r="F85" s="1132">
        <v>8850000</v>
      </c>
      <c r="G85" s="1131"/>
      <c r="H85" s="1132"/>
      <c r="I85" s="1133"/>
      <c r="J85" s="1132"/>
      <c r="K85" s="1132"/>
      <c r="L85" s="1133"/>
      <c r="M85" s="1132"/>
      <c r="N85" s="1150">
        <v>30000</v>
      </c>
      <c r="O85" s="1124">
        <f t="shared" si="8"/>
        <v>8850000</v>
      </c>
      <c r="P85" s="1125" t="s">
        <v>1746</v>
      </c>
      <c r="Q85" s="230" t="s">
        <v>1623</v>
      </c>
      <c r="R85" s="230" t="s">
        <v>1742</v>
      </c>
    </row>
    <row r="86" spans="1:18" ht="28.5" hidden="1">
      <c r="A86" s="1116">
        <v>77</v>
      </c>
      <c r="B86" s="1465"/>
      <c r="C86" s="1153">
        <v>2017</v>
      </c>
      <c r="D86" s="1149" t="s">
        <v>1747</v>
      </c>
      <c r="E86" s="1150">
        <v>34000</v>
      </c>
      <c r="F86" s="1132">
        <v>3591600</v>
      </c>
      <c r="G86" s="1131"/>
      <c r="H86" s="1132"/>
      <c r="I86" s="1133"/>
      <c r="J86" s="1132"/>
      <c r="K86" s="1132"/>
      <c r="L86" s="1133">
        <v>34000</v>
      </c>
      <c r="M86" s="1222">
        <v>3591600</v>
      </c>
      <c r="N86" s="1150"/>
      <c r="O86" s="1124">
        <f t="shared" si="8"/>
        <v>0</v>
      </c>
      <c r="P86" s="1125" t="s">
        <v>2432</v>
      </c>
      <c r="Q86" s="230" t="s">
        <v>1749</v>
      </c>
      <c r="R86" s="230" t="s">
        <v>1750</v>
      </c>
    </row>
    <row r="87" spans="1:18" hidden="1">
      <c r="A87" s="1134" t="s">
        <v>1606</v>
      </c>
      <c r="B87" s="1466"/>
      <c r="C87" s="1461" t="s">
        <v>1555</v>
      </c>
      <c r="D87" s="1462"/>
      <c r="E87" s="1135"/>
      <c r="F87" s="1159"/>
      <c r="G87" s="1137"/>
      <c r="H87" s="1159">
        <f>SUM(H70:H86)</f>
        <v>67459312</v>
      </c>
      <c r="I87" s="1137"/>
      <c r="J87" s="1471">
        <f>SUM(J70:K86)</f>
        <v>6819993</v>
      </c>
      <c r="K87" s="1472"/>
      <c r="L87" s="1137"/>
      <c r="M87" s="1231">
        <f>SUM(M70:M86)</f>
        <v>65737405.099999994</v>
      </c>
      <c r="N87" s="1209"/>
      <c r="O87" s="1159">
        <f>SUM(O70:O86)</f>
        <v>275465775.89999998</v>
      </c>
      <c r="P87" s="1210"/>
      <c r="Q87" s="219" t="s">
        <v>132</v>
      </c>
      <c r="R87" s="219" t="s">
        <v>1593</v>
      </c>
    </row>
    <row r="88" spans="1:18" s="343" customFormat="1" ht="25.5" hidden="1">
      <c r="A88" s="1116">
        <v>78</v>
      </c>
      <c r="B88" s="1452" t="s">
        <v>1751</v>
      </c>
      <c r="C88" s="1211">
        <v>2009</v>
      </c>
      <c r="D88" s="1212" t="s">
        <v>1752</v>
      </c>
      <c r="E88" s="1232">
        <v>2000</v>
      </c>
      <c r="F88" s="1179">
        <v>12900000</v>
      </c>
      <c r="G88" s="1148">
        <v>1937</v>
      </c>
      <c r="H88" s="1179">
        <v>12615555</v>
      </c>
      <c r="I88" s="1148">
        <v>63</v>
      </c>
      <c r="J88" s="1179"/>
      <c r="K88" s="1179">
        <v>284445</v>
      </c>
      <c r="L88" s="1219">
        <f>E88-G88-I88</f>
        <v>0</v>
      </c>
      <c r="M88" s="1123"/>
      <c r="N88" s="1233"/>
      <c r="O88" s="1124">
        <f t="shared" si="8"/>
        <v>0</v>
      </c>
      <c r="P88" s="1234" t="s">
        <v>2400</v>
      </c>
      <c r="Q88" s="342" t="s">
        <v>1753</v>
      </c>
      <c r="R88" s="342"/>
    </row>
    <row r="89" spans="1:18" ht="38.25" hidden="1">
      <c r="A89" s="1116">
        <v>79</v>
      </c>
      <c r="B89" s="1453"/>
      <c r="C89" s="1116">
        <v>2012</v>
      </c>
      <c r="D89" s="1212" t="s">
        <v>1752</v>
      </c>
      <c r="E89" s="1147">
        <v>7200</v>
      </c>
      <c r="F89" s="1124">
        <v>53280000</v>
      </c>
      <c r="G89" s="1120">
        <v>4000</v>
      </c>
      <c r="H89" s="1124">
        <v>42438260</v>
      </c>
      <c r="I89" s="1148">
        <v>3200</v>
      </c>
      <c r="J89" s="1124"/>
      <c r="K89" s="1124">
        <v>10841740</v>
      </c>
      <c r="L89" s="1219"/>
      <c r="M89" s="1123"/>
      <c r="N89" s="1148"/>
      <c r="O89" s="1124">
        <f t="shared" si="8"/>
        <v>0</v>
      </c>
      <c r="P89" s="1234" t="s">
        <v>2433</v>
      </c>
      <c r="Q89" s="230" t="s">
        <v>1754</v>
      </c>
      <c r="R89" s="230"/>
    </row>
    <row r="90" spans="1:18" ht="25.5" hidden="1">
      <c r="A90" s="1116">
        <v>80</v>
      </c>
      <c r="B90" s="1453"/>
      <c r="C90" s="1116">
        <v>2012</v>
      </c>
      <c r="D90" s="1212" t="s">
        <v>1755</v>
      </c>
      <c r="E90" s="1147">
        <v>7000</v>
      </c>
      <c r="F90" s="1124">
        <v>29260000</v>
      </c>
      <c r="G90" s="1120">
        <v>4000</v>
      </c>
      <c r="H90" s="1124">
        <v>20482000</v>
      </c>
      <c r="I90" s="1148">
        <v>3000</v>
      </c>
      <c r="J90" s="1124"/>
      <c r="K90" s="1124">
        <v>8778000</v>
      </c>
      <c r="L90" s="1148"/>
      <c r="M90" s="1123"/>
      <c r="N90" s="1148"/>
      <c r="O90" s="1124">
        <f t="shared" si="8"/>
        <v>0</v>
      </c>
      <c r="P90" s="1235" t="s">
        <v>2434</v>
      </c>
      <c r="Q90" s="230" t="s">
        <v>1754</v>
      </c>
      <c r="R90" s="230"/>
    </row>
    <row r="91" spans="1:18" ht="28.5" hidden="1">
      <c r="A91" s="1116">
        <v>81</v>
      </c>
      <c r="B91" s="1453"/>
      <c r="C91" s="1153">
        <v>2015</v>
      </c>
      <c r="D91" s="1149" t="s">
        <v>1756</v>
      </c>
      <c r="E91" s="1150">
        <v>2000</v>
      </c>
      <c r="F91" s="1236">
        <v>15108000</v>
      </c>
      <c r="G91" s="1131"/>
      <c r="H91" s="1186">
        <v>15108000</v>
      </c>
      <c r="I91" s="1187"/>
      <c r="J91" s="1186"/>
      <c r="K91" s="1132"/>
      <c r="L91" s="1133">
        <v>2000</v>
      </c>
      <c r="M91" s="1236"/>
      <c r="N91" s="1133"/>
      <c r="O91" s="1124">
        <f t="shared" si="8"/>
        <v>0</v>
      </c>
      <c r="P91" s="1145" t="s">
        <v>2435</v>
      </c>
      <c r="Q91" s="230" t="s">
        <v>1758</v>
      </c>
      <c r="R91" s="230" t="s">
        <v>1759</v>
      </c>
    </row>
    <row r="92" spans="1:18" ht="28.5" hidden="1">
      <c r="A92" s="1116">
        <v>82</v>
      </c>
      <c r="B92" s="1453"/>
      <c r="C92" s="1153">
        <v>2016</v>
      </c>
      <c r="D92" s="1149" t="s">
        <v>1756</v>
      </c>
      <c r="E92" s="1150">
        <v>1500</v>
      </c>
      <c r="F92" s="1132">
        <v>11112000</v>
      </c>
      <c r="G92" s="1131"/>
      <c r="H92" s="1186"/>
      <c r="I92" s="1187"/>
      <c r="J92" s="1186"/>
      <c r="K92" s="1132"/>
      <c r="L92" s="1133"/>
      <c r="M92" s="1237">
        <f>F92*0.3</f>
        <v>3333600</v>
      </c>
      <c r="N92" s="1133">
        <v>1500</v>
      </c>
      <c r="O92" s="1124">
        <f t="shared" si="8"/>
        <v>7778400</v>
      </c>
      <c r="P92" s="1145" t="s">
        <v>1760</v>
      </c>
      <c r="Q92" s="230"/>
      <c r="R92" s="230"/>
    </row>
    <row r="93" spans="1:18" ht="28.5" hidden="1">
      <c r="A93" s="1116">
        <v>83</v>
      </c>
      <c r="B93" s="1453"/>
      <c r="C93" s="1153">
        <v>201</v>
      </c>
      <c r="D93" s="1149" t="s">
        <v>1761</v>
      </c>
      <c r="E93" s="1150">
        <v>1924</v>
      </c>
      <c r="F93" s="1132">
        <v>384800</v>
      </c>
      <c r="G93" s="1131">
        <v>1924</v>
      </c>
      <c r="H93" s="1186"/>
      <c r="I93" s="1187"/>
      <c r="J93" s="1186"/>
      <c r="K93" s="1132"/>
      <c r="L93" s="1188"/>
      <c r="M93" s="1237">
        <v>384800</v>
      </c>
      <c r="N93" s="1133"/>
      <c r="O93" s="1124">
        <f t="shared" si="8"/>
        <v>0</v>
      </c>
      <c r="P93" s="1145" t="s">
        <v>1762</v>
      </c>
      <c r="Q93" s="230"/>
      <c r="R93" s="230"/>
    </row>
    <row r="94" spans="1:18" ht="28.5" hidden="1">
      <c r="A94" s="1116">
        <v>84</v>
      </c>
      <c r="B94" s="1453"/>
      <c r="C94" s="1153">
        <v>2016</v>
      </c>
      <c r="D94" s="1149" t="s">
        <v>1763</v>
      </c>
      <c r="E94" s="1150">
        <v>6000</v>
      </c>
      <c r="F94" s="1132">
        <v>21433600</v>
      </c>
      <c r="G94" s="1131"/>
      <c r="H94" s="1186">
        <v>21433600</v>
      </c>
      <c r="I94" s="1187">
        <v>1500</v>
      </c>
      <c r="J94" s="1186"/>
      <c r="K94" s="1132"/>
      <c r="L94" s="1188">
        <f>E94-G94-I94</f>
        <v>4500</v>
      </c>
      <c r="M94" s="1132"/>
      <c r="N94" s="1133"/>
      <c r="O94" s="1124">
        <f t="shared" si="8"/>
        <v>0</v>
      </c>
      <c r="P94" s="1238"/>
      <c r="Q94" s="230"/>
      <c r="R94" s="230"/>
    </row>
    <row r="95" spans="1:18" ht="51" hidden="1">
      <c r="A95" s="1116">
        <v>85</v>
      </c>
      <c r="B95" s="1453"/>
      <c r="C95" s="1153">
        <v>2016</v>
      </c>
      <c r="D95" s="1141" t="s">
        <v>1764</v>
      </c>
      <c r="E95" s="1147">
        <v>10000</v>
      </c>
      <c r="F95" s="1124">
        <v>30800000</v>
      </c>
      <c r="G95" s="1120"/>
      <c r="H95" s="1121">
        <f>F95*0.3</f>
        <v>9240000</v>
      </c>
      <c r="I95" s="1122">
        <v>10000</v>
      </c>
      <c r="J95" s="1121">
        <v>15156680</v>
      </c>
      <c r="K95" s="1124"/>
      <c r="L95" s="1148"/>
      <c r="M95" s="1239">
        <v>6403320</v>
      </c>
      <c r="N95" s="1148"/>
      <c r="O95" s="1124">
        <f t="shared" si="8"/>
        <v>0</v>
      </c>
      <c r="P95" s="1154" t="s">
        <v>2436</v>
      </c>
      <c r="Q95" s="230" t="s">
        <v>1766</v>
      </c>
      <c r="R95" s="230" t="s">
        <v>1767</v>
      </c>
    </row>
    <row r="96" spans="1:18" ht="28.5" hidden="1">
      <c r="A96" s="1116">
        <v>86</v>
      </c>
      <c r="B96" s="1453"/>
      <c r="C96" s="1240">
        <v>2016</v>
      </c>
      <c r="D96" s="1241" t="s">
        <v>1768</v>
      </c>
      <c r="E96" s="1242">
        <v>5000</v>
      </c>
      <c r="F96" s="1191">
        <v>34438250</v>
      </c>
      <c r="G96" s="1192"/>
      <c r="H96" s="1197">
        <v>17219125</v>
      </c>
      <c r="I96" s="1194">
        <v>5000</v>
      </c>
      <c r="J96" s="1455">
        <v>85047980</v>
      </c>
      <c r="K96" s="1456"/>
      <c r="L96" s="1195"/>
      <c r="M96" s="1191"/>
      <c r="N96" s="1243"/>
      <c r="O96" s="1124">
        <v>0</v>
      </c>
      <c r="P96" s="1145" t="s">
        <v>1769</v>
      </c>
      <c r="Q96" s="230" t="s">
        <v>1695</v>
      </c>
      <c r="R96" s="230" t="s">
        <v>1696</v>
      </c>
    </row>
    <row r="97" spans="1:22" ht="28.5" hidden="1" customHeight="1">
      <c r="A97" s="1116">
        <v>87</v>
      </c>
      <c r="B97" s="1453"/>
      <c r="C97" s="1240">
        <v>2016</v>
      </c>
      <c r="D97" s="1241" t="s">
        <v>1768</v>
      </c>
      <c r="E97" s="1242">
        <v>5000</v>
      </c>
      <c r="F97" s="1191">
        <v>36602940</v>
      </c>
      <c r="G97" s="1192"/>
      <c r="H97" s="1197"/>
      <c r="I97" s="1194">
        <v>5000</v>
      </c>
      <c r="J97" s="1457"/>
      <c r="K97" s="1458"/>
      <c r="L97" s="1195"/>
      <c r="M97" s="1191"/>
      <c r="N97" s="1243"/>
      <c r="O97" s="1124"/>
      <c r="P97" s="1145" t="s">
        <v>1769</v>
      </c>
      <c r="Q97" s="230" t="s">
        <v>1661</v>
      </c>
      <c r="R97" s="230" t="s">
        <v>1662</v>
      </c>
    </row>
    <row r="98" spans="1:22" ht="28.5" hidden="1" customHeight="1">
      <c r="A98" s="1116">
        <v>88</v>
      </c>
      <c r="B98" s="1453"/>
      <c r="C98" s="1240">
        <v>2016</v>
      </c>
      <c r="D98" s="1241" t="s">
        <v>1770</v>
      </c>
      <c r="E98" s="1242">
        <v>3000</v>
      </c>
      <c r="F98" s="1191">
        <v>44427232</v>
      </c>
      <c r="G98" s="1192"/>
      <c r="H98" s="1197">
        <f>F98*0.5</f>
        <v>22213616</v>
      </c>
      <c r="I98" s="1194">
        <v>3000</v>
      </c>
      <c r="J98" s="1459"/>
      <c r="K98" s="1460"/>
      <c r="L98" s="1195"/>
      <c r="M98" s="1193"/>
      <c r="N98" s="1195"/>
      <c r="O98" s="1124">
        <v>0</v>
      </c>
      <c r="P98" s="1145" t="s">
        <v>1771</v>
      </c>
      <c r="Q98" s="230" t="s">
        <v>1695</v>
      </c>
      <c r="R98" s="230" t="s">
        <v>1696</v>
      </c>
    </row>
    <row r="99" spans="1:22" ht="28.5" hidden="1" customHeight="1">
      <c r="A99" s="1116">
        <v>89</v>
      </c>
      <c r="B99" s="1453"/>
      <c r="C99" s="1153">
        <v>2017</v>
      </c>
      <c r="D99" s="1149" t="s">
        <v>1770</v>
      </c>
      <c r="E99" s="1150">
        <v>14500</v>
      </c>
      <c r="F99" s="1132">
        <v>90662897</v>
      </c>
      <c r="G99" s="1131"/>
      <c r="H99" s="1186"/>
      <c r="I99" s="1187"/>
      <c r="J99" s="1186"/>
      <c r="K99" s="1132"/>
      <c r="L99" s="1133"/>
      <c r="M99" s="1132"/>
      <c r="N99" s="1133">
        <v>14500</v>
      </c>
      <c r="O99" s="1124">
        <f t="shared" si="8"/>
        <v>90662897</v>
      </c>
      <c r="P99" s="1244" t="s">
        <v>1772</v>
      </c>
      <c r="Q99" s="230" t="s">
        <v>1773</v>
      </c>
      <c r="R99" s="99" t="s">
        <v>1774</v>
      </c>
      <c r="S99" s="353" t="s">
        <v>1775</v>
      </c>
      <c r="T99" s="353" t="s">
        <v>1776</v>
      </c>
      <c r="U99" s="1245" t="s">
        <v>1777</v>
      </c>
      <c r="V99" s="1246">
        <v>22665724</v>
      </c>
    </row>
    <row r="100" spans="1:22" ht="28.5" hidden="1" customHeight="1">
      <c r="A100" s="1116">
        <v>90</v>
      </c>
      <c r="B100" s="1453"/>
      <c r="C100" s="1153">
        <v>2017</v>
      </c>
      <c r="D100" s="1149" t="s">
        <v>1770</v>
      </c>
      <c r="E100" s="1150">
        <v>8000</v>
      </c>
      <c r="F100" s="1132">
        <v>106005848</v>
      </c>
      <c r="G100" s="1131"/>
      <c r="H100" s="1186"/>
      <c r="I100" s="1187"/>
      <c r="J100" s="1186"/>
      <c r="K100" s="1132"/>
      <c r="L100" s="1133"/>
      <c r="M100" s="1132"/>
      <c r="N100" s="1133">
        <v>8000</v>
      </c>
      <c r="O100" s="1124">
        <f t="shared" si="8"/>
        <v>106005848</v>
      </c>
      <c r="P100" s="1244" t="s">
        <v>1778</v>
      </c>
      <c r="Q100" s="230"/>
      <c r="R100" s="99"/>
      <c r="S100" s="353"/>
      <c r="T100" s="353"/>
    </row>
    <row r="101" spans="1:22" ht="28.5" hidden="1" customHeight="1">
      <c r="A101" s="1116">
        <v>91</v>
      </c>
      <c r="B101" s="1453"/>
      <c r="C101" s="1153">
        <v>2017</v>
      </c>
      <c r="D101" s="1149" t="s">
        <v>1779</v>
      </c>
      <c r="E101" s="1150">
        <v>5000</v>
      </c>
      <c r="F101" s="1132">
        <v>57289000</v>
      </c>
      <c r="G101" s="1131"/>
      <c r="H101" s="1186"/>
      <c r="I101" s="1187"/>
      <c r="J101" s="1186"/>
      <c r="K101" s="1132"/>
      <c r="L101" s="1133"/>
      <c r="M101" s="1132"/>
      <c r="N101" s="1133">
        <v>5000</v>
      </c>
      <c r="O101" s="1124">
        <f t="shared" si="8"/>
        <v>57289000</v>
      </c>
      <c r="P101" s="1125" t="s">
        <v>1780</v>
      </c>
      <c r="Q101" s="230"/>
      <c r="R101" s="230"/>
    </row>
    <row r="102" spans="1:22" ht="28.5" hidden="1" customHeight="1">
      <c r="A102" s="1116">
        <v>92</v>
      </c>
      <c r="B102" s="1453"/>
      <c r="C102" s="1153">
        <v>2017</v>
      </c>
      <c r="D102" s="1141" t="s">
        <v>1781</v>
      </c>
      <c r="E102" s="1147">
        <v>8000</v>
      </c>
      <c r="F102" s="1124"/>
      <c r="G102" s="1120"/>
      <c r="H102" s="1121"/>
      <c r="I102" s="1122"/>
      <c r="J102" s="1121"/>
      <c r="K102" s="1124"/>
      <c r="L102" s="1148"/>
      <c r="M102" s="1124"/>
      <c r="N102" s="1148">
        <v>8000</v>
      </c>
      <c r="O102" s="1124">
        <f t="shared" si="8"/>
        <v>0</v>
      </c>
      <c r="P102" s="1125" t="s">
        <v>2437</v>
      </c>
      <c r="Q102" s="230"/>
      <c r="R102" s="230"/>
    </row>
    <row r="103" spans="1:22" ht="28.5" hidden="1" customHeight="1">
      <c r="A103" s="1116">
        <v>93</v>
      </c>
      <c r="B103" s="1453"/>
      <c r="C103" s="1153">
        <v>2017</v>
      </c>
      <c r="D103" s="1149" t="s">
        <v>1781</v>
      </c>
      <c r="E103" s="1150">
        <v>8000</v>
      </c>
      <c r="F103" s="1132"/>
      <c r="G103" s="1131"/>
      <c r="H103" s="1186"/>
      <c r="I103" s="1187"/>
      <c r="J103" s="1186"/>
      <c r="K103" s="1132"/>
      <c r="L103" s="1133"/>
      <c r="M103" s="1132"/>
      <c r="N103" s="1133">
        <v>8000</v>
      </c>
      <c r="O103" s="1124"/>
      <c r="P103" s="1125" t="s">
        <v>2438</v>
      </c>
      <c r="Q103" s="230"/>
      <c r="R103" s="230"/>
    </row>
    <row r="104" spans="1:22" ht="28.5" hidden="1" customHeight="1">
      <c r="A104" s="1116">
        <v>94</v>
      </c>
      <c r="B104" s="1453"/>
      <c r="C104" s="1153">
        <v>2017</v>
      </c>
      <c r="D104" s="1149" t="s">
        <v>2439</v>
      </c>
      <c r="E104" s="1150">
        <v>2000</v>
      </c>
      <c r="F104" s="1132"/>
      <c r="G104" s="1131"/>
      <c r="H104" s="1186"/>
      <c r="I104" s="1187"/>
      <c r="J104" s="1186"/>
      <c r="K104" s="1132"/>
      <c r="L104" s="1133"/>
      <c r="M104" s="1132"/>
      <c r="N104" s="1133">
        <v>2000</v>
      </c>
      <c r="O104" s="1124"/>
      <c r="P104" s="1125" t="s">
        <v>1784</v>
      </c>
      <c r="Q104" s="230"/>
      <c r="R104" s="230"/>
    </row>
    <row r="105" spans="1:22" ht="28.5" hidden="1" customHeight="1">
      <c r="A105" s="1116">
        <v>95</v>
      </c>
      <c r="B105" s="1453"/>
      <c r="C105" s="1153">
        <v>2017</v>
      </c>
      <c r="D105" s="1149" t="s">
        <v>2439</v>
      </c>
      <c r="E105" s="1150">
        <v>1500</v>
      </c>
      <c r="F105" s="1132"/>
      <c r="G105" s="1131"/>
      <c r="H105" s="1186"/>
      <c r="I105" s="1187"/>
      <c r="J105" s="1186"/>
      <c r="K105" s="1132"/>
      <c r="L105" s="1133"/>
      <c r="M105" s="1132"/>
      <c r="N105" s="1133">
        <v>1500</v>
      </c>
      <c r="O105" s="1247"/>
      <c r="P105" s="1248"/>
      <c r="Q105" s="230"/>
      <c r="R105" s="230"/>
    </row>
    <row r="106" spans="1:22" ht="28.5" hidden="1" customHeight="1">
      <c r="A106" s="1116">
        <v>96</v>
      </c>
      <c r="B106" s="1453"/>
      <c r="C106" s="1153">
        <v>2017</v>
      </c>
      <c r="D106" s="1149" t="s">
        <v>1787</v>
      </c>
      <c r="E106" s="1150">
        <v>7500</v>
      </c>
      <c r="F106" s="1132"/>
      <c r="G106" s="1131"/>
      <c r="H106" s="1186"/>
      <c r="I106" s="1187"/>
      <c r="J106" s="1186"/>
      <c r="K106" s="1132"/>
      <c r="L106" s="1133"/>
      <c r="M106" s="1132"/>
      <c r="N106" s="1133">
        <v>7500</v>
      </c>
      <c r="O106" s="1124">
        <v>90000000</v>
      </c>
      <c r="P106" s="1244" t="s">
        <v>1788</v>
      </c>
      <c r="Q106" s="230"/>
      <c r="R106" s="230"/>
    </row>
    <row r="107" spans="1:22" ht="28.5" hidden="1" customHeight="1">
      <c r="A107" s="1116">
        <v>97</v>
      </c>
      <c r="B107" s="1453"/>
      <c r="C107" s="1153">
        <v>2017</v>
      </c>
      <c r="D107" s="1149" t="s">
        <v>1789</v>
      </c>
      <c r="E107" s="1150">
        <v>500</v>
      </c>
      <c r="F107" s="1132"/>
      <c r="G107" s="1131"/>
      <c r="H107" s="1186"/>
      <c r="I107" s="1187"/>
      <c r="J107" s="1186"/>
      <c r="K107" s="1132"/>
      <c r="L107" s="1133"/>
      <c r="M107" s="1132"/>
      <c r="N107" s="1133">
        <v>500</v>
      </c>
      <c r="O107" s="1124">
        <f t="shared" si="8"/>
        <v>0</v>
      </c>
      <c r="P107" s="1125" t="s">
        <v>1705</v>
      </c>
      <c r="Q107" s="230"/>
      <c r="R107" s="230"/>
    </row>
    <row r="108" spans="1:22" ht="28.5" hidden="1" customHeight="1">
      <c r="A108" s="1116">
        <v>98</v>
      </c>
      <c r="B108" s="1453"/>
      <c r="C108" s="1153">
        <v>2017</v>
      </c>
      <c r="D108" s="1149" t="s">
        <v>1791</v>
      </c>
      <c r="E108" s="1150">
        <v>3030</v>
      </c>
      <c r="F108" s="1132">
        <v>7999200</v>
      </c>
      <c r="G108" s="1131"/>
      <c r="H108" s="1186"/>
      <c r="I108" s="1187"/>
      <c r="J108" s="1186"/>
      <c r="K108" s="1132"/>
      <c r="L108" s="1133">
        <v>3030</v>
      </c>
      <c r="M108" s="1132">
        <v>7999200</v>
      </c>
      <c r="N108" s="1133"/>
      <c r="O108" s="1124">
        <f t="shared" si="8"/>
        <v>0</v>
      </c>
      <c r="P108" s="1125" t="s">
        <v>2440</v>
      </c>
      <c r="Q108" s="230"/>
      <c r="R108" s="230"/>
    </row>
    <row r="109" spans="1:22" ht="28.5" hidden="1" customHeight="1">
      <c r="A109" s="1116">
        <v>99</v>
      </c>
      <c r="B109" s="1453"/>
      <c r="C109" s="1153">
        <v>2017</v>
      </c>
      <c r="D109" s="1149" t="s">
        <v>1793</v>
      </c>
      <c r="E109" s="1150">
        <v>1500</v>
      </c>
      <c r="F109" s="1132"/>
      <c r="G109" s="1131"/>
      <c r="H109" s="1186"/>
      <c r="I109" s="1187"/>
      <c r="J109" s="1186"/>
      <c r="K109" s="1132"/>
      <c r="L109" s="1133"/>
      <c r="M109" s="1132"/>
      <c r="N109" s="1133">
        <v>1500</v>
      </c>
      <c r="O109" s="1124">
        <f t="shared" si="8"/>
        <v>0</v>
      </c>
      <c r="P109" s="1125" t="s">
        <v>1794</v>
      </c>
      <c r="Q109" s="230"/>
      <c r="R109" s="230"/>
    </row>
    <row r="110" spans="1:22" ht="28.5" hidden="1" customHeight="1">
      <c r="A110" s="1116">
        <v>100</v>
      </c>
      <c r="B110" s="1453"/>
      <c r="C110" s="1153">
        <v>2017</v>
      </c>
      <c r="D110" s="1149" t="s">
        <v>1793</v>
      </c>
      <c r="E110" s="1150">
        <v>19000</v>
      </c>
      <c r="F110" s="1132"/>
      <c r="G110" s="1131"/>
      <c r="H110" s="1186"/>
      <c r="I110" s="1187"/>
      <c r="J110" s="1186"/>
      <c r="K110" s="1132"/>
      <c r="L110" s="1133"/>
      <c r="M110" s="1132"/>
      <c r="N110" s="1133">
        <v>19000</v>
      </c>
      <c r="O110" s="1124">
        <f t="shared" si="8"/>
        <v>0</v>
      </c>
      <c r="P110" s="1125" t="s">
        <v>1705</v>
      </c>
      <c r="Q110" s="230"/>
      <c r="R110" s="230"/>
    </row>
    <row r="111" spans="1:22" ht="28.5" hidden="1" customHeight="1">
      <c r="A111" s="1116">
        <v>101</v>
      </c>
      <c r="B111" s="1453"/>
      <c r="C111" s="1153">
        <v>2017</v>
      </c>
      <c r="D111" s="1149" t="s">
        <v>1795</v>
      </c>
      <c r="E111" s="1150">
        <v>14000</v>
      </c>
      <c r="F111" s="1132"/>
      <c r="G111" s="1131"/>
      <c r="H111" s="1186"/>
      <c r="I111" s="1187"/>
      <c r="J111" s="1186"/>
      <c r="K111" s="1132"/>
      <c r="L111" s="1133"/>
      <c r="M111" s="1132"/>
      <c r="N111" s="1133">
        <v>14000</v>
      </c>
      <c r="O111" s="1124"/>
      <c r="P111" s="1125" t="s">
        <v>1705</v>
      </c>
      <c r="Q111" s="230"/>
      <c r="R111" s="230"/>
    </row>
    <row r="112" spans="1:22" ht="28.5" hidden="1" customHeight="1">
      <c r="A112" s="1116">
        <v>102</v>
      </c>
      <c r="B112" s="1453"/>
      <c r="C112" s="1153">
        <v>2017</v>
      </c>
      <c r="D112" s="1149" t="s">
        <v>1796</v>
      </c>
      <c r="E112" s="1150">
        <v>12970</v>
      </c>
      <c r="F112" s="1132"/>
      <c r="G112" s="1131"/>
      <c r="H112" s="1186"/>
      <c r="I112" s="1187"/>
      <c r="J112" s="1186"/>
      <c r="K112" s="1132"/>
      <c r="L112" s="1133"/>
      <c r="M112" s="1132"/>
      <c r="N112" s="1133">
        <v>12970</v>
      </c>
      <c r="O112" s="1124"/>
      <c r="P112" s="1125" t="s">
        <v>1705</v>
      </c>
      <c r="Q112" s="230"/>
      <c r="R112" s="230"/>
    </row>
    <row r="113" spans="1:19" hidden="1">
      <c r="A113" s="1116">
        <v>103</v>
      </c>
      <c r="B113" s="1453"/>
      <c r="C113" s="1153">
        <v>2017</v>
      </c>
      <c r="D113" s="1141" t="s">
        <v>1797</v>
      </c>
      <c r="E113" s="1147">
        <v>18000</v>
      </c>
      <c r="F113" s="1124">
        <v>64440000</v>
      </c>
      <c r="G113" s="1120"/>
      <c r="H113" s="1121"/>
      <c r="I113" s="1122"/>
      <c r="J113" s="1121">
        <v>19332000</v>
      </c>
      <c r="K113" s="1124"/>
      <c r="L113" s="1148"/>
      <c r="M113" s="1124"/>
      <c r="N113" s="1148">
        <v>18000</v>
      </c>
      <c r="O113" s="1124">
        <f t="shared" si="8"/>
        <v>45108000</v>
      </c>
      <c r="P113" s="1249"/>
      <c r="Q113" s="230"/>
      <c r="R113" s="230"/>
    </row>
    <row r="114" spans="1:19" hidden="1">
      <c r="A114" s="1134" t="s">
        <v>1606</v>
      </c>
      <c r="B114" s="1454"/>
      <c r="C114" s="1461" t="s">
        <v>1555</v>
      </c>
      <c r="D114" s="1462"/>
      <c r="E114" s="1135"/>
      <c r="F114" s="1136"/>
      <c r="G114" s="1137"/>
      <c r="H114" s="1250">
        <f>SUM(H88:H113)</f>
        <v>160750156</v>
      </c>
      <c r="I114" s="1137"/>
      <c r="J114" s="1463">
        <f>SUM(J88:K113)</f>
        <v>139440845</v>
      </c>
      <c r="K114" s="1464"/>
      <c r="L114" s="1137"/>
      <c r="M114" s="1158">
        <f>SUM(M88:M113)</f>
        <v>18120920</v>
      </c>
      <c r="N114" s="1159"/>
      <c r="O114" s="1136">
        <f>SUM(O88:O113)</f>
        <v>396844145</v>
      </c>
      <c r="P114" s="1140"/>
      <c r="Q114" s="219" t="s">
        <v>132</v>
      </c>
      <c r="R114" s="219" t="s">
        <v>1593</v>
      </c>
    </row>
    <row r="115" spans="1:19" ht="25.5" hidden="1">
      <c r="A115" s="1116">
        <v>104</v>
      </c>
      <c r="B115" s="1465" t="s">
        <v>1798</v>
      </c>
      <c r="C115" s="1211">
        <v>2015</v>
      </c>
      <c r="D115" s="1145" t="s">
        <v>1799</v>
      </c>
      <c r="E115" s="1183">
        <v>403</v>
      </c>
      <c r="F115" s="1124">
        <v>741520</v>
      </c>
      <c r="G115" s="1120"/>
      <c r="H115" s="1124">
        <f t="shared" ref="H115:H120" si="9">F115*0.3</f>
        <v>222456</v>
      </c>
      <c r="I115" s="1121"/>
      <c r="J115" s="1121"/>
      <c r="K115" s="1121"/>
      <c r="L115" s="1148"/>
      <c r="M115" s="1123"/>
      <c r="N115" s="1183">
        <v>403</v>
      </c>
      <c r="O115" s="1124">
        <f t="shared" si="8"/>
        <v>519064</v>
      </c>
      <c r="P115" s="1145"/>
      <c r="Q115" s="230" t="s">
        <v>1801</v>
      </c>
      <c r="R115" s="99" t="s">
        <v>2441</v>
      </c>
    </row>
    <row r="116" spans="1:19" ht="25.5" hidden="1">
      <c r="A116" s="1116">
        <v>105</v>
      </c>
      <c r="B116" s="1465"/>
      <c r="C116" s="1211">
        <v>2016</v>
      </c>
      <c r="D116" s="1145" t="s">
        <v>1799</v>
      </c>
      <c r="E116" s="1183">
        <v>505</v>
      </c>
      <c r="F116" s="1124">
        <v>939300</v>
      </c>
      <c r="G116" s="1120"/>
      <c r="H116" s="1124">
        <f t="shared" si="9"/>
        <v>281790</v>
      </c>
      <c r="I116" s="1121"/>
      <c r="J116" s="1121"/>
      <c r="K116" s="1121"/>
      <c r="L116" s="1121"/>
      <c r="M116" s="1230"/>
      <c r="N116" s="1183">
        <v>505</v>
      </c>
      <c r="O116" s="1124">
        <f t="shared" si="8"/>
        <v>657510</v>
      </c>
      <c r="P116" s="1145" t="s">
        <v>1803</v>
      </c>
      <c r="Q116" s="230" t="s">
        <v>1804</v>
      </c>
      <c r="R116" s="230" t="s">
        <v>1805</v>
      </c>
    </row>
    <row r="117" spans="1:19" ht="30" hidden="1">
      <c r="A117" s="1116">
        <v>106</v>
      </c>
      <c r="B117" s="1465"/>
      <c r="C117" s="1116" t="s">
        <v>1733</v>
      </c>
      <c r="D117" s="1141" t="s">
        <v>1806</v>
      </c>
      <c r="E117" s="1147">
        <v>30000</v>
      </c>
      <c r="F117" s="1124">
        <v>1023000</v>
      </c>
      <c r="G117" s="1120"/>
      <c r="H117" s="1124">
        <f t="shared" si="9"/>
        <v>306900</v>
      </c>
      <c r="I117" s="1148">
        <v>15000</v>
      </c>
      <c r="J117" s="1124"/>
      <c r="K117" s="1124"/>
      <c r="L117" s="1148"/>
      <c r="M117" s="1251">
        <f>(F117-H117)/2</f>
        <v>358050</v>
      </c>
      <c r="N117" s="1179">
        <v>15000</v>
      </c>
      <c r="O117" s="1124">
        <f t="shared" si="8"/>
        <v>358050</v>
      </c>
      <c r="P117" s="1145" t="s">
        <v>1800</v>
      </c>
      <c r="Q117" s="230" t="s">
        <v>1801</v>
      </c>
      <c r="R117" s="99" t="s">
        <v>1807</v>
      </c>
      <c r="S117" s="99" t="s">
        <v>1808</v>
      </c>
    </row>
    <row r="118" spans="1:19" ht="25.5" hidden="1">
      <c r="A118" s="1116">
        <v>107</v>
      </c>
      <c r="B118" s="1465"/>
      <c r="C118" s="1153">
        <v>2015</v>
      </c>
      <c r="D118" s="1141" t="s">
        <v>1809</v>
      </c>
      <c r="E118" s="1147">
        <v>12000</v>
      </c>
      <c r="F118" s="1124">
        <v>126000</v>
      </c>
      <c r="G118" s="1120"/>
      <c r="H118" s="1124">
        <f t="shared" si="9"/>
        <v>37800</v>
      </c>
      <c r="I118" s="1121">
        <v>12000</v>
      </c>
      <c r="J118" s="1121"/>
      <c r="K118" s="1121">
        <v>88200</v>
      </c>
      <c r="L118" s="1121"/>
      <c r="M118" s="357"/>
      <c r="N118" s="1147"/>
      <c r="O118" s="1124">
        <f t="shared" si="8"/>
        <v>0</v>
      </c>
      <c r="P118" s="1145" t="s">
        <v>1800</v>
      </c>
      <c r="Q118" s="230" t="s">
        <v>1801</v>
      </c>
      <c r="R118" s="99" t="s">
        <v>1802</v>
      </c>
      <c r="S118" s="87" t="s">
        <v>1675</v>
      </c>
    </row>
    <row r="119" spans="1:19" hidden="1">
      <c r="A119" s="1116">
        <v>108</v>
      </c>
      <c r="B119" s="1465"/>
      <c r="C119" s="1153">
        <v>2016</v>
      </c>
      <c r="D119" s="1141" t="s">
        <v>1809</v>
      </c>
      <c r="E119" s="1147">
        <v>20000</v>
      </c>
      <c r="F119" s="1124">
        <v>208000</v>
      </c>
      <c r="G119" s="1120"/>
      <c r="H119" s="1124">
        <f t="shared" si="9"/>
        <v>62400</v>
      </c>
      <c r="I119" s="1121"/>
      <c r="J119" s="1121"/>
      <c r="K119" s="1121"/>
      <c r="L119" s="1148">
        <v>20000</v>
      </c>
      <c r="M119" s="1123">
        <v>145600</v>
      </c>
      <c r="N119" s="1147"/>
      <c r="O119" s="1124">
        <f t="shared" si="8"/>
        <v>0</v>
      </c>
      <c r="P119" s="1145"/>
      <c r="Q119" s="230" t="s">
        <v>1804</v>
      </c>
      <c r="R119" s="230" t="s">
        <v>1805</v>
      </c>
    </row>
    <row r="120" spans="1:19" ht="28.5" hidden="1">
      <c r="A120" s="1116">
        <v>109</v>
      </c>
      <c r="B120" s="1465"/>
      <c r="C120" s="1153">
        <v>2014</v>
      </c>
      <c r="D120" s="1141" t="s">
        <v>1810</v>
      </c>
      <c r="E120" s="1147">
        <v>1000</v>
      </c>
      <c r="F120" s="1124">
        <v>21200</v>
      </c>
      <c r="G120" s="1120"/>
      <c r="H120" s="1124">
        <f t="shared" si="9"/>
        <v>6360</v>
      </c>
      <c r="I120" s="1148">
        <v>1000</v>
      </c>
      <c r="J120" s="1124"/>
      <c r="K120" s="1124">
        <v>14840</v>
      </c>
      <c r="L120" s="1148"/>
      <c r="M120" s="1123"/>
      <c r="N120" s="1148"/>
      <c r="O120" s="1124">
        <f t="shared" si="8"/>
        <v>0</v>
      </c>
      <c r="P120" s="1154" t="s">
        <v>2442</v>
      </c>
      <c r="Q120" s="230" t="s">
        <v>1618</v>
      </c>
      <c r="R120" s="230" t="s">
        <v>1619</v>
      </c>
    </row>
    <row r="121" spans="1:19" ht="28.5" hidden="1">
      <c r="A121" s="1116">
        <v>110</v>
      </c>
      <c r="B121" s="1465"/>
      <c r="C121" s="1153">
        <v>2015</v>
      </c>
      <c r="D121" s="1141" t="s">
        <v>1811</v>
      </c>
      <c r="E121" s="1147">
        <v>1000</v>
      </c>
      <c r="F121" s="1124">
        <v>21200</v>
      </c>
      <c r="G121" s="1120"/>
      <c r="H121" s="1124"/>
      <c r="I121" s="1121"/>
      <c r="J121" s="1121"/>
      <c r="K121" s="1121"/>
      <c r="L121" s="1121"/>
      <c r="M121" s="1123">
        <f>F121*0.3</f>
        <v>6360</v>
      </c>
      <c r="N121" s="1147">
        <v>1000</v>
      </c>
      <c r="O121" s="1124">
        <f t="shared" ref="O121:O134" si="10">F121-(H121+J121+K121+M121)</f>
        <v>14840</v>
      </c>
      <c r="P121" s="1145" t="s">
        <v>1610</v>
      </c>
      <c r="Q121" s="230"/>
      <c r="R121" s="230"/>
    </row>
    <row r="122" spans="1:19" ht="28.5" hidden="1">
      <c r="A122" s="1116">
        <v>111</v>
      </c>
      <c r="B122" s="1465"/>
      <c r="C122" s="1153">
        <v>2014</v>
      </c>
      <c r="D122" s="1141" t="s">
        <v>1812</v>
      </c>
      <c r="E122" s="1147">
        <v>1000</v>
      </c>
      <c r="F122" s="1124">
        <v>17200</v>
      </c>
      <c r="G122" s="1120"/>
      <c r="H122" s="1124">
        <f>F122*0.3</f>
        <v>5160</v>
      </c>
      <c r="I122" s="1148">
        <v>1000</v>
      </c>
      <c r="J122" s="1124"/>
      <c r="K122" s="1124">
        <v>12040</v>
      </c>
      <c r="L122" s="1148"/>
      <c r="M122" s="1123"/>
      <c r="N122" s="1148"/>
      <c r="O122" s="1124">
        <f t="shared" si="10"/>
        <v>0</v>
      </c>
      <c r="P122" s="1154" t="s">
        <v>2442</v>
      </c>
      <c r="Q122" s="230" t="s">
        <v>1618</v>
      </c>
      <c r="R122" s="230" t="s">
        <v>1619</v>
      </c>
    </row>
    <row r="123" spans="1:19" ht="28.5" hidden="1">
      <c r="A123" s="1116">
        <v>112</v>
      </c>
      <c r="B123" s="1465"/>
      <c r="C123" s="1153">
        <v>2015</v>
      </c>
      <c r="D123" s="1141" t="s">
        <v>1812</v>
      </c>
      <c r="E123" s="1147">
        <v>1000</v>
      </c>
      <c r="F123" s="1124">
        <v>17200</v>
      </c>
      <c r="G123" s="1120"/>
      <c r="H123" s="1121"/>
      <c r="I123" s="1121"/>
      <c r="J123" s="1121"/>
      <c r="K123" s="1121"/>
      <c r="L123" s="1121"/>
      <c r="M123" s="1220">
        <f>F123*0.3</f>
        <v>5160</v>
      </c>
      <c r="N123" s="1147">
        <v>1000</v>
      </c>
      <c r="O123" s="1124">
        <f t="shared" si="10"/>
        <v>12040</v>
      </c>
      <c r="P123" s="1145" t="s">
        <v>1610</v>
      </c>
      <c r="Q123" s="230"/>
      <c r="R123" s="230"/>
    </row>
    <row r="124" spans="1:19" ht="28.5" hidden="1">
      <c r="A124" s="1116">
        <v>113</v>
      </c>
      <c r="B124" s="1465"/>
      <c r="C124" s="1153">
        <v>2017</v>
      </c>
      <c r="D124" s="1149" t="s">
        <v>1813</v>
      </c>
      <c r="E124" s="1150">
        <v>500</v>
      </c>
      <c r="F124" s="1132">
        <v>8850</v>
      </c>
      <c r="G124" s="1131"/>
      <c r="H124" s="1186"/>
      <c r="I124" s="1186"/>
      <c r="J124" s="1186"/>
      <c r="K124" s="1186"/>
      <c r="L124" s="1186">
        <v>500</v>
      </c>
      <c r="M124" s="1132">
        <v>8850</v>
      </c>
      <c r="N124" s="1150"/>
      <c r="O124" s="1124">
        <f t="shared" si="10"/>
        <v>0</v>
      </c>
      <c r="P124" s="1125" t="s">
        <v>1814</v>
      </c>
      <c r="Q124" s="230" t="s">
        <v>1749</v>
      </c>
      <c r="R124" s="230" t="s">
        <v>1750</v>
      </c>
    </row>
    <row r="125" spans="1:19" ht="28.5" hidden="1">
      <c r="A125" s="1116">
        <v>114</v>
      </c>
      <c r="B125" s="1465"/>
      <c r="C125" s="1153">
        <v>2017</v>
      </c>
      <c r="D125" s="1149" t="s">
        <v>1815</v>
      </c>
      <c r="E125" s="1150">
        <v>500</v>
      </c>
      <c r="F125" s="1132">
        <v>431908</v>
      </c>
      <c r="G125" s="1131"/>
      <c r="H125" s="1186"/>
      <c r="I125" s="1186"/>
      <c r="J125" s="1186"/>
      <c r="K125" s="1186"/>
      <c r="L125" s="1186">
        <v>500</v>
      </c>
      <c r="M125" s="1132">
        <v>431908</v>
      </c>
      <c r="N125" s="1150"/>
      <c r="O125" s="1124">
        <f t="shared" si="10"/>
        <v>0</v>
      </c>
      <c r="P125" s="1125" t="s">
        <v>1816</v>
      </c>
      <c r="Q125" s="230" t="s">
        <v>1749</v>
      </c>
      <c r="R125" s="230" t="s">
        <v>1750</v>
      </c>
    </row>
    <row r="126" spans="1:19" ht="28.5" hidden="1">
      <c r="A126" s="1116">
        <v>115</v>
      </c>
      <c r="B126" s="1465"/>
      <c r="C126" s="1153">
        <v>2017</v>
      </c>
      <c r="D126" s="1252" t="s">
        <v>1817</v>
      </c>
      <c r="E126" s="1150">
        <v>35000</v>
      </c>
      <c r="F126" s="1132">
        <v>143518</v>
      </c>
      <c r="G126" s="1131"/>
      <c r="H126" s="1186"/>
      <c r="I126" s="1186"/>
      <c r="J126" s="1186"/>
      <c r="K126" s="1186"/>
      <c r="L126" s="1186">
        <v>35000</v>
      </c>
      <c r="M126" s="1132">
        <v>143518</v>
      </c>
      <c r="N126" s="1150"/>
      <c r="O126" s="1124">
        <f t="shared" si="10"/>
        <v>0</v>
      </c>
      <c r="P126" s="1125"/>
      <c r="Q126" s="230"/>
      <c r="R126" s="230"/>
    </row>
    <row r="127" spans="1:19" ht="28.5" hidden="1">
      <c r="A127" s="1116">
        <v>116</v>
      </c>
      <c r="B127" s="1465"/>
      <c r="C127" s="1153">
        <v>2017</v>
      </c>
      <c r="D127" s="1149" t="s">
        <v>1818</v>
      </c>
      <c r="E127" s="1150">
        <v>250</v>
      </c>
      <c r="F127" s="1132">
        <v>224538</v>
      </c>
      <c r="G127" s="1131"/>
      <c r="H127" s="1186"/>
      <c r="I127" s="1186"/>
      <c r="J127" s="1186"/>
      <c r="K127" s="1186"/>
      <c r="L127" s="1186">
        <v>250</v>
      </c>
      <c r="M127" s="1132">
        <v>224538</v>
      </c>
      <c r="N127" s="1150"/>
      <c r="O127" s="1124">
        <f t="shared" si="10"/>
        <v>0</v>
      </c>
      <c r="P127" s="1125" t="s">
        <v>1819</v>
      </c>
      <c r="Q127" s="230" t="s">
        <v>1749</v>
      </c>
      <c r="R127" s="230" t="s">
        <v>1750</v>
      </c>
    </row>
    <row r="128" spans="1:19" ht="28.5" hidden="1">
      <c r="A128" s="1116">
        <v>117</v>
      </c>
      <c r="B128" s="1465"/>
      <c r="C128" s="1153">
        <v>2017</v>
      </c>
      <c r="D128" s="1149" t="s">
        <v>1820</v>
      </c>
      <c r="E128" s="1150">
        <v>250</v>
      </c>
      <c r="F128" s="1132">
        <v>279972</v>
      </c>
      <c r="G128" s="1131"/>
      <c r="H128" s="1186"/>
      <c r="I128" s="1186"/>
      <c r="J128" s="1186"/>
      <c r="K128" s="1186"/>
      <c r="L128" s="1186">
        <v>250</v>
      </c>
      <c r="M128" s="1132">
        <v>279972</v>
      </c>
      <c r="N128" s="1150"/>
      <c r="O128" s="1124">
        <f t="shared" si="10"/>
        <v>0</v>
      </c>
      <c r="P128" s="1125" t="s">
        <v>1821</v>
      </c>
      <c r="Q128" s="230" t="s">
        <v>1749</v>
      </c>
      <c r="R128" s="230" t="s">
        <v>1750</v>
      </c>
    </row>
    <row r="129" spans="1:18" ht="28.5" hidden="1">
      <c r="A129" s="1116">
        <v>118</v>
      </c>
      <c r="B129" s="1465"/>
      <c r="C129" s="1153">
        <v>2017</v>
      </c>
      <c r="D129" s="1149" t="s">
        <v>1822</v>
      </c>
      <c r="E129" s="1150">
        <v>250</v>
      </c>
      <c r="F129" s="1132">
        <v>369090</v>
      </c>
      <c r="G129" s="1131"/>
      <c r="H129" s="1186"/>
      <c r="I129" s="1186"/>
      <c r="J129" s="1186"/>
      <c r="K129" s="1186"/>
      <c r="L129" s="1186">
        <v>250</v>
      </c>
      <c r="M129" s="1132">
        <v>369090</v>
      </c>
      <c r="N129" s="1150"/>
      <c r="O129" s="1124">
        <f t="shared" si="10"/>
        <v>0</v>
      </c>
      <c r="P129" s="1125" t="s">
        <v>1823</v>
      </c>
      <c r="Q129" s="230" t="s">
        <v>1749</v>
      </c>
      <c r="R129" s="230" t="s">
        <v>1750</v>
      </c>
    </row>
    <row r="130" spans="1:18" ht="28.5" hidden="1">
      <c r="A130" s="1116">
        <v>119</v>
      </c>
      <c r="B130" s="1465"/>
      <c r="C130" s="1153">
        <v>2017</v>
      </c>
      <c r="D130" s="1149" t="s">
        <v>1824</v>
      </c>
      <c r="E130" s="1150">
        <v>250</v>
      </c>
      <c r="F130" s="1132">
        <v>390385</v>
      </c>
      <c r="G130" s="1131"/>
      <c r="H130" s="1186"/>
      <c r="I130" s="1186"/>
      <c r="J130" s="1186"/>
      <c r="K130" s="1186"/>
      <c r="L130" s="1186">
        <v>250</v>
      </c>
      <c r="M130" s="1132">
        <v>390385</v>
      </c>
      <c r="N130" s="1150"/>
      <c r="O130" s="1124">
        <f t="shared" si="10"/>
        <v>0</v>
      </c>
      <c r="P130" s="1125" t="s">
        <v>1825</v>
      </c>
      <c r="Q130" s="230" t="s">
        <v>1749</v>
      </c>
      <c r="R130" s="230" t="s">
        <v>1750</v>
      </c>
    </row>
    <row r="131" spans="1:18" ht="28.5" hidden="1">
      <c r="A131" s="1116">
        <v>120</v>
      </c>
      <c r="B131" s="1465"/>
      <c r="C131" s="1153">
        <v>2017</v>
      </c>
      <c r="D131" s="1149" t="s">
        <v>1826</v>
      </c>
      <c r="E131" s="1150">
        <v>50000</v>
      </c>
      <c r="F131" s="1132">
        <v>357400</v>
      </c>
      <c r="G131" s="1131"/>
      <c r="H131" s="1186"/>
      <c r="I131" s="1186"/>
      <c r="J131" s="1186"/>
      <c r="K131" s="1186"/>
      <c r="L131" s="1186">
        <v>50000</v>
      </c>
      <c r="M131" s="1132">
        <v>357400</v>
      </c>
      <c r="N131" s="1150"/>
      <c r="O131" s="1124">
        <f t="shared" si="10"/>
        <v>0</v>
      </c>
      <c r="P131" s="1125" t="s">
        <v>1827</v>
      </c>
      <c r="Q131" s="230" t="s">
        <v>1749</v>
      </c>
      <c r="R131" s="230" t="s">
        <v>1750</v>
      </c>
    </row>
    <row r="132" spans="1:18" hidden="1">
      <c r="A132" s="1116">
        <v>121</v>
      </c>
      <c r="B132" s="1465"/>
      <c r="C132" s="1153">
        <v>2017</v>
      </c>
      <c r="D132" s="1141" t="s">
        <v>1809</v>
      </c>
      <c r="E132" s="1147">
        <v>15000</v>
      </c>
      <c r="F132" s="1124">
        <v>165054</v>
      </c>
      <c r="G132" s="1120"/>
      <c r="H132" s="1121"/>
      <c r="I132" s="1121"/>
      <c r="J132" s="1121"/>
      <c r="K132" s="1121"/>
      <c r="L132" s="1121"/>
      <c r="M132" s="1124">
        <f>F132*0.3</f>
        <v>49516.2</v>
      </c>
      <c r="N132" s="1147">
        <v>15000</v>
      </c>
      <c r="O132" s="1124">
        <f t="shared" si="10"/>
        <v>115537.8</v>
      </c>
      <c r="P132" s="1145"/>
      <c r="Q132" s="230"/>
      <c r="R132" s="230"/>
    </row>
    <row r="133" spans="1:18" ht="28.5" hidden="1">
      <c r="A133" s="1116">
        <v>122</v>
      </c>
      <c r="B133" s="1465"/>
      <c r="C133" s="1153">
        <v>2017</v>
      </c>
      <c r="D133" s="1141" t="s">
        <v>1806</v>
      </c>
      <c r="E133" s="1147">
        <v>15000</v>
      </c>
      <c r="F133" s="1124">
        <v>511500</v>
      </c>
      <c r="G133" s="1120"/>
      <c r="H133" s="1121"/>
      <c r="I133" s="1121"/>
      <c r="J133" s="1121"/>
      <c r="K133" s="1121"/>
      <c r="L133" s="1121"/>
      <c r="M133" s="1124">
        <f>F133*0.3</f>
        <v>153450</v>
      </c>
      <c r="N133" s="1147">
        <v>15000</v>
      </c>
      <c r="O133" s="1124">
        <f t="shared" si="10"/>
        <v>358050</v>
      </c>
      <c r="P133" s="1154"/>
      <c r="Q133" s="230"/>
      <c r="R133" s="230"/>
    </row>
    <row r="134" spans="1:18" ht="25.5" hidden="1">
      <c r="A134" s="1116">
        <v>123</v>
      </c>
      <c r="B134" s="1465"/>
      <c r="C134" s="1153">
        <v>2017</v>
      </c>
      <c r="D134" s="1145" t="s">
        <v>1799</v>
      </c>
      <c r="E134" s="1147">
        <v>3000</v>
      </c>
      <c r="F134" s="1124">
        <v>3446998</v>
      </c>
      <c r="G134" s="1120"/>
      <c r="H134" s="1121"/>
      <c r="I134" s="1121"/>
      <c r="J134" s="1121"/>
      <c r="K134" s="1121"/>
      <c r="L134" s="1121"/>
      <c r="M134" s="1124">
        <f>F134*0.3</f>
        <v>1034099.3999999999</v>
      </c>
      <c r="N134" s="1147">
        <v>3000</v>
      </c>
      <c r="O134" s="1124">
        <f t="shared" si="10"/>
        <v>2412898.6</v>
      </c>
      <c r="P134" s="1145"/>
      <c r="Q134" s="230"/>
      <c r="R134" s="230"/>
    </row>
    <row r="135" spans="1:18" hidden="1">
      <c r="A135" s="1134" t="s">
        <v>1606</v>
      </c>
      <c r="B135" s="1466"/>
      <c r="C135" s="1461" t="s">
        <v>1555</v>
      </c>
      <c r="D135" s="1462"/>
      <c r="E135" s="1135"/>
      <c r="F135" s="1136"/>
      <c r="G135" s="1137"/>
      <c r="H135" s="1136"/>
      <c r="I135" s="1137"/>
      <c r="J135" s="1463">
        <f>SUM(J115:K123)</f>
        <v>115080</v>
      </c>
      <c r="K135" s="1464"/>
      <c r="L135" s="1138"/>
      <c r="M135" s="1158">
        <f>SUM(M115:M134)</f>
        <v>3957896.6</v>
      </c>
      <c r="N135" s="1253"/>
      <c r="O135" s="1136">
        <f>SUM(O115:O134)</f>
        <v>4447990.4000000004</v>
      </c>
      <c r="P135" s="1254"/>
      <c r="Q135" s="230"/>
      <c r="R135" s="230"/>
    </row>
    <row r="136" spans="1:18" hidden="1">
      <c r="A136" s="1440" t="s">
        <v>1828</v>
      </c>
      <c r="B136" s="1441"/>
      <c r="C136" s="1441"/>
      <c r="D136" s="1441"/>
      <c r="E136" s="1441"/>
      <c r="F136" s="1441"/>
      <c r="G136" s="1441"/>
      <c r="H136" s="1441"/>
      <c r="I136" s="1442"/>
      <c r="J136" s="1446" t="s">
        <v>1829</v>
      </c>
      <c r="K136" s="1447"/>
      <c r="L136" s="1448" t="s">
        <v>1830</v>
      </c>
      <c r="M136" s="1448"/>
      <c r="N136" s="1449" t="s">
        <v>1831</v>
      </c>
      <c r="O136" s="1449"/>
      <c r="P136" s="361"/>
    </row>
    <row r="137" spans="1:18" hidden="1">
      <c r="A137" s="1443"/>
      <c r="B137" s="1444"/>
      <c r="C137" s="1444"/>
      <c r="D137" s="1444"/>
      <c r="E137" s="1444"/>
      <c r="F137" s="1444"/>
      <c r="G137" s="1444"/>
      <c r="H137" s="1444"/>
      <c r="I137" s="1445"/>
      <c r="J137" s="1446">
        <f>SUM(J10:K10,J36:K36,J17:K17,J52:K52,J69:K69,J87:K87,J24:K24,J114:K114,J135:K135)</f>
        <v>332705169</v>
      </c>
      <c r="K137" s="1447"/>
      <c r="L137" s="1450">
        <f>SUM(M135,M114,M24,M87,M69,M52,M17,M36,M10)</f>
        <v>307526416.60000002</v>
      </c>
      <c r="M137" s="1450"/>
      <c r="N137" s="1451">
        <f>SUM(O135,O114,O24,O87,O69,O52,O17,O36,O10)</f>
        <v>991090516.39999998</v>
      </c>
      <c r="O137" s="1451"/>
      <c r="P137" s="362"/>
    </row>
    <row r="138" spans="1:18">
      <c r="A138" s="1437"/>
      <c r="B138" s="1437"/>
      <c r="C138" s="1437"/>
      <c r="D138" s="1437"/>
      <c r="E138" s="363"/>
      <c r="F138" s="364"/>
      <c r="G138" s="365"/>
      <c r="H138" s="364"/>
      <c r="I138" s="365"/>
      <c r="J138" s="364"/>
      <c r="K138" s="366"/>
      <c r="L138" s="367"/>
      <c r="M138" s="366"/>
    </row>
    <row r="139" spans="1:18">
      <c r="A139" s="1438"/>
      <c r="B139" s="1438"/>
      <c r="C139" s="1438"/>
      <c r="D139" s="1438"/>
      <c r="E139" s="1439"/>
      <c r="F139" s="1439"/>
      <c r="G139" s="1439"/>
      <c r="H139" s="1439"/>
      <c r="I139" s="1439"/>
      <c r="J139" s="1439"/>
      <c r="M139" s="1004"/>
    </row>
    <row r="140" spans="1:18">
      <c r="D140" s="372"/>
      <c r="E140" s="373"/>
      <c r="F140" s="77"/>
      <c r="G140" s="374"/>
      <c r="H140" s="77"/>
      <c r="M140" s="376"/>
    </row>
    <row r="141" spans="1:18">
      <c r="D141" s="372"/>
      <c r="E141" s="373"/>
      <c r="F141" s="77"/>
      <c r="G141" s="374"/>
      <c r="H141" s="77"/>
      <c r="K141" s="376"/>
      <c r="L141" s="377"/>
      <c r="M141" s="376"/>
    </row>
    <row r="142" spans="1:18">
      <c r="D142" s="372"/>
      <c r="E142" s="373"/>
      <c r="F142" s="77"/>
      <c r="G142" s="374"/>
      <c r="H142" s="77"/>
      <c r="I142" s="374"/>
      <c r="J142" s="77"/>
      <c r="K142" s="376"/>
      <c r="L142" s="377"/>
      <c r="M142" s="376"/>
    </row>
  </sheetData>
  <autoFilter ref="A3:V137">
    <filterColumn colId="3">
      <filters>
        <filter val="7,62x51 mm MG3 Büz.Man.Fişeği"/>
        <filter val="7,62x54 mm BIXI İzli Fişek Mayonsuz"/>
        <filter val="7,62x54 mm BIXI Manevra Fişeği Mayonsuz"/>
      </filters>
    </filterColumn>
  </autoFilter>
  <mergeCells count="54">
    <mergeCell ref="A1:P1"/>
    <mergeCell ref="A2:A3"/>
    <mergeCell ref="B2:B3"/>
    <mergeCell ref="C2:C3"/>
    <mergeCell ref="D2:D3"/>
    <mergeCell ref="E2:F2"/>
    <mergeCell ref="G2:H2"/>
    <mergeCell ref="I2:M2"/>
    <mergeCell ref="N2:O2"/>
    <mergeCell ref="P2:P3"/>
    <mergeCell ref="B4:B10"/>
    <mergeCell ref="C10:D10"/>
    <mergeCell ref="J10:K10"/>
    <mergeCell ref="B11:B17"/>
    <mergeCell ref="C17:D17"/>
    <mergeCell ref="J17:K17"/>
    <mergeCell ref="B18:B24"/>
    <mergeCell ref="C24:D24"/>
    <mergeCell ref="J24:K24"/>
    <mergeCell ref="B25:B36"/>
    <mergeCell ref="C36:D36"/>
    <mergeCell ref="J36:K36"/>
    <mergeCell ref="B37:B52"/>
    <mergeCell ref="J43:K46"/>
    <mergeCell ref="C52:D52"/>
    <mergeCell ref="J52:K52"/>
    <mergeCell ref="B54:B69"/>
    <mergeCell ref="F56:F57"/>
    <mergeCell ref="H56:H57"/>
    <mergeCell ref="K56:K57"/>
    <mergeCell ref="M56:M57"/>
    <mergeCell ref="O56:O57"/>
    <mergeCell ref="C69:D69"/>
    <mergeCell ref="J69:K69"/>
    <mergeCell ref="B70:B87"/>
    <mergeCell ref="C87:D87"/>
    <mergeCell ref="J87:K87"/>
    <mergeCell ref="B88:B114"/>
    <mergeCell ref="J96:K98"/>
    <mergeCell ref="C114:D114"/>
    <mergeCell ref="J114:K114"/>
    <mergeCell ref="B115:B135"/>
    <mergeCell ref="C135:D135"/>
    <mergeCell ref="J135:K135"/>
    <mergeCell ref="L136:M136"/>
    <mergeCell ref="N136:O136"/>
    <mergeCell ref="J137:K137"/>
    <mergeCell ref="L137:M137"/>
    <mergeCell ref="N137:O137"/>
    <mergeCell ref="A138:D138"/>
    <mergeCell ref="A139:D139"/>
    <mergeCell ref="E139:J139"/>
    <mergeCell ref="A136:I137"/>
    <mergeCell ref="J136:K13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2"/>
  <sheetViews>
    <sheetView topLeftCell="D59" zoomScale="90" zoomScaleNormal="90" workbookViewId="0">
      <selection activeCell="E97" sqref="E97"/>
    </sheetView>
  </sheetViews>
  <sheetFormatPr defaultColWidth="9.140625" defaultRowHeight="12.75"/>
  <cols>
    <col min="1" max="1" width="5.42578125" style="178" customWidth="1"/>
    <col min="2" max="2" width="7.28515625" style="179" customWidth="1"/>
    <col min="3" max="3" width="9.42578125" style="180" customWidth="1"/>
    <col min="4" max="4" width="13.140625" style="178" customWidth="1"/>
    <col min="5" max="5" width="31.42578125" style="178" customWidth="1"/>
    <col min="6" max="6" width="15.42578125" style="181" customWidth="1"/>
    <col min="7" max="7" width="15.28515625" style="182" customWidth="1"/>
    <col min="8" max="8" width="15.28515625" style="181" customWidth="1"/>
    <col min="9" max="9" width="15.85546875" style="181" customWidth="1"/>
    <col min="10" max="10" width="19" style="181" customWidth="1"/>
    <col min="11" max="11" width="15" style="179" customWidth="1"/>
    <col min="12" max="12" width="53.5703125" style="180" customWidth="1"/>
    <col min="13" max="13" width="17.7109375" style="184" customWidth="1"/>
    <col min="14" max="14" width="16.28515625" style="185" customWidth="1"/>
    <col min="15" max="15" width="17.42578125" style="185" customWidth="1"/>
    <col min="16" max="16" width="21.42578125" style="178" customWidth="1"/>
    <col min="17" max="16384" width="9.140625" style="178"/>
  </cols>
  <sheetData>
    <row r="1" spans="1:15" s="117" customFormat="1" ht="63">
      <c r="A1" s="1255" t="s">
        <v>1195</v>
      </c>
      <c r="B1" s="1255" t="s">
        <v>1196</v>
      </c>
      <c r="C1" s="1255" t="s">
        <v>1197</v>
      </c>
      <c r="D1" s="1255" t="s">
        <v>68</v>
      </c>
      <c r="E1" s="1255" t="s">
        <v>79</v>
      </c>
      <c r="F1" s="1255" t="s">
        <v>1198</v>
      </c>
      <c r="G1" s="1255" t="s">
        <v>1199</v>
      </c>
      <c r="H1" s="1255" t="s">
        <v>1200</v>
      </c>
      <c r="I1" s="1255" t="s">
        <v>1201</v>
      </c>
      <c r="J1" s="1255" t="s">
        <v>1202</v>
      </c>
      <c r="K1" s="1256" t="s">
        <v>1203</v>
      </c>
      <c r="L1" s="1255" t="s">
        <v>84</v>
      </c>
      <c r="M1" s="1257" t="s">
        <v>1204</v>
      </c>
      <c r="N1" s="117" t="s">
        <v>1205</v>
      </c>
      <c r="O1" s="117" t="s">
        <v>1206</v>
      </c>
    </row>
    <row r="2" spans="1:15" s="127" customFormat="1" ht="89.25">
      <c r="A2" s="1258">
        <v>1</v>
      </c>
      <c r="B2" s="1259" t="s">
        <v>1207</v>
      </c>
      <c r="C2" s="1260" t="s">
        <v>1208</v>
      </c>
      <c r="D2" s="1261" t="s">
        <v>1209</v>
      </c>
      <c r="E2" s="1262" t="s">
        <v>1210</v>
      </c>
      <c r="F2" s="1263">
        <v>126000000</v>
      </c>
      <c r="G2" s="1263">
        <v>0</v>
      </c>
      <c r="H2" s="1264">
        <f>F2-G2</f>
        <v>126000000</v>
      </c>
      <c r="I2" s="1263">
        <v>115546386</v>
      </c>
      <c r="J2" s="1263">
        <f>H2-I2</f>
        <v>10453614</v>
      </c>
      <c r="K2" s="1260" t="s">
        <v>1211</v>
      </c>
      <c r="L2" s="1261" t="s">
        <v>2443</v>
      </c>
      <c r="M2" s="1265"/>
      <c r="N2" s="126">
        <v>10453614</v>
      </c>
      <c r="O2" s="126"/>
    </row>
    <row r="3" spans="1:15" s="127" customFormat="1" ht="153">
      <c r="A3" s="1258">
        <v>2</v>
      </c>
      <c r="B3" s="1259" t="s">
        <v>1213</v>
      </c>
      <c r="C3" s="1260" t="s">
        <v>1208</v>
      </c>
      <c r="D3" s="1261" t="s">
        <v>1214</v>
      </c>
      <c r="E3" s="1262" t="s">
        <v>1215</v>
      </c>
      <c r="F3" s="1263">
        <v>601000</v>
      </c>
      <c r="G3" s="1263">
        <v>0</v>
      </c>
      <c r="H3" s="1264">
        <f t="shared" ref="H3:H7" si="0">F3-G3</f>
        <v>601000</v>
      </c>
      <c r="I3" s="1263">
        <v>494447</v>
      </c>
      <c r="J3" s="1263">
        <f t="shared" ref="J3:J7" si="1">H3-I3</f>
        <v>106553</v>
      </c>
      <c r="K3" s="1260" t="s">
        <v>1216</v>
      </c>
      <c r="L3" s="1261" t="s">
        <v>2444</v>
      </c>
      <c r="M3" s="1265"/>
      <c r="N3" s="126">
        <v>106553</v>
      </c>
      <c r="O3" s="126"/>
    </row>
    <row r="4" spans="1:15" s="127" customFormat="1" ht="89.25">
      <c r="A4" s="1258">
        <v>3</v>
      </c>
      <c r="B4" s="1259" t="s">
        <v>1218</v>
      </c>
      <c r="C4" s="1260" t="s">
        <v>1208</v>
      </c>
      <c r="D4" s="1266" t="s">
        <v>1219</v>
      </c>
      <c r="E4" s="1267" t="s">
        <v>1220</v>
      </c>
      <c r="F4" s="1263">
        <v>0</v>
      </c>
      <c r="G4" s="1263">
        <v>0</v>
      </c>
      <c r="H4" s="1264">
        <f t="shared" si="0"/>
        <v>0</v>
      </c>
      <c r="I4" s="1263">
        <v>0</v>
      </c>
      <c r="J4" s="1263">
        <f t="shared" si="1"/>
        <v>0</v>
      </c>
      <c r="K4" s="1260" t="s">
        <v>1221</v>
      </c>
      <c r="L4" s="1268" t="s">
        <v>1222</v>
      </c>
      <c r="M4" s="1269"/>
      <c r="N4" s="126"/>
      <c r="O4" s="126"/>
    </row>
    <row r="5" spans="1:15" s="127" customFormat="1" ht="76.5">
      <c r="A5" s="1258">
        <v>4</v>
      </c>
      <c r="B5" s="1541" t="s">
        <v>1223</v>
      </c>
      <c r="C5" s="1545" t="s">
        <v>1208</v>
      </c>
      <c r="D5" s="1541" t="s">
        <v>666</v>
      </c>
      <c r="E5" s="1270" t="s">
        <v>1224</v>
      </c>
      <c r="F5" s="1540">
        <v>673100</v>
      </c>
      <c r="G5" s="1540">
        <v>0</v>
      </c>
      <c r="H5" s="1540">
        <f t="shared" si="0"/>
        <v>673100</v>
      </c>
      <c r="I5" s="1263">
        <v>652293</v>
      </c>
      <c r="J5" s="1540">
        <f>H5-I5-I6</f>
        <v>20807</v>
      </c>
      <c r="K5" s="1260"/>
      <c r="L5" s="1271" t="s">
        <v>1225</v>
      </c>
      <c r="M5" s="1272" t="s">
        <v>1226</v>
      </c>
      <c r="N5" s="126">
        <v>20807</v>
      </c>
      <c r="O5" s="126"/>
    </row>
    <row r="6" spans="1:15" s="127" customFormat="1" ht="38.25">
      <c r="A6" s="1258">
        <v>5</v>
      </c>
      <c r="B6" s="1541"/>
      <c r="C6" s="1545"/>
      <c r="D6" s="1541"/>
      <c r="E6" s="1270" t="s">
        <v>1227</v>
      </c>
      <c r="F6" s="1540"/>
      <c r="G6" s="1540"/>
      <c r="H6" s="1540"/>
      <c r="I6" s="1263">
        <v>0</v>
      </c>
      <c r="J6" s="1540"/>
      <c r="K6" s="1260"/>
      <c r="L6" s="1271" t="s">
        <v>1228</v>
      </c>
      <c r="M6" s="1272"/>
      <c r="N6" s="126"/>
      <c r="O6" s="126"/>
    </row>
    <row r="7" spans="1:15" s="127" customFormat="1" ht="63.75">
      <c r="A7" s="1258">
        <v>6</v>
      </c>
      <c r="B7" s="1259" t="s">
        <v>1229</v>
      </c>
      <c r="C7" s="1273" t="s">
        <v>1208</v>
      </c>
      <c r="D7" s="1266" t="s">
        <v>1230</v>
      </c>
      <c r="E7" s="1267" t="s">
        <v>1231</v>
      </c>
      <c r="F7" s="1263">
        <v>0</v>
      </c>
      <c r="G7" s="1263">
        <v>0</v>
      </c>
      <c r="H7" s="1264">
        <f t="shared" si="0"/>
        <v>0</v>
      </c>
      <c r="I7" s="1263">
        <v>0</v>
      </c>
      <c r="J7" s="1263">
        <f t="shared" si="1"/>
        <v>0</v>
      </c>
      <c r="K7" s="1260" t="s">
        <v>1232</v>
      </c>
      <c r="L7" s="1274" t="s">
        <v>1233</v>
      </c>
      <c r="M7" s="1275"/>
      <c r="N7" s="126"/>
      <c r="O7" s="126"/>
    </row>
    <row r="8" spans="1:15" s="127" customFormat="1" ht="51">
      <c r="A8" s="1258">
        <v>7</v>
      </c>
      <c r="B8" s="1541" t="s">
        <v>1000</v>
      </c>
      <c r="C8" s="1545" t="s">
        <v>1208</v>
      </c>
      <c r="D8" s="1541" t="s">
        <v>289</v>
      </c>
      <c r="E8" s="1262" t="s">
        <v>1234</v>
      </c>
      <c r="F8" s="1540">
        <v>0</v>
      </c>
      <c r="G8" s="1540">
        <v>0</v>
      </c>
      <c r="H8" s="1544">
        <f>F8-G8</f>
        <v>0</v>
      </c>
      <c r="I8" s="1263">
        <v>0</v>
      </c>
      <c r="J8" s="1540">
        <f>H8-I8-I9-I10-I11-I12-I13-I14</f>
        <v>0</v>
      </c>
      <c r="K8" s="1260"/>
      <c r="L8" s="1261" t="s">
        <v>1235</v>
      </c>
      <c r="M8" s="1272" t="s">
        <v>1236</v>
      </c>
      <c r="N8" s="126"/>
      <c r="O8" s="126"/>
    </row>
    <row r="9" spans="1:15" s="127" customFormat="1" ht="51">
      <c r="A9" s="1258">
        <v>8</v>
      </c>
      <c r="B9" s="1541"/>
      <c r="C9" s="1545"/>
      <c r="D9" s="1541"/>
      <c r="E9" s="1262" t="s">
        <v>1237</v>
      </c>
      <c r="F9" s="1540"/>
      <c r="G9" s="1540"/>
      <c r="H9" s="1544"/>
      <c r="I9" s="1263">
        <v>0</v>
      </c>
      <c r="J9" s="1540"/>
      <c r="K9" s="1260"/>
      <c r="L9" s="1261" t="s">
        <v>1235</v>
      </c>
      <c r="M9" s="1272" t="s">
        <v>1236</v>
      </c>
      <c r="N9" s="126"/>
      <c r="O9" s="126"/>
    </row>
    <row r="10" spans="1:15" s="127" customFormat="1" ht="51">
      <c r="A10" s="1258">
        <v>9</v>
      </c>
      <c r="B10" s="1541"/>
      <c r="C10" s="1545"/>
      <c r="D10" s="1541"/>
      <c r="E10" s="1262" t="s">
        <v>1238</v>
      </c>
      <c r="F10" s="1540"/>
      <c r="G10" s="1540"/>
      <c r="H10" s="1544"/>
      <c r="I10" s="1263">
        <v>0</v>
      </c>
      <c r="J10" s="1540"/>
      <c r="K10" s="1260"/>
      <c r="L10" s="1261" t="s">
        <v>1235</v>
      </c>
      <c r="M10" s="1272" t="s">
        <v>1236</v>
      </c>
      <c r="N10" s="126"/>
      <c r="O10" s="126"/>
    </row>
    <row r="11" spans="1:15" s="127" customFormat="1" ht="51">
      <c r="A11" s="1258">
        <v>10</v>
      </c>
      <c r="B11" s="1541"/>
      <c r="C11" s="1545"/>
      <c r="D11" s="1541"/>
      <c r="E11" s="1262" t="s">
        <v>1239</v>
      </c>
      <c r="F11" s="1540"/>
      <c r="G11" s="1540"/>
      <c r="H11" s="1544"/>
      <c r="I11" s="1263">
        <v>0</v>
      </c>
      <c r="J11" s="1540"/>
      <c r="K11" s="1260"/>
      <c r="L11" s="1261" t="s">
        <v>1235</v>
      </c>
      <c r="M11" s="1272" t="s">
        <v>1236</v>
      </c>
      <c r="N11" s="126"/>
      <c r="O11" s="126"/>
    </row>
    <row r="12" spans="1:15" s="127" customFormat="1" ht="51">
      <c r="A12" s="1258">
        <v>11</v>
      </c>
      <c r="B12" s="1541"/>
      <c r="C12" s="1545"/>
      <c r="D12" s="1541"/>
      <c r="E12" s="1262" t="s">
        <v>1240</v>
      </c>
      <c r="F12" s="1540"/>
      <c r="G12" s="1540"/>
      <c r="H12" s="1544"/>
      <c r="I12" s="1263">
        <v>0</v>
      </c>
      <c r="J12" s="1540"/>
      <c r="K12" s="1260"/>
      <c r="L12" s="1261" t="s">
        <v>1235</v>
      </c>
      <c r="M12" s="1272" t="s">
        <v>1236</v>
      </c>
      <c r="N12" s="126"/>
      <c r="O12" s="126"/>
    </row>
    <row r="13" spans="1:15" s="127" customFormat="1" ht="38.25">
      <c r="A13" s="1258">
        <v>12</v>
      </c>
      <c r="B13" s="1541"/>
      <c r="C13" s="1545"/>
      <c r="D13" s="1541"/>
      <c r="E13" s="1262" t="s">
        <v>1241</v>
      </c>
      <c r="F13" s="1540"/>
      <c r="G13" s="1540"/>
      <c r="H13" s="1544"/>
      <c r="I13" s="1263">
        <v>0</v>
      </c>
      <c r="J13" s="1540"/>
      <c r="K13" s="1260"/>
      <c r="L13" s="1261" t="s">
        <v>1242</v>
      </c>
      <c r="M13" s="1272" t="s">
        <v>1236</v>
      </c>
      <c r="N13" s="126"/>
      <c r="O13" s="126"/>
    </row>
    <row r="14" spans="1:15" s="127" customFormat="1" ht="51">
      <c r="A14" s="1258">
        <v>13</v>
      </c>
      <c r="B14" s="1541"/>
      <c r="C14" s="1545"/>
      <c r="D14" s="1541"/>
      <c r="E14" s="1262" t="s">
        <v>1243</v>
      </c>
      <c r="F14" s="1540"/>
      <c r="G14" s="1540"/>
      <c r="H14" s="1544"/>
      <c r="I14" s="1263">
        <v>0</v>
      </c>
      <c r="J14" s="1540"/>
      <c r="K14" s="1260"/>
      <c r="L14" s="1261" t="s">
        <v>1235</v>
      </c>
      <c r="M14" s="1272" t="s">
        <v>1236</v>
      </c>
      <c r="N14" s="126"/>
      <c r="O14" s="126"/>
    </row>
    <row r="15" spans="1:15" s="127" customFormat="1" ht="51">
      <c r="A15" s="1258">
        <v>14</v>
      </c>
      <c r="B15" s="1541" t="s">
        <v>1084</v>
      </c>
      <c r="C15" s="1542" t="s">
        <v>1244</v>
      </c>
      <c r="D15" s="1543" t="s">
        <v>44</v>
      </c>
      <c r="E15" s="1262" t="s">
        <v>1245</v>
      </c>
      <c r="F15" s="1540">
        <v>10575000</v>
      </c>
      <c r="G15" s="1540">
        <v>0</v>
      </c>
      <c r="H15" s="1544">
        <f>F15-G15</f>
        <v>10575000</v>
      </c>
      <c r="I15" s="1263">
        <v>0</v>
      </c>
      <c r="J15" s="1540">
        <f>H15-I15-I16-I17-I18-I19-I20</f>
        <v>10219500</v>
      </c>
      <c r="K15" s="1260" t="s">
        <v>1246</v>
      </c>
      <c r="L15" s="1261" t="s">
        <v>1247</v>
      </c>
      <c r="M15" s="1265"/>
      <c r="N15" s="126"/>
      <c r="O15" s="126"/>
    </row>
    <row r="16" spans="1:15" s="127" customFormat="1" ht="51">
      <c r="A16" s="1258">
        <v>15</v>
      </c>
      <c r="B16" s="1541"/>
      <c r="C16" s="1542"/>
      <c r="D16" s="1543"/>
      <c r="E16" s="1267" t="s">
        <v>1248</v>
      </c>
      <c r="F16" s="1540"/>
      <c r="G16" s="1540"/>
      <c r="H16" s="1544"/>
      <c r="I16" s="1263">
        <v>355500</v>
      </c>
      <c r="J16" s="1540"/>
      <c r="K16" s="1260" t="s">
        <v>1249</v>
      </c>
      <c r="L16" s="1261" t="s">
        <v>1250</v>
      </c>
      <c r="M16" s="1265"/>
      <c r="N16" s="126"/>
      <c r="O16" s="126"/>
    </row>
    <row r="17" spans="1:15" s="127" customFormat="1" ht="25.5">
      <c r="A17" s="1258">
        <v>16</v>
      </c>
      <c r="B17" s="1541"/>
      <c r="C17" s="1542"/>
      <c r="D17" s="1543"/>
      <c r="E17" s="1276" t="s">
        <v>2445</v>
      </c>
      <c r="F17" s="1540"/>
      <c r="G17" s="1540"/>
      <c r="H17" s="1544"/>
      <c r="I17" s="1263">
        <v>0</v>
      </c>
      <c r="J17" s="1540"/>
      <c r="K17" s="1260" t="s">
        <v>2446</v>
      </c>
      <c r="L17" s="1276" t="s">
        <v>2447</v>
      </c>
      <c r="M17" s="1265"/>
      <c r="N17" s="126">
        <v>10219500</v>
      </c>
      <c r="O17" s="126"/>
    </row>
    <row r="18" spans="1:15" s="127" customFormat="1" ht="76.5">
      <c r="A18" s="1258">
        <v>17</v>
      </c>
      <c r="B18" s="1541"/>
      <c r="C18" s="1542"/>
      <c r="D18" s="1543"/>
      <c r="E18" s="1276" t="s">
        <v>1253</v>
      </c>
      <c r="F18" s="1540"/>
      <c r="G18" s="1540"/>
      <c r="H18" s="1544"/>
      <c r="I18" s="1263">
        <v>0</v>
      </c>
      <c r="J18" s="1540"/>
      <c r="K18" s="1260"/>
      <c r="L18" s="1276" t="s">
        <v>2448</v>
      </c>
      <c r="M18" s="1265"/>
      <c r="N18" s="126"/>
      <c r="O18" s="126"/>
    </row>
    <row r="19" spans="1:15" s="127" customFormat="1" ht="38.25">
      <c r="A19" s="1258">
        <v>18</v>
      </c>
      <c r="B19" s="1541"/>
      <c r="C19" s="1542"/>
      <c r="D19" s="1543"/>
      <c r="E19" s="1277" t="s">
        <v>1254</v>
      </c>
      <c r="F19" s="1540"/>
      <c r="G19" s="1540"/>
      <c r="H19" s="1544"/>
      <c r="I19" s="1263">
        <v>0</v>
      </c>
      <c r="J19" s="1540"/>
      <c r="K19" s="1260"/>
      <c r="L19" s="1277" t="s">
        <v>1255</v>
      </c>
      <c r="M19" s="1265"/>
      <c r="N19" s="126"/>
      <c r="O19" s="126"/>
    </row>
    <row r="20" spans="1:15" s="127" customFormat="1" ht="38.25">
      <c r="A20" s="1258">
        <v>19</v>
      </c>
      <c r="B20" s="1541"/>
      <c r="C20" s="1542"/>
      <c r="D20" s="1543"/>
      <c r="E20" s="1276" t="s">
        <v>1256</v>
      </c>
      <c r="F20" s="1540"/>
      <c r="G20" s="1540"/>
      <c r="H20" s="1544"/>
      <c r="I20" s="1263">
        <v>0</v>
      </c>
      <c r="J20" s="1540"/>
      <c r="K20" s="1260"/>
      <c r="L20" s="1276" t="s">
        <v>1252</v>
      </c>
      <c r="M20" s="1265"/>
      <c r="N20" s="126"/>
      <c r="O20" s="126"/>
    </row>
    <row r="21" spans="1:15" s="127" customFormat="1" ht="51">
      <c r="A21" s="1258">
        <v>20</v>
      </c>
      <c r="B21" s="1541" t="s">
        <v>1105</v>
      </c>
      <c r="C21" s="1541" t="s">
        <v>1244</v>
      </c>
      <c r="D21" s="1541" t="s">
        <v>23</v>
      </c>
      <c r="E21" s="1267" t="s">
        <v>1257</v>
      </c>
      <c r="F21" s="1540">
        <v>11325000</v>
      </c>
      <c r="G21" s="1540">
        <v>0</v>
      </c>
      <c r="H21" s="1540">
        <f>F21-G21</f>
        <v>11325000</v>
      </c>
      <c r="I21" s="1540">
        <v>253620</v>
      </c>
      <c r="J21" s="1540">
        <f>H21-I21-I23-I24-I25-I26-I27-I28-I29-I30</f>
        <v>11071380</v>
      </c>
      <c r="K21" s="1260" t="s">
        <v>1258</v>
      </c>
      <c r="L21" s="1261" t="s">
        <v>1259</v>
      </c>
      <c r="M21" s="1269"/>
      <c r="N21" s="126"/>
      <c r="O21" s="126"/>
    </row>
    <row r="22" spans="1:15" s="127" customFormat="1" ht="51">
      <c r="A22" s="1258">
        <v>21</v>
      </c>
      <c r="B22" s="1541"/>
      <c r="C22" s="1541"/>
      <c r="D22" s="1541"/>
      <c r="E22" s="1267" t="s">
        <v>1260</v>
      </c>
      <c r="F22" s="1540"/>
      <c r="G22" s="1540"/>
      <c r="H22" s="1540"/>
      <c r="I22" s="1540"/>
      <c r="J22" s="1540"/>
      <c r="K22" s="1260" t="s">
        <v>1258</v>
      </c>
      <c r="L22" s="1261" t="s">
        <v>1261</v>
      </c>
      <c r="M22" s="1269"/>
      <c r="N22" s="126"/>
      <c r="O22" s="126"/>
    </row>
    <row r="23" spans="1:15" s="127" customFormat="1" ht="38.25">
      <c r="A23" s="1258">
        <v>22</v>
      </c>
      <c r="B23" s="1541"/>
      <c r="C23" s="1541"/>
      <c r="D23" s="1541"/>
      <c r="E23" s="1276" t="s">
        <v>1262</v>
      </c>
      <c r="F23" s="1540"/>
      <c r="G23" s="1540"/>
      <c r="H23" s="1540"/>
      <c r="I23" s="1263">
        <v>0</v>
      </c>
      <c r="J23" s="1540"/>
      <c r="K23" s="1260"/>
      <c r="L23" s="1261" t="s">
        <v>1263</v>
      </c>
      <c r="M23" s="1269"/>
      <c r="N23" s="126"/>
      <c r="O23" s="126"/>
    </row>
    <row r="24" spans="1:15" s="127" customFormat="1" ht="38.25">
      <c r="A24" s="1258">
        <v>23</v>
      </c>
      <c r="B24" s="1541"/>
      <c r="C24" s="1541"/>
      <c r="D24" s="1541"/>
      <c r="E24" s="1276" t="s">
        <v>1264</v>
      </c>
      <c r="F24" s="1540"/>
      <c r="G24" s="1540"/>
      <c r="H24" s="1540"/>
      <c r="I24" s="1263">
        <v>0</v>
      </c>
      <c r="J24" s="1540"/>
      <c r="K24" s="1260"/>
      <c r="L24" s="1261" t="s">
        <v>1263</v>
      </c>
      <c r="M24" s="1269"/>
      <c r="N24" s="126"/>
      <c r="O24" s="126"/>
    </row>
    <row r="25" spans="1:15" s="127" customFormat="1" ht="38.25">
      <c r="A25" s="1258">
        <v>24</v>
      </c>
      <c r="B25" s="1541"/>
      <c r="C25" s="1541"/>
      <c r="D25" s="1541"/>
      <c r="E25" s="1276" t="s">
        <v>1265</v>
      </c>
      <c r="F25" s="1540"/>
      <c r="G25" s="1540"/>
      <c r="H25" s="1540"/>
      <c r="I25" s="1263">
        <v>0</v>
      </c>
      <c r="J25" s="1540"/>
      <c r="K25" s="1260"/>
      <c r="L25" s="1261" t="s">
        <v>1263</v>
      </c>
      <c r="M25" s="1269"/>
      <c r="N25" s="126"/>
      <c r="O25" s="126"/>
    </row>
    <row r="26" spans="1:15" s="127" customFormat="1" ht="38.25">
      <c r="A26" s="1258">
        <v>25</v>
      </c>
      <c r="B26" s="1541"/>
      <c r="C26" s="1541"/>
      <c r="D26" s="1541"/>
      <c r="E26" s="1276" t="s">
        <v>1266</v>
      </c>
      <c r="F26" s="1540"/>
      <c r="G26" s="1540"/>
      <c r="H26" s="1540"/>
      <c r="I26" s="1263">
        <v>0</v>
      </c>
      <c r="J26" s="1540"/>
      <c r="K26" s="1260"/>
      <c r="L26" s="1261" t="s">
        <v>1267</v>
      </c>
      <c r="M26" s="1269"/>
      <c r="N26" s="126">
        <v>11071380</v>
      </c>
      <c r="O26" s="126"/>
    </row>
    <row r="27" spans="1:15" s="127" customFormat="1" ht="38.25">
      <c r="A27" s="1258">
        <v>26</v>
      </c>
      <c r="B27" s="1541"/>
      <c r="C27" s="1541"/>
      <c r="D27" s="1541"/>
      <c r="E27" s="1276" t="s">
        <v>1268</v>
      </c>
      <c r="F27" s="1540"/>
      <c r="G27" s="1540"/>
      <c r="H27" s="1540"/>
      <c r="I27" s="1263">
        <v>0</v>
      </c>
      <c r="J27" s="1540"/>
      <c r="K27" s="1260"/>
      <c r="L27" s="1261" t="s">
        <v>1263</v>
      </c>
      <c r="M27" s="1269"/>
      <c r="N27" s="126"/>
      <c r="O27" s="126"/>
    </row>
    <row r="28" spans="1:15" s="127" customFormat="1" ht="242.25">
      <c r="A28" s="1258">
        <v>27</v>
      </c>
      <c r="B28" s="1541"/>
      <c r="C28" s="1541"/>
      <c r="D28" s="1541"/>
      <c r="E28" s="1277" t="s">
        <v>2449</v>
      </c>
      <c r="F28" s="1540"/>
      <c r="G28" s="1540"/>
      <c r="H28" s="1540"/>
      <c r="I28" s="1263">
        <v>0</v>
      </c>
      <c r="J28" s="1540"/>
      <c r="K28" s="1260"/>
      <c r="L28" s="383" t="s">
        <v>2450</v>
      </c>
      <c r="M28" s="130"/>
      <c r="N28" s="126"/>
      <c r="O28" s="126"/>
    </row>
    <row r="29" spans="1:15" s="127" customFormat="1" ht="267.75">
      <c r="A29" s="118">
        <v>28</v>
      </c>
      <c r="B29" s="1524"/>
      <c r="C29" s="1524"/>
      <c r="D29" s="1524"/>
      <c r="E29" s="186" t="s">
        <v>2451</v>
      </c>
      <c r="F29" s="1516"/>
      <c r="G29" s="1516"/>
      <c r="H29" s="1516"/>
      <c r="I29" s="996">
        <v>0</v>
      </c>
      <c r="J29" s="1516"/>
      <c r="K29" s="998"/>
      <c r="L29" s="383" t="s">
        <v>2069</v>
      </c>
      <c r="M29" s="130"/>
      <c r="N29" s="126"/>
      <c r="O29" s="126"/>
    </row>
    <row r="30" spans="1:15" s="127" customFormat="1" ht="360">
      <c r="A30" s="118">
        <v>29</v>
      </c>
      <c r="B30" s="1524"/>
      <c r="C30" s="1524"/>
      <c r="D30" s="1524"/>
      <c r="E30" s="186" t="s">
        <v>1272</v>
      </c>
      <c r="F30" s="1516"/>
      <c r="G30" s="1516"/>
      <c r="H30" s="1516"/>
      <c r="I30" s="996">
        <v>0</v>
      </c>
      <c r="J30" s="1516"/>
      <c r="K30" s="998"/>
      <c r="L30" s="954" t="s">
        <v>2494</v>
      </c>
      <c r="M30" s="130"/>
      <c r="N30" s="126"/>
      <c r="O30" s="126"/>
    </row>
    <row r="31" spans="1:15" s="127" customFormat="1" ht="114.75">
      <c r="A31" s="118">
        <v>30</v>
      </c>
      <c r="B31" s="1524" t="s">
        <v>1103</v>
      </c>
      <c r="C31" s="1524" t="s">
        <v>1244</v>
      </c>
      <c r="D31" s="1524" t="s">
        <v>53</v>
      </c>
      <c r="E31" s="1000" t="s">
        <v>1273</v>
      </c>
      <c r="F31" s="1516">
        <v>11573451</v>
      </c>
      <c r="G31" s="1516">
        <v>0</v>
      </c>
      <c r="H31" s="1516">
        <f>F31-G31</f>
        <v>11573451</v>
      </c>
      <c r="I31" s="996">
        <v>5049266</v>
      </c>
      <c r="J31" s="1516">
        <f>H31-I31-I32-I33-I34-I35-I36-I37</f>
        <v>6524185</v>
      </c>
      <c r="K31" s="998"/>
      <c r="L31" s="1003" t="s">
        <v>2452</v>
      </c>
      <c r="M31" s="125"/>
      <c r="N31" s="126">
        <v>0</v>
      </c>
      <c r="O31" s="126"/>
    </row>
    <row r="32" spans="1:15" s="127" customFormat="1" ht="51">
      <c r="A32" s="118">
        <v>31</v>
      </c>
      <c r="B32" s="1524"/>
      <c r="C32" s="1524"/>
      <c r="D32" s="1524"/>
      <c r="E32" s="83" t="s">
        <v>1275</v>
      </c>
      <c r="F32" s="1516"/>
      <c r="G32" s="1516"/>
      <c r="H32" s="1516"/>
      <c r="I32" s="996">
        <v>0</v>
      </c>
      <c r="J32" s="1516"/>
      <c r="K32" s="998" t="s">
        <v>1276</v>
      </c>
      <c r="L32" s="1003" t="s">
        <v>1277</v>
      </c>
      <c r="M32" s="125"/>
      <c r="N32" s="126"/>
      <c r="O32" s="126"/>
    </row>
    <row r="33" spans="1:15" s="127" customFormat="1" ht="38.25">
      <c r="A33" s="118">
        <v>32</v>
      </c>
      <c r="B33" s="1524"/>
      <c r="C33" s="1524"/>
      <c r="D33" s="1524"/>
      <c r="E33" s="1002" t="s">
        <v>1278</v>
      </c>
      <c r="F33" s="1516"/>
      <c r="G33" s="1516"/>
      <c r="H33" s="1516"/>
      <c r="I33" s="996">
        <v>0</v>
      </c>
      <c r="J33" s="1516"/>
      <c r="K33" s="998"/>
      <c r="L33" s="1003" t="s">
        <v>1263</v>
      </c>
      <c r="M33" s="125"/>
      <c r="N33" s="126">
        <v>6524185</v>
      </c>
      <c r="O33" s="126"/>
    </row>
    <row r="34" spans="1:15" s="127" customFormat="1" ht="38.25">
      <c r="A34" s="118">
        <v>33</v>
      </c>
      <c r="B34" s="1524"/>
      <c r="C34" s="1524"/>
      <c r="D34" s="1524"/>
      <c r="E34" s="1002" t="s">
        <v>2453</v>
      </c>
      <c r="F34" s="1516"/>
      <c r="G34" s="1516"/>
      <c r="H34" s="1516"/>
      <c r="I34" s="996">
        <v>0</v>
      </c>
      <c r="J34" s="1516"/>
      <c r="K34" s="998" t="s">
        <v>2454</v>
      </c>
      <c r="L34" s="1003" t="s">
        <v>2455</v>
      </c>
      <c r="M34" s="125"/>
      <c r="N34" s="126"/>
      <c r="O34" s="126"/>
    </row>
    <row r="35" spans="1:15" s="127" customFormat="1" ht="191.25">
      <c r="A35" s="118">
        <v>34</v>
      </c>
      <c r="B35" s="1524"/>
      <c r="C35" s="1524"/>
      <c r="D35" s="1524"/>
      <c r="E35" s="186" t="s">
        <v>1280</v>
      </c>
      <c r="F35" s="1516"/>
      <c r="G35" s="1516"/>
      <c r="H35" s="1516"/>
      <c r="I35" s="996">
        <v>0</v>
      </c>
      <c r="J35" s="1516"/>
      <c r="K35" s="998"/>
      <c r="L35" s="1282" t="s">
        <v>2496</v>
      </c>
      <c r="M35" s="125"/>
      <c r="N35" s="126"/>
      <c r="O35" s="126"/>
    </row>
    <row r="36" spans="1:15" s="127" customFormat="1" ht="360">
      <c r="A36" s="118">
        <v>35</v>
      </c>
      <c r="B36" s="1524"/>
      <c r="C36" s="1524"/>
      <c r="D36" s="1524"/>
      <c r="E36" s="186" t="s">
        <v>1281</v>
      </c>
      <c r="F36" s="1516"/>
      <c r="G36" s="1516"/>
      <c r="H36" s="1516"/>
      <c r="I36" s="996">
        <v>0</v>
      </c>
      <c r="J36" s="1516"/>
      <c r="K36" s="998"/>
      <c r="L36" s="1283" t="s">
        <v>2070</v>
      </c>
      <c r="M36" s="125"/>
      <c r="N36" s="126"/>
      <c r="O36" s="126"/>
    </row>
    <row r="37" spans="1:15" s="127" customFormat="1" ht="280.5">
      <c r="A37" s="118">
        <v>36</v>
      </c>
      <c r="B37" s="1524"/>
      <c r="C37" s="1524"/>
      <c r="D37" s="1524"/>
      <c r="E37" s="186" t="s">
        <v>1282</v>
      </c>
      <c r="F37" s="1516"/>
      <c r="G37" s="1516"/>
      <c r="H37" s="1516"/>
      <c r="I37" s="996">
        <v>0</v>
      </c>
      <c r="J37" s="1516"/>
      <c r="K37" s="998"/>
      <c r="L37" s="383" t="s">
        <v>2497</v>
      </c>
      <c r="M37" s="125"/>
      <c r="N37" s="126"/>
      <c r="O37" s="126"/>
    </row>
    <row r="38" spans="1:15" s="127" customFormat="1" ht="51">
      <c r="A38" s="118">
        <v>37</v>
      </c>
      <c r="B38" s="1524" t="s">
        <v>1115</v>
      </c>
      <c r="C38" s="1524" t="s">
        <v>1244</v>
      </c>
      <c r="D38" s="1529" t="s">
        <v>64</v>
      </c>
      <c r="E38" s="1000" t="s">
        <v>1284</v>
      </c>
      <c r="F38" s="1516">
        <v>96000000</v>
      </c>
      <c r="G38" s="1516">
        <v>0</v>
      </c>
      <c r="H38" s="1516">
        <f>F38-G38</f>
        <v>96000000</v>
      </c>
      <c r="I38" s="996">
        <v>0</v>
      </c>
      <c r="J38" s="1520">
        <f>H38-I38-I39-I40-I41-I42-I43-I44-I45-I47-I48</f>
        <v>49947070</v>
      </c>
      <c r="K38" s="998" t="s">
        <v>1246</v>
      </c>
      <c r="L38" s="1003" t="s">
        <v>1285</v>
      </c>
      <c r="M38" s="125"/>
      <c r="N38" s="126"/>
      <c r="O38" s="126"/>
    </row>
    <row r="39" spans="1:15" s="127" customFormat="1" ht="89.25">
      <c r="A39" s="118">
        <v>38</v>
      </c>
      <c r="B39" s="1524"/>
      <c r="C39" s="1524"/>
      <c r="D39" s="1529"/>
      <c r="E39" s="212" t="s">
        <v>1286</v>
      </c>
      <c r="F39" s="1516"/>
      <c r="G39" s="1516"/>
      <c r="H39" s="1516"/>
      <c r="I39" s="139">
        <v>18301470</v>
      </c>
      <c r="J39" s="1539"/>
      <c r="K39" s="998" t="s">
        <v>1287</v>
      </c>
      <c r="L39" s="211" t="s">
        <v>1288</v>
      </c>
      <c r="M39" s="1278" t="s">
        <v>1289</v>
      </c>
      <c r="N39" s="126"/>
      <c r="O39" s="126"/>
    </row>
    <row r="40" spans="1:15" s="127" customFormat="1" ht="63.75">
      <c r="A40" s="118"/>
      <c r="B40" s="1524"/>
      <c r="C40" s="1524"/>
      <c r="D40" s="1529"/>
      <c r="E40" s="212" t="s">
        <v>1326</v>
      </c>
      <c r="F40" s="1516"/>
      <c r="G40" s="1516"/>
      <c r="H40" s="1516"/>
      <c r="I40" s="139">
        <v>18855560</v>
      </c>
      <c r="J40" s="1539"/>
      <c r="K40" s="998"/>
      <c r="L40" s="211" t="s">
        <v>2456</v>
      </c>
      <c r="M40" s="1278"/>
      <c r="N40" s="126"/>
      <c r="O40" s="126"/>
    </row>
    <row r="41" spans="1:15" s="144" customFormat="1" ht="51">
      <c r="A41" s="118">
        <v>39</v>
      </c>
      <c r="B41" s="1524"/>
      <c r="C41" s="1524"/>
      <c r="D41" s="1529"/>
      <c r="E41" s="83" t="s">
        <v>1290</v>
      </c>
      <c r="F41" s="1516"/>
      <c r="G41" s="1516"/>
      <c r="H41" s="1516"/>
      <c r="I41" s="141">
        <v>0</v>
      </c>
      <c r="J41" s="1539"/>
      <c r="K41" s="998" t="s">
        <v>1291</v>
      </c>
      <c r="L41" s="1003" t="s">
        <v>1292</v>
      </c>
      <c r="M41" s="142"/>
      <c r="N41" s="143"/>
      <c r="O41" s="143"/>
    </row>
    <row r="42" spans="1:15" s="127" customFormat="1" ht="51">
      <c r="A42" s="118">
        <v>40</v>
      </c>
      <c r="B42" s="1524"/>
      <c r="C42" s="1524"/>
      <c r="D42" s="1529"/>
      <c r="E42" s="83" t="s">
        <v>1293</v>
      </c>
      <c r="F42" s="1516"/>
      <c r="G42" s="1516"/>
      <c r="H42" s="1516"/>
      <c r="I42" s="996">
        <v>8895900</v>
      </c>
      <c r="J42" s="1539"/>
      <c r="K42" s="998" t="s">
        <v>1258</v>
      </c>
      <c r="L42" s="1003" t="s">
        <v>1294</v>
      </c>
      <c r="M42" s="130"/>
      <c r="N42" s="126"/>
      <c r="O42" s="126">
        <v>49947070</v>
      </c>
    </row>
    <row r="43" spans="1:15" s="127" customFormat="1" ht="127.5">
      <c r="A43" s="118">
        <v>41</v>
      </c>
      <c r="B43" s="1524"/>
      <c r="C43" s="1524"/>
      <c r="D43" s="1529"/>
      <c r="E43" s="145" t="s">
        <v>1295</v>
      </c>
      <c r="F43" s="1516"/>
      <c r="G43" s="1516"/>
      <c r="H43" s="1516"/>
      <c r="I43" s="996">
        <v>0</v>
      </c>
      <c r="J43" s="1539"/>
      <c r="K43" s="998"/>
      <c r="L43" s="1003" t="s">
        <v>1296</v>
      </c>
      <c r="M43" s="130"/>
      <c r="N43" s="126"/>
      <c r="O43" s="126"/>
    </row>
    <row r="44" spans="1:15" s="127" customFormat="1" ht="25.5">
      <c r="A44" s="118">
        <v>42</v>
      </c>
      <c r="B44" s="1524"/>
      <c r="C44" s="1524"/>
      <c r="D44" s="1529"/>
      <c r="E44" s="145" t="s">
        <v>1297</v>
      </c>
      <c r="F44" s="1516"/>
      <c r="G44" s="1516"/>
      <c r="H44" s="1516"/>
      <c r="I44" s="996">
        <v>0</v>
      </c>
      <c r="J44" s="1539"/>
      <c r="K44" s="998"/>
      <c r="L44" s="1003" t="s">
        <v>1298</v>
      </c>
      <c r="M44" s="130"/>
      <c r="N44" s="126"/>
      <c r="O44" s="126"/>
    </row>
    <row r="45" spans="1:15" s="127" customFormat="1" ht="409.5" customHeight="1">
      <c r="A45" s="118">
        <v>43</v>
      </c>
      <c r="B45" s="1524"/>
      <c r="C45" s="1524"/>
      <c r="D45" s="1529"/>
      <c r="E45" s="1508" t="s">
        <v>1299</v>
      </c>
      <c r="F45" s="1516"/>
      <c r="G45" s="1516"/>
      <c r="H45" s="1516"/>
      <c r="I45" s="1506">
        <v>0</v>
      </c>
      <c r="J45" s="1539"/>
      <c r="K45" s="1504"/>
      <c r="L45" s="1502" t="s">
        <v>2061</v>
      </c>
      <c r="M45" s="130"/>
      <c r="N45" s="126"/>
      <c r="O45" s="126"/>
    </row>
    <row r="46" spans="1:15" s="127" customFormat="1" ht="59.25" customHeight="1">
      <c r="A46" s="118"/>
      <c r="B46" s="1524"/>
      <c r="C46" s="1524"/>
      <c r="D46" s="1529"/>
      <c r="E46" s="1509"/>
      <c r="F46" s="1516"/>
      <c r="G46" s="1516"/>
      <c r="H46" s="1516"/>
      <c r="I46" s="1507"/>
      <c r="J46" s="1539"/>
      <c r="K46" s="1505"/>
      <c r="L46" s="1503"/>
      <c r="M46" s="130"/>
      <c r="N46" s="126"/>
      <c r="O46" s="126"/>
    </row>
    <row r="47" spans="1:15" s="127" customFormat="1" ht="25.5">
      <c r="A47" s="118">
        <v>44</v>
      </c>
      <c r="B47" s="1524"/>
      <c r="C47" s="1524"/>
      <c r="D47" s="1529"/>
      <c r="E47" s="1284" t="s">
        <v>1301</v>
      </c>
      <c r="F47" s="1516"/>
      <c r="G47" s="1516"/>
      <c r="H47" s="1516"/>
      <c r="I47" s="996">
        <v>0</v>
      </c>
      <c r="J47" s="1539"/>
      <c r="K47" s="998"/>
      <c r="L47" s="1003" t="s">
        <v>1302</v>
      </c>
      <c r="M47" s="130"/>
      <c r="N47" s="126"/>
      <c r="O47" s="126"/>
    </row>
    <row r="48" spans="1:15" s="127" customFormat="1" ht="38.25">
      <c r="A48" s="118">
        <v>45</v>
      </c>
      <c r="B48" s="1524"/>
      <c r="C48" s="1524"/>
      <c r="D48" s="1529"/>
      <c r="E48" s="1002" t="s">
        <v>1303</v>
      </c>
      <c r="F48" s="1516"/>
      <c r="G48" s="1516"/>
      <c r="H48" s="1516"/>
      <c r="I48" s="996">
        <v>0</v>
      </c>
      <c r="J48" s="1521"/>
      <c r="K48" s="998"/>
      <c r="L48" s="1003" t="s">
        <v>1304</v>
      </c>
      <c r="M48" s="130"/>
      <c r="N48" s="126"/>
      <c r="O48" s="126"/>
    </row>
    <row r="49" spans="1:15" s="144" customFormat="1" ht="89.25">
      <c r="A49" s="118">
        <v>46</v>
      </c>
      <c r="B49" s="1529" t="s">
        <v>993</v>
      </c>
      <c r="C49" s="1529" t="s">
        <v>1244</v>
      </c>
      <c r="D49" s="1529" t="s">
        <v>16</v>
      </c>
      <c r="E49" s="1000" t="s">
        <v>1305</v>
      </c>
      <c r="F49" s="1516">
        <v>136307549</v>
      </c>
      <c r="G49" s="1516"/>
      <c r="H49" s="1516">
        <f>F49-G49</f>
        <v>136307549</v>
      </c>
      <c r="I49" s="141">
        <v>2094246</v>
      </c>
      <c r="J49" s="1516">
        <f>H49-I49-I50-I51-I52-I53-I54-I55-I56-I57-I58-I59-I60-I61-I62-I64-I66</f>
        <v>3108468</v>
      </c>
      <c r="K49" s="146" t="s">
        <v>1306</v>
      </c>
      <c r="L49" s="132" t="s">
        <v>1307</v>
      </c>
      <c r="M49" s="147"/>
      <c r="N49" s="143"/>
      <c r="O49" s="143"/>
    </row>
    <row r="50" spans="1:15" s="144" customFormat="1" ht="41.25" customHeight="1">
      <c r="A50" s="118">
        <v>47</v>
      </c>
      <c r="B50" s="1529"/>
      <c r="C50" s="1529"/>
      <c r="D50" s="1529"/>
      <c r="E50" s="1000" t="s">
        <v>1308</v>
      </c>
      <c r="F50" s="1516"/>
      <c r="G50" s="1516"/>
      <c r="H50" s="1516"/>
      <c r="I50" s="141">
        <v>0</v>
      </c>
      <c r="J50" s="1516"/>
      <c r="K50" s="148" t="s">
        <v>1309</v>
      </c>
      <c r="L50" s="1003" t="s">
        <v>1310</v>
      </c>
      <c r="M50" s="147"/>
      <c r="N50" s="143">
        <v>0</v>
      </c>
      <c r="O50" s="143"/>
    </row>
    <row r="51" spans="1:15" s="144" customFormat="1" ht="57" customHeight="1">
      <c r="A51" s="118">
        <v>48</v>
      </c>
      <c r="B51" s="1529"/>
      <c r="C51" s="1529"/>
      <c r="D51" s="1529"/>
      <c r="E51" s="1000" t="s">
        <v>1311</v>
      </c>
      <c r="F51" s="1516"/>
      <c r="G51" s="1516"/>
      <c r="H51" s="1516"/>
      <c r="I51" s="141">
        <v>522900</v>
      </c>
      <c r="J51" s="1516"/>
      <c r="K51" s="148" t="s">
        <v>1312</v>
      </c>
      <c r="L51" s="1003" t="s">
        <v>1313</v>
      </c>
      <c r="M51" s="147"/>
      <c r="N51" s="143"/>
      <c r="O51" s="143"/>
    </row>
    <row r="52" spans="1:15" s="144" customFormat="1" ht="78" customHeight="1">
      <c r="A52" s="118">
        <v>49</v>
      </c>
      <c r="B52" s="1529"/>
      <c r="C52" s="1529"/>
      <c r="D52" s="1529"/>
      <c r="E52" s="83" t="s">
        <v>1314</v>
      </c>
      <c r="F52" s="1516"/>
      <c r="G52" s="1516"/>
      <c r="H52" s="1516"/>
      <c r="I52" s="1001">
        <v>235613</v>
      </c>
      <c r="J52" s="1516"/>
      <c r="K52" s="148" t="s">
        <v>1315</v>
      </c>
      <c r="L52" s="83" t="s">
        <v>1316</v>
      </c>
      <c r="M52" s="150" t="s">
        <v>1317</v>
      </c>
      <c r="N52" s="143"/>
      <c r="O52" s="143"/>
    </row>
    <row r="53" spans="1:15" s="144" customFormat="1" ht="54" customHeight="1">
      <c r="A53" s="118">
        <v>50</v>
      </c>
      <c r="B53" s="1529"/>
      <c r="C53" s="1529"/>
      <c r="D53" s="1529"/>
      <c r="E53" s="83" t="s">
        <v>1318</v>
      </c>
      <c r="F53" s="1516"/>
      <c r="G53" s="1516"/>
      <c r="H53" s="1516"/>
      <c r="I53" s="141">
        <v>0</v>
      </c>
      <c r="J53" s="1516"/>
      <c r="K53" s="148" t="s">
        <v>1319</v>
      </c>
      <c r="L53" s="83" t="s">
        <v>1320</v>
      </c>
      <c r="M53" s="151"/>
      <c r="N53" s="143"/>
      <c r="O53" s="143"/>
    </row>
    <row r="54" spans="1:15" s="144" customFormat="1" ht="408">
      <c r="A54" s="118">
        <v>51</v>
      </c>
      <c r="B54" s="1529"/>
      <c r="C54" s="1529"/>
      <c r="D54" s="1529"/>
      <c r="E54" s="152" t="s">
        <v>1321</v>
      </c>
      <c r="F54" s="1516"/>
      <c r="G54" s="1516"/>
      <c r="H54" s="1516"/>
      <c r="I54" s="141">
        <v>0</v>
      </c>
      <c r="J54" s="1516"/>
      <c r="K54" s="148"/>
      <c r="L54" s="953" t="s">
        <v>2037</v>
      </c>
      <c r="M54" s="151"/>
      <c r="N54" s="143"/>
      <c r="O54" s="143"/>
    </row>
    <row r="55" spans="1:15" s="144" customFormat="1" ht="176.25" customHeight="1">
      <c r="A55" s="118">
        <v>52</v>
      </c>
      <c r="B55" s="1529"/>
      <c r="C55" s="1529"/>
      <c r="D55" s="1529"/>
      <c r="E55" s="1285" t="s">
        <v>1323</v>
      </c>
      <c r="F55" s="1516"/>
      <c r="G55" s="1516"/>
      <c r="H55" s="1516"/>
      <c r="I55" s="1286">
        <v>87915484</v>
      </c>
      <c r="J55" s="1516"/>
      <c r="K55" s="148" t="s">
        <v>1324</v>
      </c>
      <c r="L55" s="1285" t="s">
        <v>1325</v>
      </c>
      <c r="M55" s="140" t="s">
        <v>1289</v>
      </c>
      <c r="N55" s="143"/>
      <c r="O55" s="143">
        <v>3108468</v>
      </c>
    </row>
    <row r="56" spans="1:15" s="144" customFormat="1" ht="64.5" customHeight="1">
      <c r="A56" s="118">
        <v>53</v>
      </c>
      <c r="B56" s="1529"/>
      <c r="C56" s="1529"/>
      <c r="D56" s="1529"/>
      <c r="E56" s="1285" t="s">
        <v>1326</v>
      </c>
      <c r="F56" s="1516"/>
      <c r="G56" s="1516"/>
      <c r="H56" s="1516"/>
      <c r="I56" s="1286">
        <v>42430838</v>
      </c>
      <c r="J56" s="1516"/>
      <c r="K56" s="148" t="s">
        <v>1287</v>
      </c>
      <c r="L56" s="1285" t="s">
        <v>1327</v>
      </c>
      <c r="M56" s="140" t="s">
        <v>1289</v>
      </c>
      <c r="N56" s="143"/>
      <c r="O56" s="143"/>
    </row>
    <row r="57" spans="1:15" s="144" customFormat="1" ht="38.25">
      <c r="A57" s="118">
        <v>54</v>
      </c>
      <c r="B57" s="1529"/>
      <c r="C57" s="1529"/>
      <c r="D57" s="1529"/>
      <c r="E57" s="145" t="s">
        <v>1328</v>
      </c>
      <c r="F57" s="1516"/>
      <c r="G57" s="1516"/>
      <c r="H57" s="1516"/>
      <c r="I57" s="1001">
        <v>0</v>
      </c>
      <c r="J57" s="1516"/>
      <c r="K57" s="148"/>
      <c r="L57" s="1003" t="s">
        <v>1298</v>
      </c>
      <c r="M57" s="150"/>
      <c r="N57" s="143"/>
      <c r="O57" s="143"/>
    </row>
    <row r="58" spans="1:15" s="144" customFormat="1" ht="31.5" customHeight="1">
      <c r="A58" s="118">
        <v>55</v>
      </c>
      <c r="B58" s="1529"/>
      <c r="C58" s="1529"/>
      <c r="D58" s="1529"/>
      <c r="E58" s="145" t="s">
        <v>1329</v>
      </c>
      <c r="F58" s="1516"/>
      <c r="G58" s="1516"/>
      <c r="H58" s="1516"/>
      <c r="I58" s="1001">
        <v>0</v>
      </c>
      <c r="J58" s="1516"/>
      <c r="K58" s="148"/>
      <c r="L58" s="1003" t="s">
        <v>1298</v>
      </c>
      <c r="M58" s="150"/>
      <c r="N58" s="143"/>
      <c r="O58" s="143"/>
    </row>
    <row r="59" spans="1:15" s="144" customFormat="1" ht="35.25" customHeight="1">
      <c r="A59" s="118">
        <v>56</v>
      </c>
      <c r="B59" s="1529"/>
      <c r="C59" s="1529"/>
      <c r="D59" s="1529"/>
      <c r="E59" s="145" t="s">
        <v>1330</v>
      </c>
      <c r="F59" s="1516"/>
      <c r="G59" s="1516"/>
      <c r="H59" s="1516"/>
      <c r="I59" s="1001">
        <v>0</v>
      </c>
      <c r="J59" s="1516"/>
      <c r="K59" s="148"/>
      <c r="L59" s="1003" t="s">
        <v>1298</v>
      </c>
      <c r="M59" s="150"/>
      <c r="N59" s="143"/>
      <c r="O59" s="143"/>
    </row>
    <row r="60" spans="1:15" s="144" customFormat="1" ht="267.75">
      <c r="A60" s="118">
        <v>57</v>
      </c>
      <c r="B60" s="1529"/>
      <c r="C60" s="1529"/>
      <c r="D60" s="1529"/>
      <c r="E60" s="186" t="s">
        <v>2457</v>
      </c>
      <c r="F60" s="1516"/>
      <c r="G60" s="1516"/>
      <c r="H60" s="1516"/>
      <c r="I60" s="1001">
        <v>0</v>
      </c>
      <c r="J60" s="1516"/>
      <c r="K60" s="148"/>
      <c r="L60" s="383" t="s">
        <v>2499</v>
      </c>
      <c r="M60" s="150"/>
      <c r="N60" s="143"/>
      <c r="O60" s="143"/>
    </row>
    <row r="61" spans="1:15" s="144" customFormat="1" ht="165.75">
      <c r="A61" s="118">
        <v>58</v>
      </c>
      <c r="B61" s="1529"/>
      <c r="C61" s="1529"/>
      <c r="D61" s="1529"/>
      <c r="E61" s="186" t="s">
        <v>2458</v>
      </c>
      <c r="F61" s="1516"/>
      <c r="G61" s="1516"/>
      <c r="H61" s="1516"/>
      <c r="I61" s="1001">
        <v>0</v>
      </c>
      <c r="J61" s="1516"/>
      <c r="K61" s="148"/>
      <c r="L61" s="1287" t="s">
        <v>2500</v>
      </c>
      <c r="M61" s="150"/>
      <c r="N61" s="143"/>
      <c r="O61" s="143"/>
    </row>
    <row r="62" spans="1:15" s="144" customFormat="1" ht="409.5" customHeight="1">
      <c r="A62" s="118">
        <v>59</v>
      </c>
      <c r="B62" s="1529"/>
      <c r="C62" s="1529"/>
      <c r="D62" s="1529"/>
      <c r="E62" s="1508" t="s">
        <v>2459</v>
      </c>
      <c r="F62" s="1516"/>
      <c r="G62" s="1516"/>
      <c r="H62" s="1516"/>
      <c r="I62" s="1514">
        <v>0</v>
      </c>
      <c r="J62" s="1516"/>
      <c r="K62" s="1512"/>
      <c r="L62" s="1510" t="s">
        <v>2067</v>
      </c>
      <c r="M62" s="150"/>
      <c r="N62" s="143"/>
      <c r="O62" s="143"/>
    </row>
    <row r="63" spans="1:15" s="144" customFormat="1" ht="224.25" customHeight="1">
      <c r="A63" s="118"/>
      <c r="B63" s="1529"/>
      <c r="C63" s="1529"/>
      <c r="D63" s="1529"/>
      <c r="E63" s="1509"/>
      <c r="F63" s="1516"/>
      <c r="G63" s="1516"/>
      <c r="H63" s="1516"/>
      <c r="I63" s="1515"/>
      <c r="J63" s="1516"/>
      <c r="K63" s="1513"/>
      <c r="L63" s="1511"/>
      <c r="M63" s="150"/>
      <c r="N63" s="143"/>
      <c r="O63" s="143"/>
    </row>
    <row r="64" spans="1:15" s="144" customFormat="1" ht="409.5" customHeight="1">
      <c r="A64" s="118">
        <v>60</v>
      </c>
      <c r="B64" s="1529"/>
      <c r="C64" s="1529"/>
      <c r="D64" s="1529"/>
      <c r="E64" s="1508" t="s">
        <v>1337</v>
      </c>
      <c r="F64" s="1516"/>
      <c r="G64" s="1516"/>
      <c r="H64" s="1516"/>
      <c r="I64" s="1514">
        <v>0</v>
      </c>
      <c r="J64" s="1516"/>
      <c r="K64" s="1497"/>
      <c r="L64" s="1499" t="s">
        <v>2501</v>
      </c>
      <c r="M64" s="150"/>
      <c r="N64" s="143"/>
      <c r="O64" s="143"/>
    </row>
    <row r="65" spans="1:16" s="144" customFormat="1" ht="61.5" customHeight="1">
      <c r="A65" s="118"/>
      <c r="B65" s="1529"/>
      <c r="C65" s="1529"/>
      <c r="D65" s="1529"/>
      <c r="E65" s="1509"/>
      <c r="F65" s="1516"/>
      <c r="G65" s="1516"/>
      <c r="H65" s="1516"/>
      <c r="I65" s="1515"/>
      <c r="J65" s="1516"/>
      <c r="K65" s="1498"/>
      <c r="L65" s="1500"/>
      <c r="M65" s="150"/>
      <c r="N65" s="143"/>
      <c r="O65" s="143"/>
    </row>
    <row r="66" spans="1:16" s="144" customFormat="1" ht="69.75" customHeight="1">
      <c r="A66" s="118">
        <v>61</v>
      </c>
      <c r="B66" s="1529"/>
      <c r="C66" s="1529"/>
      <c r="D66" s="1529"/>
      <c r="E66" s="1002" t="s">
        <v>1339</v>
      </c>
      <c r="F66" s="1516"/>
      <c r="G66" s="1516"/>
      <c r="H66" s="1516"/>
      <c r="I66" s="1001">
        <v>0</v>
      </c>
      <c r="J66" s="1516"/>
      <c r="K66" s="161" t="s">
        <v>2460</v>
      </c>
      <c r="L66" s="1002" t="s">
        <v>2461</v>
      </c>
      <c r="M66" s="150"/>
      <c r="N66" s="143"/>
      <c r="O66" s="143"/>
    </row>
    <row r="67" spans="1:16" s="160" customFormat="1" ht="180" customHeight="1">
      <c r="A67" s="118">
        <v>62</v>
      </c>
      <c r="B67" s="1529" t="s">
        <v>1028</v>
      </c>
      <c r="C67" s="1529" t="s">
        <v>1244</v>
      </c>
      <c r="D67" s="1529" t="s">
        <v>21</v>
      </c>
      <c r="E67" s="154" t="s">
        <v>1341</v>
      </c>
      <c r="F67" s="1531">
        <v>26840865</v>
      </c>
      <c r="G67" s="1531">
        <v>0</v>
      </c>
      <c r="H67" s="1531">
        <f>F67-G67</f>
        <v>26840865</v>
      </c>
      <c r="I67" s="155">
        <v>0</v>
      </c>
      <c r="J67" s="1531">
        <f>H67-I67-I68-I69-I70-I74-I75-I76-I77-I78-I79-I80</f>
        <v>20020872</v>
      </c>
      <c r="K67" s="156" t="s">
        <v>1342</v>
      </c>
      <c r="L67" s="157" t="s">
        <v>1343</v>
      </c>
      <c r="M67" s="158"/>
      <c r="N67" s="159" t="s">
        <v>741</v>
      </c>
      <c r="O67" s="159" t="s">
        <v>741</v>
      </c>
      <c r="P67" s="159" t="s">
        <v>741</v>
      </c>
    </row>
    <row r="68" spans="1:16" s="127" customFormat="1" ht="114.75">
      <c r="A68" s="118">
        <v>63</v>
      </c>
      <c r="B68" s="1529"/>
      <c r="C68" s="1529"/>
      <c r="D68" s="1529"/>
      <c r="E68" s="1000" t="s">
        <v>1344</v>
      </c>
      <c r="F68" s="1531"/>
      <c r="G68" s="1531"/>
      <c r="H68" s="1531"/>
      <c r="I68" s="1001">
        <v>1370115</v>
      </c>
      <c r="J68" s="1531"/>
      <c r="K68" s="161"/>
      <c r="L68" s="162" t="s">
        <v>1345</v>
      </c>
      <c r="M68" s="136"/>
      <c r="N68" s="126"/>
      <c r="O68" s="126"/>
    </row>
    <row r="69" spans="1:16" s="127" customFormat="1" ht="63.75">
      <c r="A69" s="118">
        <v>64</v>
      </c>
      <c r="B69" s="1529"/>
      <c r="C69" s="1529"/>
      <c r="D69" s="1529"/>
      <c r="E69" s="1000" t="s">
        <v>1346</v>
      </c>
      <c r="F69" s="1531"/>
      <c r="G69" s="1531"/>
      <c r="H69" s="1531"/>
      <c r="I69" s="1001"/>
      <c r="J69" s="1531"/>
      <c r="K69" s="161" t="s">
        <v>1347</v>
      </c>
      <c r="L69" s="1000" t="s">
        <v>1348</v>
      </c>
      <c r="M69" s="125"/>
      <c r="N69" s="126"/>
      <c r="O69" s="126"/>
    </row>
    <row r="70" spans="1:16" s="127" customFormat="1" ht="51">
      <c r="A70" s="118">
        <v>65</v>
      </c>
      <c r="B70" s="1529"/>
      <c r="C70" s="1529"/>
      <c r="D70" s="1529"/>
      <c r="E70" s="1000" t="s">
        <v>1349</v>
      </c>
      <c r="F70" s="1531"/>
      <c r="G70" s="1531"/>
      <c r="H70" s="1531"/>
      <c r="I70" s="1531">
        <v>5449878</v>
      </c>
      <c r="J70" s="1531"/>
      <c r="K70" s="161" t="s">
        <v>1350</v>
      </c>
      <c r="L70" s="1000" t="s">
        <v>2462</v>
      </c>
      <c r="M70" s="125"/>
      <c r="N70" s="126"/>
      <c r="O70" s="126" t="s">
        <v>741</v>
      </c>
    </row>
    <row r="71" spans="1:16" s="127" customFormat="1" ht="51">
      <c r="A71" s="118">
        <v>66</v>
      </c>
      <c r="B71" s="1529"/>
      <c r="C71" s="1529"/>
      <c r="D71" s="1529"/>
      <c r="E71" s="1000" t="s">
        <v>1352</v>
      </c>
      <c r="F71" s="1531"/>
      <c r="G71" s="1531"/>
      <c r="H71" s="1531"/>
      <c r="I71" s="1531"/>
      <c r="J71" s="1531"/>
      <c r="K71" s="161" t="s">
        <v>1350</v>
      </c>
      <c r="L71" s="1000" t="s">
        <v>2463</v>
      </c>
      <c r="M71" s="125"/>
      <c r="N71" s="126">
        <v>20020872</v>
      </c>
      <c r="O71" s="126"/>
    </row>
    <row r="72" spans="1:16" s="127" customFormat="1" ht="51">
      <c r="A72" s="118">
        <v>67</v>
      </c>
      <c r="B72" s="1529"/>
      <c r="C72" s="1529"/>
      <c r="D72" s="1529"/>
      <c r="E72" s="1000" t="s">
        <v>1354</v>
      </c>
      <c r="F72" s="1531"/>
      <c r="G72" s="1531"/>
      <c r="H72" s="1531"/>
      <c r="I72" s="1531"/>
      <c r="J72" s="1531"/>
      <c r="K72" s="161" t="s">
        <v>1355</v>
      </c>
      <c r="L72" s="1000" t="s">
        <v>2464</v>
      </c>
      <c r="M72" s="125"/>
      <c r="N72" s="126"/>
      <c r="O72" s="126"/>
    </row>
    <row r="73" spans="1:16" s="127" customFormat="1" ht="51">
      <c r="A73" s="118">
        <v>68</v>
      </c>
      <c r="B73" s="1529"/>
      <c r="C73" s="1529"/>
      <c r="D73" s="1529"/>
      <c r="E73" s="1000" t="s">
        <v>1357</v>
      </c>
      <c r="F73" s="1531"/>
      <c r="G73" s="1531"/>
      <c r="H73" s="1531"/>
      <c r="I73" s="1531"/>
      <c r="J73" s="1531"/>
      <c r="K73" s="161" t="s">
        <v>1355</v>
      </c>
      <c r="L73" s="1000" t="s">
        <v>2465</v>
      </c>
      <c r="M73" s="125"/>
      <c r="N73" s="126"/>
      <c r="O73" s="126"/>
    </row>
    <row r="74" spans="1:16" s="144" customFormat="1" ht="38.25">
      <c r="A74" s="118">
        <v>69</v>
      </c>
      <c r="B74" s="1529"/>
      <c r="C74" s="1529"/>
      <c r="D74" s="1529"/>
      <c r="E74" s="1000" t="s">
        <v>1359</v>
      </c>
      <c r="F74" s="1531"/>
      <c r="G74" s="1531"/>
      <c r="H74" s="1531"/>
      <c r="I74" s="1001">
        <v>0</v>
      </c>
      <c r="J74" s="1531"/>
      <c r="K74" s="161" t="s">
        <v>1360</v>
      </c>
      <c r="L74" s="1537" t="s">
        <v>1361</v>
      </c>
      <c r="M74" s="147"/>
      <c r="N74" s="143"/>
      <c r="O74" s="143"/>
    </row>
    <row r="75" spans="1:16" s="144" customFormat="1" ht="38.25">
      <c r="A75" s="118">
        <v>70</v>
      </c>
      <c r="B75" s="1529"/>
      <c r="C75" s="1529"/>
      <c r="D75" s="1529"/>
      <c r="E75" s="83" t="s">
        <v>1362</v>
      </c>
      <c r="F75" s="1531"/>
      <c r="G75" s="1531"/>
      <c r="H75" s="1531"/>
      <c r="I75" s="1001">
        <v>0</v>
      </c>
      <c r="J75" s="1531"/>
      <c r="K75" s="161" t="s">
        <v>1360</v>
      </c>
      <c r="L75" s="1537"/>
      <c r="M75" s="147"/>
      <c r="N75" s="143"/>
      <c r="O75" s="143"/>
    </row>
    <row r="76" spans="1:16" s="127" customFormat="1" ht="51">
      <c r="A76" s="118">
        <v>71</v>
      </c>
      <c r="B76" s="1529"/>
      <c r="C76" s="1529"/>
      <c r="D76" s="1529"/>
      <c r="E76" s="83" t="s">
        <v>1363</v>
      </c>
      <c r="F76" s="1531"/>
      <c r="G76" s="1531"/>
      <c r="H76" s="1531"/>
      <c r="I76" s="1001">
        <v>0</v>
      </c>
      <c r="J76" s="1531"/>
      <c r="K76" s="161" t="s">
        <v>1276</v>
      </c>
      <c r="L76" s="1000" t="s">
        <v>1364</v>
      </c>
      <c r="M76" s="130"/>
      <c r="N76" s="126"/>
      <c r="O76" s="126"/>
    </row>
    <row r="77" spans="1:16" s="127" customFormat="1" ht="306">
      <c r="A77" s="118">
        <v>72</v>
      </c>
      <c r="B77" s="1529"/>
      <c r="C77" s="1529"/>
      <c r="D77" s="1529"/>
      <c r="E77" s="186" t="s">
        <v>1365</v>
      </c>
      <c r="F77" s="1531"/>
      <c r="G77" s="1531"/>
      <c r="H77" s="1531"/>
      <c r="I77" s="1001">
        <v>0</v>
      </c>
      <c r="J77" s="1531"/>
      <c r="K77" s="161"/>
      <c r="L77" s="1288" t="s">
        <v>2503</v>
      </c>
      <c r="M77" s="130"/>
      <c r="N77" s="126"/>
      <c r="O77" s="126"/>
    </row>
    <row r="78" spans="1:16" s="127" customFormat="1" ht="344.25">
      <c r="A78" s="118">
        <v>73</v>
      </c>
      <c r="B78" s="1529"/>
      <c r="C78" s="1529"/>
      <c r="D78" s="1529"/>
      <c r="E78" s="186" t="s">
        <v>1366</v>
      </c>
      <c r="F78" s="1531"/>
      <c r="G78" s="1531"/>
      <c r="H78" s="1531"/>
      <c r="I78" s="1001">
        <v>0</v>
      </c>
      <c r="J78" s="1531"/>
      <c r="K78" s="161"/>
      <c r="L78" s="1288" t="s">
        <v>2504</v>
      </c>
      <c r="M78" s="130"/>
      <c r="N78" s="126"/>
      <c r="O78" s="126"/>
    </row>
    <row r="79" spans="1:16" s="127" customFormat="1" ht="204">
      <c r="A79" s="118">
        <v>74</v>
      </c>
      <c r="B79" s="1529"/>
      <c r="C79" s="1529"/>
      <c r="D79" s="1529"/>
      <c r="E79" s="186" t="s">
        <v>1367</v>
      </c>
      <c r="F79" s="1531"/>
      <c r="G79" s="1531"/>
      <c r="H79" s="1531"/>
      <c r="I79" s="1001">
        <v>0</v>
      </c>
      <c r="J79" s="1531"/>
      <c r="K79" s="161"/>
      <c r="L79" s="1287" t="s">
        <v>2505</v>
      </c>
      <c r="M79" s="130"/>
      <c r="N79" s="126"/>
      <c r="O79" s="126"/>
    </row>
    <row r="80" spans="1:16" s="127" customFormat="1" ht="267.75">
      <c r="A80" s="118">
        <v>75</v>
      </c>
      <c r="B80" s="1529"/>
      <c r="C80" s="1529"/>
      <c r="D80" s="1529"/>
      <c r="E80" s="152" t="s">
        <v>1368</v>
      </c>
      <c r="F80" s="1531"/>
      <c r="G80" s="1531"/>
      <c r="H80" s="1531"/>
      <c r="I80" s="1001">
        <v>0</v>
      </c>
      <c r="J80" s="1531"/>
      <c r="K80" s="161"/>
      <c r="L80" s="1289" t="s">
        <v>2507</v>
      </c>
      <c r="M80" s="125"/>
      <c r="N80" s="126"/>
      <c r="O80" s="126"/>
    </row>
    <row r="81" spans="1:15" s="127" customFormat="1" ht="51">
      <c r="A81" s="118">
        <v>76</v>
      </c>
      <c r="B81" s="1529" t="s">
        <v>1019</v>
      </c>
      <c r="C81" s="1538" t="s">
        <v>1244</v>
      </c>
      <c r="D81" s="1529" t="s">
        <v>18</v>
      </c>
      <c r="E81" s="1000" t="s">
        <v>1369</v>
      </c>
      <c r="F81" s="1531">
        <v>2100000</v>
      </c>
      <c r="G81" s="1531">
        <v>0</v>
      </c>
      <c r="H81" s="1526">
        <f>F81-G81</f>
        <v>2100000</v>
      </c>
      <c r="I81" s="996">
        <v>0</v>
      </c>
      <c r="J81" s="1516">
        <f>H81-I81-I82-I83-I84-I85-I86-I87</f>
        <v>681100</v>
      </c>
      <c r="K81" s="998" t="s">
        <v>741</v>
      </c>
      <c r="L81" s="1003" t="s">
        <v>2466</v>
      </c>
      <c r="M81" s="125"/>
      <c r="N81" s="126"/>
      <c r="O81" s="126"/>
    </row>
    <row r="82" spans="1:15" s="127" customFormat="1" ht="51">
      <c r="A82" s="118">
        <v>77</v>
      </c>
      <c r="B82" s="1529"/>
      <c r="C82" s="1538"/>
      <c r="D82" s="1529"/>
      <c r="E82" s="1000" t="s">
        <v>1370</v>
      </c>
      <c r="F82" s="1531"/>
      <c r="G82" s="1531"/>
      <c r="H82" s="1526"/>
      <c r="I82" s="999">
        <v>1012900</v>
      </c>
      <c r="J82" s="1516"/>
      <c r="K82" s="998" t="s">
        <v>1371</v>
      </c>
      <c r="L82" s="1003" t="s">
        <v>1372</v>
      </c>
      <c r="M82" s="163"/>
      <c r="N82" s="126"/>
      <c r="O82" s="126"/>
    </row>
    <row r="83" spans="1:15" s="127" customFormat="1" ht="89.25">
      <c r="A83" s="118">
        <v>78</v>
      </c>
      <c r="B83" s="1529"/>
      <c r="C83" s="1538"/>
      <c r="D83" s="1529"/>
      <c r="E83" s="186" t="s">
        <v>1373</v>
      </c>
      <c r="F83" s="1531"/>
      <c r="G83" s="1531"/>
      <c r="H83" s="1526"/>
      <c r="I83" s="999"/>
      <c r="J83" s="1516"/>
      <c r="K83" s="998"/>
      <c r="L83" s="1002" t="s">
        <v>2467</v>
      </c>
      <c r="M83" s="163"/>
      <c r="N83" s="126"/>
      <c r="O83" s="126"/>
    </row>
    <row r="84" spans="1:15" s="127" customFormat="1" ht="51">
      <c r="A84" s="118">
        <v>79</v>
      </c>
      <c r="B84" s="1529"/>
      <c r="C84" s="1538"/>
      <c r="D84" s="1529"/>
      <c r="E84" s="186" t="s">
        <v>1374</v>
      </c>
      <c r="F84" s="1531"/>
      <c r="G84" s="1531"/>
      <c r="H84" s="1526"/>
      <c r="I84" s="999"/>
      <c r="J84" s="1516"/>
      <c r="K84" s="998" t="s">
        <v>1375</v>
      </c>
      <c r="L84" s="1002" t="s">
        <v>2468</v>
      </c>
      <c r="M84" s="163"/>
      <c r="N84" s="126">
        <v>681100</v>
      </c>
      <c r="O84" s="126"/>
    </row>
    <row r="85" spans="1:15" s="127" customFormat="1" ht="76.5">
      <c r="A85" s="118">
        <v>80</v>
      </c>
      <c r="B85" s="1529"/>
      <c r="C85" s="1538"/>
      <c r="D85" s="1529"/>
      <c r="E85" s="1002" t="s">
        <v>1376</v>
      </c>
      <c r="F85" s="1531"/>
      <c r="G85" s="1531"/>
      <c r="H85" s="1526"/>
      <c r="I85" s="999"/>
      <c r="J85" s="1516"/>
      <c r="K85" s="998"/>
      <c r="L85" s="1002" t="s">
        <v>1377</v>
      </c>
      <c r="M85" s="163"/>
      <c r="N85" s="126"/>
      <c r="O85" s="126"/>
    </row>
    <row r="86" spans="1:15" s="127" customFormat="1" ht="51">
      <c r="A86" s="118">
        <v>81</v>
      </c>
      <c r="B86" s="1529"/>
      <c r="C86" s="1538"/>
      <c r="D86" s="1529"/>
      <c r="E86" s="1002" t="s">
        <v>1378</v>
      </c>
      <c r="F86" s="1531"/>
      <c r="G86" s="1531"/>
      <c r="H86" s="1526"/>
      <c r="I86" s="999"/>
      <c r="J86" s="1516"/>
      <c r="K86" s="998"/>
      <c r="L86" s="1002" t="s">
        <v>1379</v>
      </c>
      <c r="M86" s="163"/>
      <c r="N86" s="126"/>
      <c r="O86" s="126"/>
    </row>
    <row r="87" spans="1:15" s="127" customFormat="1" ht="51">
      <c r="A87" s="118">
        <v>82</v>
      </c>
      <c r="B87" s="1529"/>
      <c r="C87" s="1538"/>
      <c r="D87" s="1529"/>
      <c r="E87" s="1000" t="s">
        <v>1380</v>
      </c>
      <c r="F87" s="1531"/>
      <c r="G87" s="1531"/>
      <c r="H87" s="1526"/>
      <c r="I87" s="999">
        <v>406000</v>
      </c>
      <c r="J87" s="1516"/>
      <c r="K87" s="998" t="s">
        <v>1371</v>
      </c>
      <c r="L87" s="1003" t="s">
        <v>1381</v>
      </c>
      <c r="M87" s="163"/>
      <c r="N87" s="126"/>
      <c r="O87" s="126"/>
    </row>
    <row r="88" spans="1:15" s="127" customFormat="1" ht="127.5">
      <c r="A88" s="118">
        <v>83</v>
      </c>
      <c r="B88" s="1529" t="s">
        <v>1025</v>
      </c>
      <c r="C88" s="1529" t="s">
        <v>1244</v>
      </c>
      <c r="D88" s="1529" t="s">
        <v>19</v>
      </c>
      <c r="E88" s="1000" t="s">
        <v>1382</v>
      </c>
      <c r="F88" s="1531">
        <v>157637376</v>
      </c>
      <c r="G88" s="1531">
        <v>0</v>
      </c>
      <c r="H88" s="1531">
        <f>F88-G88</f>
        <v>157637376</v>
      </c>
      <c r="I88" s="996">
        <v>284445</v>
      </c>
      <c r="J88" s="1531">
        <f>H88-I88-I89-I90-I91-I92-I93-I94-I95-I96-I97-I98-I99-I100-I101-I102-I103-I104-I105-I106-I107-I108</f>
        <v>4333177</v>
      </c>
      <c r="K88" s="998" t="s">
        <v>1383</v>
      </c>
      <c r="L88" s="1003" t="s">
        <v>2469</v>
      </c>
      <c r="M88" s="125"/>
      <c r="N88" s="126"/>
      <c r="O88" s="126"/>
    </row>
    <row r="89" spans="1:15" s="127" customFormat="1" ht="102">
      <c r="A89" s="118">
        <v>84</v>
      </c>
      <c r="B89" s="1529"/>
      <c r="C89" s="1529"/>
      <c r="D89" s="1529"/>
      <c r="E89" s="1000" t="s">
        <v>1385</v>
      </c>
      <c r="F89" s="1531"/>
      <c r="G89" s="1531"/>
      <c r="H89" s="1531"/>
      <c r="I89" s="996">
        <v>8778000</v>
      </c>
      <c r="J89" s="1531"/>
      <c r="K89" s="998" t="s">
        <v>1386</v>
      </c>
      <c r="L89" s="1003" t="s">
        <v>2470</v>
      </c>
      <c r="M89" s="125"/>
      <c r="N89" s="126"/>
      <c r="O89" s="126"/>
    </row>
    <row r="90" spans="1:15" s="127" customFormat="1" ht="127.5">
      <c r="A90" s="118">
        <v>85</v>
      </c>
      <c r="B90" s="1529"/>
      <c r="C90" s="1529"/>
      <c r="D90" s="1529"/>
      <c r="E90" s="1000" t="s">
        <v>1388</v>
      </c>
      <c r="F90" s="1531"/>
      <c r="G90" s="1531"/>
      <c r="H90" s="1531"/>
      <c r="I90" s="996">
        <v>16576000</v>
      </c>
      <c r="J90" s="1531"/>
      <c r="K90" s="998" t="s">
        <v>1386</v>
      </c>
      <c r="L90" s="1003" t="s">
        <v>2471</v>
      </c>
      <c r="M90" s="125"/>
      <c r="N90" s="126"/>
      <c r="O90" s="126"/>
    </row>
    <row r="91" spans="1:15" s="127" customFormat="1" ht="63.75">
      <c r="A91" s="118">
        <v>86</v>
      </c>
      <c r="B91" s="1529"/>
      <c r="C91" s="1529"/>
      <c r="D91" s="1529"/>
      <c r="E91" s="138" t="s">
        <v>1390</v>
      </c>
      <c r="F91" s="1531"/>
      <c r="G91" s="1531"/>
      <c r="H91" s="1531"/>
      <c r="I91" s="996">
        <v>0</v>
      </c>
      <c r="J91" s="1531"/>
      <c r="K91" s="998" t="s">
        <v>1391</v>
      </c>
      <c r="L91" s="1003" t="s">
        <v>1392</v>
      </c>
      <c r="M91" s="164" t="s">
        <v>1393</v>
      </c>
      <c r="N91" s="126"/>
      <c r="O91" s="126"/>
    </row>
    <row r="92" spans="1:15" s="127" customFormat="1" ht="51">
      <c r="A92" s="118">
        <v>87</v>
      </c>
      <c r="B92" s="1529"/>
      <c r="C92" s="1529"/>
      <c r="D92" s="1529"/>
      <c r="E92" s="152" t="s">
        <v>1394</v>
      </c>
      <c r="F92" s="1531"/>
      <c r="G92" s="1531"/>
      <c r="H92" s="1531"/>
      <c r="I92" s="996">
        <v>0</v>
      </c>
      <c r="J92" s="1531"/>
      <c r="K92" s="998" t="s">
        <v>1395</v>
      </c>
      <c r="L92" s="129" t="s">
        <v>1396</v>
      </c>
      <c r="M92" s="164" t="s">
        <v>1397</v>
      </c>
      <c r="N92" s="126">
        <v>0</v>
      </c>
      <c r="O92" s="126"/>
    </row>
    <row r="93" spans="1:15" s="127" customFormat="1" ht="76.5">
      <c r="A93" s="118">
        <v>88</v>
      </c>
      <c r="B93" s="1529"/>
      <c r="C93" s="1529"/>
      <c r="D93" s="1529"/>
      <c r="E93" s="152" t="s">
        <v>1398</v>
      </c>
      <c r="F93" s="1531"/>
      <c r="G93" s="1531"/>
      <c r="H93" s="1531"/>
      <c r="I93" s="996">
        <v>0</v>
      </c>
      <c r="J93" s="1531"/>
      <c r="K93" s="998" t="s">
        <v>1399</v>
      </c>
      <c r="L93" s="129" t="s">
        <v>1400</v>
      </c>
      <c r="M93" s="164" t="s">
        <v>1401</v>
      </c>
      <c r="N93" s="126"/>
      <c r="O93" s="126"/>
    </row>
    <row r="94" spans="1:15" s="127" customFormat="1" ht="127.5">
      <c r="A94" s="118">
        <v>89</v>
      </c>
      <c r="B94" s="1529"/>
      <c r="C94" s="1529"/>
      <c r="D94" s="1529"/>
      <c r="E94" s="212" t="s">
        <v>1402</v>
      </c>
      <c r="F94" s="1531"/>
      <c r="G94" s="1531"/>
      <c r="H94" s="1531"/>
      <c r="I94" s="139">
        <v>65119100</v>
      </c>
      <c r="J94" s="1531"/>
      <c r="K94" s="165" t="s">
        <v>1287</v>
      </c>
      <c r="L94" s="1003" t="s">
        <v>1403</v>
      </c>
      <c r="M94" s="1278" t="s">
        <v>1289</v>
      </c>
      <c r="N94" s="126">
        <v>4333177</v>
      </c>
      <c r="O94" s="126"/>
    </row>
    <row r="95" spans="1:15" s="127" customFormat="1" ht="63.75">
      <c r="A95" s="118"/>
      <c r="B95" s="1529"/>
      <c r="C95" s="1529"/>
      <c r="D95" s="1529"/>
      <c r="E95" s="1285" t="s">
        <v>1326</v>
      </c>
      <c r="F95" s="1531"/>
      <c r="G95" s="1531"/>
      <c r="H95" s="1531"/>
      <c r="I95" s="139">
        <v>19928880</v>
      </c>
      <c r="J95" s="1531"/>
      <c r="K95" s="165"/>
      <c r="L95" s="152" t="s">
        <v>2472</v>
      </c>
      <c r="M95" s="140" t="s">
        <v>1289</v>
      </c>
      <c r="N95" s="126"/>
      <c r="O95" s="126"/>
    </row>
    <row r="96" spans="1:15" s="127" customFormat="1" ht="63.75">
      <c r="A96" s="118">
        <v>90</v>
      </c>
      <c r="B96" s="1529"/>
      <c r="C96" s="1529"/>
      <c r="D96" s="1529"/>
      <c r="E96" s="83" t="s">
        <v>1404</v>
      </c>
      <c r="F96" s="1531"/>
      <c r="G96" s="1531"/>
      <c r="H96" s="1531"/>
      <c r="I96" s="996">
        <v>21590000</v>
      </c>
      <c r="J96" s="1531"/>
      <c r="K96" s="998" t="s">
        <v>1405</v>
      </c>
      <c r="L96" s="129" t="s">
        <v>2473</v>
      </c>
      <c r="M96" s="130"/>
      <c r="N96" s="126"/>
      <c r="O96" s="126"/>
    </row>
    <row r="97" spans="1:16" s="127" customFormat="1" ht="63.75">
      <c r="A97" s="118">
        <v>91</v>
      </c>
      <c r="B97" s="1529"/>
      <c r="C97" s="1529"/>
      <c r="D97" s="1529"/>
      <c r="E97" s="152" t="s">
        <v>2474</v>
      </c>
      <c r="F97" s="1531"/>
      <c r="G97" s="1531"/>
      <c r="H97" s="1531"/>
      <c r="I97" s="996">
        <v>0</v>
      </c>
      <c r="J97" s="1531"/>
      <c r="K97" s="998"/>
      <c r="L97" s="166" t="s">
        <v>1408</v>
      </c>
      <c r="M97" s="133" t="s">
        <v>1409</v>
      </c>
      <c r="N97" s="126"/>
      <c r="O97" s="126"/>
    </row>
    <row r="98" spans="1:16" s="127" customFormat="1" ht="38.25">
      <c r="A98" s="118">
        <v>92</v>
      </c>
      <c r="B98" s="1529"/>
      <c r="C98" s="1529"/>
      <c r="D98" s="1529"/>
      <c r="E98" s="1279" t="s">
        <v>1410</v>
      </c>
      <c r="F98" s="1531"/>
      <c r="G98" s="1531"/>
      <c r="H98" s="1531"/>
      <c r="I98" s="996">
        <v>0</v>
      </c>
      <c r="J98" s="1531"/>
      <c r="K98" s="998"/>
      <c r="L98" s="1002" t="s">
        <v>2475</v>
      </c>
      <c r="M98" s="133"/>
      <c r="N98" s="126"/>
      <c r="O98" s="126"/>
    </row>
    <row r="99" spans="1:16" s="127" customFormat="1" ht="51">
      <c r="A99" s="118">
        <v>93</v>
      </c>
      <c r="B99" s="1529"/>
      <c r="C99" s="1529"/>
      <c r="D99" s="1529"/>
      <c r="E99" s="1002" t="s">
        <v>1411</v>
      </c>
      <c r="F99" s="1531"/>
      <c r="G99" s="1531"/>
      <c r="H99" s="1531"/>
      <c r="I99" s="996">
        <v>0</v>
      </c>
      <c r="J99" s="1531"/>
      <c r="K99" s="998"/>
      <c r="L99" s="1536" t="s">
        <v>1412</v>
      </c>
      <c r="M99" s="133"/>
      <c r="N99" s="126"/>
      <c r="O99" s="126"/>
    </row>
    <row r="100" spans="1:16" s="127" customFormat="1" ht="25.9" customHeight="1">
      <c r="A100" s="118">
        <v>94</v>
      </c>
      <c r="B100" s="1529"/>
      <c r="C100" s="1529"/>
      <c r="D100" s="1529"/>
      <c r="E100" s="1002" t="s">
        <v>1413</v>
      </c>
      <c r="F100" s="1531"/>
      <c r="G100" s="1531"/>
      <c r="H100" s="1531"/>
      <c r="I100" s="996">
        <v>0</v>
      </c>
      <c r="J100" s="1531"/>
      <c r="K100" s="998"/>
      <c r="L100" s="1536"/>
      <c r="M100" s="133"/>
      <c r="N100" s="126"/>
      <c r="O100" s="126"/>
    </row>
    <row r="101" spans="1:16" s="127" customFormat="1" ht="47.45" customHeight="1">
      <c r="A101" s="118">
        <v>95</v>
      </c>
      <c r="B101" s="1529"/>
      <c r="C101" s="1529"/>
      <c r="D101" s="1529"/>
      <c r="E101" s="1002" t="s">
        <v>1414</v>
      </c>
      <c r="F101" s="1531"/>
      <c r="G101" s="1531"/>
      <c r="H101" s="1531"/>
      <c r="I101" s="996">
        <v>0</v>
      </c>
      <c r="J101" s="1531"/>
      <c r="K101" s="998"/>
      <c r="L101" s="1002" t="s">
        <v>1415</v>
      </c>
      <c r="M101" s="133"/>
      <c r="N101" s="126"/>
      <c r="O101" s="126"/>
    </row>
    <row r="102" spans="1:16" s="127" customFormat="1" ht="70.900000000000006" customHeight="1">
      <c r="A102" s="118"/>
      <c r="B102" s="1529"/>
      <c r="C102" s="1529"/>
      <c r="D102" s="1529"/>
      <c r="E102" s="186" t="s">
        <v>2476</v>
      </c>
      <c r="F102" s="1531"/>
      <c r="G102" s="1531"/>
      <c r="H102" s="1531"/>
      <c r="I102" s="996">
        <v>1695774</v>
      </c>
      <c r="J102" s="1531"/>
      <c r="K102" s="998"/>
      <c r="L102" s="186" t="s">
        <v>2477</v>
      </c>
      <c r="M102" s="133"/>
      <c r="N102" s="126"/>
      <c r="O102" s="126"/>
    </row>
    <row r="103" spans="1:16" s="127" customFormat="1" ht="45" customHeight="1">
      <c r="A103" s="118">
        <v>96</v>
      </c>
      <c r="B103" s="1529"/>
      <c r="C103" s="1529"/>
      <c r="D103" s="1529"/>
      <c r="E103" s="1002" t="s">
        <v>1416</v>
      </c>
      <c r="F103" s="1531"/>
      <c r="G103" s="1531"/>
      <c r="H103" s="1531"/>
      <c r="I103" s="996">
        <v>19332000</v>
      </c>
      <c r="J103" s="1531"/>
      <c r="K103" s="998" t="s">
        <v>2454</v>
      </c>
      <c r="L103" s="1002" t="s">
        <v>2478</v>
      </c>
      <c r="M103" s="133"/>
      <c r="N103" s="126"/>
      <c r="O103" s="126"/>
    </row>
    <row r="104" spans="1:16" s="127" customFormat="1" ht="40.5" customHeight="1">
      <c r="A104" s="118">
        <v>97</v>
      </c>
      <c r="B104" s="1529"/>
      <c r="C104" s="1529"/>
      <c r="D104" s="1529"/>
      <c r="E104" s="1002" t="s">
        <v>1418</v>
      </c>
      <c r="F104" s="1531"/>
      <c r="G104" s="1531"/>
      <c r="H104" s="1531"/>
      <c r="I104" s="996">
        <v>0</v>
      </c>
      <c r="J104" s="1531"/>
      <c r="K104" s="998"/>
      <c r="L104" s="1002" t="s">
        <v>1419</v>
      </c>
      <c r="M104" s="133"/>
      <c r="N104" s="126"/>
      <c r="O104" s="126"/>
    </row>
    <row r="105" spans="1:16" s="127" customFormat="1" ht="35.450000000000003" customHeight="1">
      <c r="A105" s="118">
        <v>98</v>
      </c>
      <c r="B105" s="1529"/>
      <c r="C105" s="1529"/>
      <c r="D105" s="1529"/>
      <c r="E105" s="1002" t="s">
        <v>1420</v>
      </c>
      <c r="F105" s="1531"/>
      <c r="G105" s="1531"/>
      <c r="H105" s="1531"/>
      <c r="I105" s="996">
        <v>0</v>
      </c>
      <c r="J105" s="1531"/>
      <c r="K105" s="998"/>
      <c r="L105" s="1002" t="s">
        <v>1421</v>
      </c>
      <c r="M105" s="133"/>
      <c r="N105" s="126"/>
      <c r="O105" s="126"/>
    </row>
    <row r="106" spans="1:16" s="127" customFormat="1" ht="39.75" customHeight="1">
      <c r="A106" s="118">
        <v>99</v>
      </c>
      <c r="B106" s="1529"/>
      <c r="C106" s="1529"/>
      <c r="D106" s="1529"/>
      <c r="E106" s="1002" t="s">
        <v>1422</v>
      </c>
      <c r="F106" s="1531"/>
      <c r="G106" s="1531"/>
      <c r="H106" s="1531"/>
      <c r="I106" s="996">
        <v>0</v>
      </c>
      <c r="J106" s="1531"/>
      <c r="K106" s="998"/>
      <c r="L106" s="1002" t="s">
        <v>1421</v>
      </c>
      <c r="M106" s="133"/>
      <c r="N106" s="126"/>
      <c r="O106" s="126"/>
    </row>
    <row r="107" spans="1:16" s="127" customFormat="1" ht="33" customHeight="1">
      <c r="A107" s="118">
        <v>100</v>
      </c>
      <c r="B107" s="1529"/>
      <c r="C107" s="1529"/>
      <c r="D107" s="1529"/>
      <c r="E107" s="1002" t="s">
        <v>1423</v>
      </c>
      <c r="F107" s="1531"/>
      <c r="G107" s="1531"/>
      <c r="H107" s="1531"/>
      <c r="I107" s="996">
        <v>0</v>
      </c>
      <c r="J107" s="1531"/>
      <c r="K107" s="998"/>
      <c r="L107" s="1002" t="s">
        <v>1421</v>
      </c>
      <c r="M107" s="133"/>
      <c r="N107" s="126"/>
      <c r="O107" s="126"/>
    </row>
    <row r="108" spans="1:16" s="127" customFormat="1" ht="43.5" customHeight="1">
      <c r="A108" s="118">
        <v>101</v>
      </c>
      <c r="B108" s="1529"/>
      <c r="C108" s="1529"/>
      <c r="D108" s="1529"/>
      <c r="E108" s="1002" t="s">
        <v>1424</v>
      </c>
      <c r="F108" s="1531"/>
      <c r="G108" s="1531"/>
      <c r="H108" s="1531"/>
      <c r="I108" s="996">
        <v>0</v>
      </c>
      <c r="J108" s="1531"/>
      <c r="K108" s="998"/>
      <c r="L108" s="1002" t="s">
        <v>1421</v>
      </c>
      <c r="M108" s="133"/>
      <c r="N108" s="126"/>
      <c r="O108" s="126"/>
    </row>
    <row r="109" spans="1:16" s="127" customFormat="1" ht="102" customHeight="1">
      <c r="A109" s="118">
        <v>102</v>
      </c>
      <c r="B109" s="997" t="s">
        <v>1425</v>
      </c>
      <c r="C109" s="1003" t="s">
        <v>1208</v>
      </c>
      <c r="D109" s="997" t="s">
        <v>1426</v>
      </c>
      <c r="E109" s="1000" t="s">
        <v>1427</v>
      </c>
      <c r="F109" s="996">
        <v>500000</v>
      </c>
      <c r="G109" s="996">
        <v>0</v>
      </c>
      <c r="H109" s="999">
        <f>F109-G109</f>
        <v>500000</v>
      </c>
      <c r="I109" s="996">
        <v>354046</v>
      </c>
      <c r="J109" s="996">
        <f>H109-I109</f>
        <v>145954</v>
      </c>
      <c r="K109" s="998" t="s">
        <v>1428</v>
      </c>
      <c r="L109" s="1003" t="s">
        <v>2479</v>
      </c>
      <c r="M109" s="125"/>
      <c r="N109" s="126">
        <v>145954</v>
      </c>
      <c r="O109" s="126"/>
      <c r="P109" s="127" t="s">
        <v>741</v>
      </c>
    </row>
    <row r="110" spans="1:16" s="127" customFormat="1" ht="56.25" customHeight="1">
      <c r="A110" s="118">
        <v>103</v>
      </c>
      <c r="B110" s="997" t="s">
        <v>1430</v>
      </c>
      <c r="C110" s="1003" t="s">
        <v>1208</v>
      </c>
      <c r="D110" s="997" t="s">
        <v>1431</v>
      </c>
      <c r="E110" s="1000" t="s">
        <v>1432</v>
      </c>
      <c r="F110" s="996">
        <v>17945000</v>
      </c>
      <c r="G110" s="996">
        <v>0</v>
      </c>
      <c r="H110" s="999">
        <f>F110-G110</f>
        <v>17945000</v>
      </c>
      <c r="I110" s="996">
        <v>0</v>
      </c>
      <c r="J110" s="996">
        <f>H110-I110</f>
        <v>17945000</v>
      </c>
      <c r="K110" s="998" t="s">
        <v>1433</v>
      </c>
      <c r="L110" s="1003" t="s">
        <v>1434</v>
      </c>
      <c r="M110" s="125"/>
      <c r="N110" s="126">
        <v>17945000</v>
      </c>
      <c r="O110" s="126"/>
    </row>
    <row r="111" spans="1:16" s="127" customFormat="1" ht="103.15" customHeight="1">
      <c r="A111" s="118">
        <v>104</v>
      </c>
      <c r="B111" s="1524" t="s">
        <v>1435</v>
      </c>
      <c r="C111" s="1524" t="s">
        <v>1208</v>
      </c>
      <c r="D111" s="1524" t="s">
        <v>1436</v>
      </c>
      <c r="E111" s="1000" t="s">
        <v>1437</v>
      </c>
      <c r="F111" s="1516">
        <v>140000</v>
      </c>
      <c r="G111" s="1516">
        <v>0</v>
      </c>
      <c r="H111" s="1526">
        <f>F111-G111</f>
        <v>140000</v>
      </c>
      <c r="I111" s="996">
        <v>0</v>
      </c>
      <c r="J111" s="1516">
        <f>H111-I111-I112</f>
        <v>90397</v>
      </c>
      <c r="K111" s="998" t="s">
        <v>1438</v>
      </c>
      <c r="L111" s="1003" t="s">
        <v>1439</v>
      </c>
      <c r="M111" s="125"/>
      <c r="N111" s="126"/>
      <c r="O111" s="126"/>
    </row>
    <row r="112" spans="1:16" s="127" customFormat="1" ht="82.9" customHeight="1">
      <c r="A112" s="118">
        <v>105</v>
      </c>
      <c r="B112" s="1524"/>
      <c r="C112" s="1524"/>
      <c r="D112" s="1524"/>
      <c r="E112" s="83" t="s">
        <v>1440</v>
      </c>
      <c r="F112" s="1516"/>
      <c r="G112" s="1516"/>
      <c r="H112" s="1526"/>
      <c r="I112" s="167">
        <v>49603</v>
      </c>
      <c r="J112" s="1516"/>
      <c r="K112" s="998"/>
      <c r="L112" s="1003" t="s">
        <v>1441</v>
      </c>
      <c r="M112" s="125"/>
      <c r="N112" s="126">
        <v>90397</v>
      </c>
      <c r="O112" s="126"/>
    </row>
    <row r="113" spans="1:15" s="127" customFormat="1" ht="129.6" customHeight="1">
      <c r="A113" s="118">
        <v>106</v>
      </c>
      <c r="B113" s="1524" t="s">
        <v>1442</v>
      </c>
      <c r="C113" s="1524" t="s">
        <v>1443</v>
      </c>
      <c r="D113" s="1524" t="s">
        <v>1444</v>
      </c>
      <c r="E113" s="1000" t="s">
        <v>1445</v>
      </c>
      <c r="F113" s="1516">
        <v>24229550</v>
      </c>
      <c r="G113" s="1516"/>
      <c r="H113" s="1526">
        <f>F113-G113</f>
        <v>24229550</v>
      </c>
      <c r="I113" s="996">
        <v>529547</v>
      </c>
      <c r="J113" s="1516">
        <f>H113-I113-I114</f>
        <v>16808217</v>
      </c>
      <c r="K113" s="998" t="s">
        <v>1446</v>
      </c>
      <c r="L113" s="1003" t="s">
        <v>1447</v>
      </c>
      <c r="N113" s="126">
        <v>16808217</v>
      </c>
      <c r="O113" s="126">
        <v>0</v>
      </c>
    </row>
    <row r="114" spans="1:15" s="127" customFormat="1" ht="68.45" customHeight="1">
      <c r="A114" s="118">
        <v>107</v>
      </c>
      <c r="B114" s="1524"/>
      <c r="C114" s="1524"/>
      <c r="D114" s="1524"/>
      <c r="E114" s="1000" t="s">
        <v>1448</v>
      </c>
      <c r="F114" s="1516"/>
      <c r="G114" s="1516"/>
      <c r="H114" s="1526"/>
      <c r="I114" s="996">
        <v>6891786</v>
      </c>
      <c r="J114" s="1516"/>
      <c r="K114" s="998" t="s">
        <v>1449</v>
      </c>
      <c r="L114" s="1003" t="s">
        <v>2480</v>
      </c>
      <c r="M114" s="125"/>
      <c r="N114" s="126"/>
      <c r="O114" s="126"/>
    </row>
    <row r="115" spans="1:15" s="127" customFormat="1" ht="50.25" customHeight="1">
      <c r="A115" s="118">
        <v>108</v>
      </c>
      <c r="B115" s="1524" t="s">
        <v>1451</v>
      </c>
      <c r="C115" s="1524" t="s">
        <v>1452</v>
      </c>
      <c r="D115" s="1524" t="s">
        <v>1444</v>
      </c>
      <c r="E115" s="1000" t="s">
        <v>1453</v>
      </c>
      <c r="F115" s="1516">
        <v>24522515</v>
      </c>
      <c r="G115" s="1516">
        <v>0</v>
      </c>
      <c r="H115" s="1526">
        <f>F115-G115</f>
        <v>24522515</v>
      </c>
      <c r="I115" s="1516">
        <v>457602</v>
      </c>
      <c r="J115" s="1535">
        <f>H115-I115-I117-I118</f>
        <v>22093913</v>
      </c>
      <c r="K115" s="998" t="s">
        <v>1454</v>
      </c>
      <c r="L115" s="1527" t="s">
        <v>2481</v>
      </c>
      <c r="M115" s="125"/>
      <c r="N115" s="126"/>
      <c r="O115" s="126"/>
    </row>
    <row r="116" spans="1:15" s="127" customFormat="1" ht="38.25">
      <c r="A116" s="118">
        <v>109</v>
      </c>
      <c r="B116" s="1524"/>
      <c r="C116" s="1524"/>
      <c r="D116" s="1524"/>
      <c r="E116" s="1000" t="s">
        <v>1456</v>
      </c>
      <c r="F116" s="1516"/>
      <c r="G116" s="1516"/>
      <c r="H116" s="1526"/>
      <c r="I116" s="1516"/>
      <c r="J116" s="1535"/>
      <c r="K116" s="998" t="s">
        <v>1454</v>
      </c>
      <c r="L116" s="1527"/>
      <c r="M116" s="125"/>
      <c r="N116" s="126"/>
      <c r="O116" s="126"/>
    </row>
    <row r="117" spans="1:15" s="127" customFormat="1" ht="76.5">
      <c r="A117" s="118">
        <v>111</v>
      </c>
      <c r="B117" s="1524"/>
      <c r="C117" s="1524"/>
      <c r="D117" s="1524"/>
      <c r="E117" s="1000" t="s">
        <v>1457</v>
      </c>
      <c r="F117" s="1516"/>
      <c r="G117" s="1516"/>
      <c r="H117" s="1526"/>
      <c r="I117" s="996">
        <v>0</v>
      </c>
      <c r="J117" s="1535"/>
      <c r="K117" s="998" t="s">
        <v>1458</v>
      </c>
      <c r="L117" s="1003" t="s">
        <v>1459</v>
      </c>
      <c r="M117" s="125"/>
      <c r="N117" s="126">
        <v>22093913</v>
      </c>
      <c r="O117" s="126"/>
    </row>
    <row r="118" spans="1:15" s="127" customFormat="1" ht="127.5">
      <c r="A118" s="118">
        <v>112</v>
      </c>
      <c r="B118" s="1524"/>
      <c r="C118" s="1524"/>
      <c r="D118" s="1524"/>
      <c r="E118" s="1000" t="s">
        <v>1460</v>
      </c>
      <c r="F118" s="1516"/>
      <c r="G118" s="1516"/>
      <c r="H118" s="1526"/>
      <c r="I118" s="996">
        <v>1971000</v>
      </c>
      <c r="J118" s="1535"/>
      <c r="K118" s="998" t="s">
        <v>1461</v>
      </c>
      <c r="L118" s="1003" t="s">
        <v>1462</v>
      </c>
      <c r="M118" s="125"/>
      <c r="N118" s="126"/>
      <c r="O118" s="126"/>
    </row>
    <row r="119" spans="1:15" s="127" customFormat="1" ht="51">
      <c r="A119" s="118">
        <v>113</v>
      </c>
      <c r="B119" s="1528" t="s">
        <v>1032</v>
      </c>
      <c r="C119" s="1529" t="s">
        <v>1244</v>
      </c>
      <c r="D119" s="1530" t="s">
        <v>22</v>
      </c>
      <c r="E119" s="1000" t="s">
        <v>1463</v>
      </c>
      <c r="F119" s="1531">
        <v>3184116</v>
      </c>
      <c r="G119" s="1516">
        <v>0</v>
      </c>
      <c r="H119" s="1532">
        <f>F119-G119</f>
        <v>3184116</v>
      </c>
      <c r="I119" s="1001">
        <v>88200</v>
      </c>
      <c r="J119" s="1532">
        <f>H119-I119-I120-I121-I122-I123-I124-I125-I126-I127-I128-I129-I130-I130-I131-I133</f>
        <v>3069036</v>
      </c>
      <c r="K119" s="161" t="s">
        <v>1464</v>
      </c>
      <c r="L119" s="1000" t="s">
        <v>1465</v>
      </c>
      <c r="M119" s="125"/>
      <c r="N119" s="126" t="s">
        <v>741</v>
      </c>
      <c r="O119" s="126"/>
    </row>
    <row r="120" spans="1:15" s="127" customFormat="1" ht="76.5">
      <c r="A120" s="118">
        <v>114</v>
      </c>
      <c r="B120" s="1528"/>
      <c r="C120" s="1529"/>
      <c r="D120" s="1530"/>
      <c r="E120" s="1000" t="s">
        <v>1466</v>
      </c>
      <c r="F120" s="1531"/>
      <c r="G120" s="1516"/>
      <c r="H120" s="1532"/>
      <c r="I120" s="1001">
        <v>0</v>
      </c>
      <c r="J120" s="1532"/>
      <c r="K120" s="161" t="s">
        <v>1464</v>
      </c>
      <c r="L120" s="1000" t="s">
        <v>1467</v>
      </c>
      <c r="M120" s="125"/>
      <c r="N120" s="126"/>
      <c r="O120" s="126"/>
    </row>
    <row r="121" spans="1:15" s="144" customFormat="1" ht="38.25">
      <c r="A121" s="118">
        <v>115</v>
      </c>
      <c r="B121" s="1528"/>
      <c r="C121" s="1529"/>
      <c r="D121" s="1530"/>
      <c r="E121" s="1000" t="s">
        <v>1468</v>
      </c>
      <c r="F121" s="1531"/>
      <c r="G121" s="1516"/>
      <c r="H121" s="1532"/>
      <c r="I121" s="1533">
        <v>26880</v>
      </c>
      <c r="J121" s="1532"/>
      <c r="K121" s="161" t="s">
        <v>1371</v>
      </c>
      <c r="L121" s="1000" t="s">
        <v>2482</v>
      </c>
      <c r="M121" s="147"/>
      <c r="N121" s="126">
        <v>0</v>
      </c>
      <c r="O121" s="143"/>
    </row>
    <row r="122" spans="1:15" s="144" customFormat="1" ht="38.25">
      <c r="A122" s="118">
        <v>116</v>
      </c>
      <c r="B122" s="1528"/>
      <c r="C122" s="1529"/>
      <c r="D122" s="1530"/>
      <c r="E122" s="1000" t="s">
        <v>1470</v>
      </c>
      <c r="F122" s="1531"/>
      <c r="G122" s="1516"/>
      <c r="H122" s="1532"/>
      <c r="I122" s="1534"/>
      <c r="J122" s="1532"/>
      <c r="K122" s="161" t="s">
        <v>1371</v>
      </c>
      <c r="L122" s="1000" t="s">
        <v>2483</v>
      </c>
      <c r="M122" s="147"/>
      <c r="N122" s="143"/>
      <c r="O122" s="143"/>
    </row>
    <row r="123" spans="1:15" s="127" customFormat="1" ht="63.75">
      <c r="A123" s="118">
        <v>117</v>
      </c>
      <c r="B123" s="1528"/>
      <c r="C123" s="1529"/>
      <c r="D123" s="1530"/>
      <c r="E123" s="1003" t="s">
        <v>1472</v>
      </c>
      <c r="F123" s="1531"/>
      <c r="G123" s="1516"/>
      <c r="H123" s="1532"/>
      <c r="I123" s="1001">
        <v>0</v>
      </c>
      <c r="J123" s="1532"/>
      <c r="K123" s="161" t="s">
        <v>1464</v>
      </c>
      <c r="L123" s="1000" t="s">
        <v>1473</v>
      </c>
      <c r="M123" s="125"/>
      <c r="N123" s="126"/>
      <c r="O123" s="126"/>
    </row>
    <row r="124" spans="1:15" s="144" customFormat="1" ht="38.25">
      <c r="A124" s="118">
        <v>118</v>
      </c>
      <c r="B124" s="1528"/>
      <c r="C124" s="1529"/>
      <c r="D124" s="1530"/>
      <c r="E124" s="83" t="s">
        <v>1474</v>
      </c>
      <c r="F124" s="1531"/>
      <c r="G124" s="1516"/>
      <c r="H124" s="1532"/>
      <c r="I124" s="1001">
        <v>0</v>
      </c>
      <c r="J124" s="1532"/>
      <c r="K124" s="161" t="s">
        <v>1258</v>
      </c>
      <c r="L124" s="83" t="s">
        <v>1475</v>
      </c>
      <c r="M124" s="142"/>
      <c r="N124" s="143"/>
      <c r="O124" s="143"/>
    </row>
    <row r="125" spans="1:15" s="144" customFormat="1" ht="38.25">
      <c r="A125" s="118">
        <v>119</v>
      </c>
      <c r="B125" s="1528"/>
      <c r="C125" s="1529"/>
      <c r="D125" s="1530"/>
      <c r="E125" s="83" t="s">
        <v>1476</v>
      </c>
      <c r="F125" s="1531"/>
      <c r="G125" s="1516"/>
      <c r="H125" s="1532"/>
      <c r="I125" s="1001">
        <v>0</v>
      </c>
      <c r="J125" s="1532"/>
      <c r="K125" s="161" t="s">
        <v>1276</v>
      </c>
      <c r="L125" s="83" t="s">
        <v>1477</v>
      </c>
      <c r="M125" s="142"/>
      <c r="N125" s="143"/>
      <c r="O125" s="143"/>
    </row>
    <row r="126" spans="1:15" s="144" customFormat="1" ht="38.25">
      <c r="A126" s="118">
        <v>120</v>
      </c>
      <c r="B126" s="1528"/>
      <c r="C126" s="1529"/>
      <c r="D126" s="1530"/>
      <c r="E126" s="1002" t="s">
        <v>1478</v>
      </c>
      <c r="F126" s="1531"/>
      <c r="G126" s="1516"/>
      <c r="H126" s="1532"/>
      <c r="I126" s="1001">
        <v>0</v>
      </c>
      <c r="J126" s="1532"/>
      <c r="K126" s="161"/>
      <c r="L126" s="145" t="s">
        <v>1479</v>
      </c>
      <c r="M126" s="142"/>
      <c r="N126" s="1280">
        <v>3069036</v>
      </c>
      <c r="O126" s="143"/>
    </row>
    <row r="127" spans="1:15" s="144" customFormat="1" ht="63.75">
      <c r="A127" s="118">
        <v>121</v>
      </c>
      <c r="B127" s="1528"/>
      <c r="C127" s="1529"/>
      <c r="D127" s="1530"/>
      <c r="E127" s="1002" t="s">
        <v>1480</v>
      </c>
      <c r="F127" s="1531"/>
      <c r="G127" s="1516"/>
      <c r="H127" s="1532"/>
      <c r="I127" s="1001">
        <v>0</v>
      </c>
      <c r="J127" s="1532"/>
      <c r="K127" s="161"/>
      <c r="L127" s="145" t="s">
        <v>1481</v>
      </c>
      <c r="M127" s="142"/>
      <c r="N127" s="143"/>
      <c r="O127" s="143"/>
    </row>
    <row r="128" spans="1:15" s="144" customFormat="1" ht="38.25">
      <c r="A128" s="118">
        <v>122</v>
      </c>
      <c r="B128" s="1528"/>
      <c r="C128" s="1529"/>
      <c r="D128" s="1530"/>
      <c r="E128" s="1002" t="s">
        <v>1482</v>
      </c>
      <c r="F128" s="1531"/>
      <c r="G128" s="1516"/>
      <c r="H128" s="1532"/>
      <c r="I128" s="1001">
        <v>0</v>
      </c>
      <c r="J128" s="1532"/>
      <c r="K128" s="161"/>
      <c r="L128" s="1002" t="s">
        <v>1483</v>
      </c>
      <c r="M128" s="142"/>
      <c r="N128" s="143"/>
      <c r="O128" s="143"/>
    </row>
    <row r="129" spans="1:15" s="144" customFormat="1" ht="38.25">
      <c r="A129" s="118">
        <v>123</v>
      </c>
      <c r="B129" s="1528"/>
      <c r="C129" s="1529"/>
      <c r="D129" s="1530"/>
      <c r="E129" s="1002" t="s">
        <v>1484</v>
      </c>
      <c r="F129" s="1531"/>
      <c r="G129" s="1516"/>
      <c r="H129" s="1532"/>
      <c r="I129" s="1001">
        <v>0</v>
      </c>
      <c r="J129" s="1532"/>
      <c r="K129" s="161"/>
      <c r="L129" s="1002" t="s">
        <v>1483</v>
      </c>
      <c r="M129" s="142"/>
      <c r="N129" s="143"/>
      <c r="O129" s="143"/>
    </row>
    <row r="130" spans="1:15" s="144" customFormat="1" ht="15">
      <c r="A130" s="118">
        <v>124</v>
      </c>
      <c r="B130" s="1528"/>
      <c r="C130" s="1529"/>
      <c r="D130" s="1530"/>
      <c r="E130" s="1279" t="s">
        <v>1485</v>
      </c>
      <c r="F130" s="1531"/>
      <c r="G130" s="1516"/>
      <c r="H130" s="1532"/>
      <c r="I130" s="1001">
        <v>0</v>
      </c>
      <c r="J130" s="1532"/>
      <c r="K130" s="161"/>
      <c r="L130" s="1002" t="s">
        <v>1486</v>
      </c>
      <c r="M130" s="142"/>
      <c r="N130" s="143"/>
      <c r="O130" s="143"/>
    </row>
    <row r="131" spans="1:15" s="144" customFormat="1" ht="38.25">
      <c r="A131" s="118">
        <v>125</v>
      </c>
      <c r="B131" s="1528"/>
      <c r="C131" s="1529"/>
      <c r="D131" s="1530"/>
      <c r="E131" s="1002" t="s">
        <v>1487</v>
      </c>
      <c r="F131" s="1531"/>
      <c r="G131" s="1516"/>
      <c r="H131" s="1532"/>
      <c r="I131" s="1001">
        <v>0</v>
      </c>
      <c r="J131" s="1532"/>
      <c r="K131" s="161"/>
      <c r="L131" s="1002" t="s">
        <v>1488</v>
      </c>
      <c r="M131" s="142"/>
      <c r="N131" s="143"/>
      <c r="O131" s="143"/>
    </row>
    <row r="132" spans="1:15" s="144" customFormat="1" ht="38.25">
      <c r="A132" s="118">
        <v>126</v>
      </c>
      <c r="B132" s="1528"/>
      <c r="C132" s="1529"/>
      <c r="D132" s="1530"/>
      <c r="E132" s="1002" t="s">
        <v>1489</v>
      </c>
      <c r="F132" s="1531"/>
      <c r="G132" s="1516"/>
      <c r="H132" s="1532"/>
      <c r="I132" s="1001">
        <v>0</v>
      </c>
      <c r="J132" s="1532"/>
      <c r="K132" s="161"/>
      <c r="L132" s="1002" t="s">
        <v>1490</v>
      </c>
      <c r="M132" s="142"/>
      <c r="N132" s="143"/>
      <c r="O132" s="143"/>
    </row>
    <row r="133" spans="1:15" s="144" customFormat="1" ht="63.75">
      <c r="A133" s="118">
        <v>127</v>
      </c>
      <c r="B133" s="1528"/>
      <c r="C133" s="1529"/>
      <c r="D133" s="1530"/>
      <c r="E133" s="1002" t="s">
        <v>1491</v>
      </c>
      <c r="F133" s="1531"/>
      <c r="G133" s="1516"/>
      <c r="H133" s="1532"/>
      <c r="I133" s="1001">
        <v>0</v>
      </c>
      <c r="J133" s="1532"/>
      <c r="K133" s="169"/>
      <c r="L133" s="145" t="s">
        <v>1492</v>
      </c>
      <c r="M133" s="142"/>
      <c r="N133" s="143"/>
      <c r="O133" s="143"/>
    </row>
    <row r="134" spans="1:15" s="127" customFormat="1" ht="178.5">
      <c r="A134" s="118">
        <v>128</v>
      </c>
      <c r="B134" s="997" t="s">
        <v>1493</v>
      </c>
      <c r="C134" s="998" t="s">
        <v>1208</v>
      </c>
      <c r="D134" s="997" t="s">
        <v>1494</v>
      </c>
      <c r="E134" s="1000" t="s">
        <v>1495</v>
      </c>
      <c r="F134" s="996">
        <v>6821000</v>
      </c>
      <c r="G134" s="996">
        <v>0</v>
      </c>
      <c r="H134" s="999">
        <f t="shared" ref="H134:H141" si="2">F134-G134</f>
        <v>6821000</v>
      </c>
      <c r="I134" s="996">
        <v>5350367</v>
      </c>
      <c r="J134" s="996">
        <f t="shared" ref="J134:J139" si="3">H134-I134</f>
        <v>1470633</v>
      </c>
      <c r="K134" s="998"/>
      <c r="L134" s="135" t="s">
        <v>1496</v>
      </c>
      <c r="M134" s="136"/>
      <c r="N134" s="1281">
        <v>1470633</v>
      </c>
      <c r="O134" s="126"/>
    </row>
    <row r="135" spans="1:15" s="127" customFormat="1" ht="76.5">
      <c r="A135" s="118">
        <v>129</v>
      </c>
      <c r="B135" s="997" t="s">
        <v>1497</v>
      </c>
      <c r="C135" s="163" t="s">
        <v>1208</v>
      </c>
      <c r="D135" s="163" t="s">
        <v>1498</v>
      </c>
      <c r="E135" s="1000" t="s">
        <v>1499</v>
      </c>
      <c r="F135" s="996">
        <v>0</v>
      </c>
      <c r="G135" s="996">
        <v>0</v>
      </c>
      <c r="H135" s="999">
        <f t="shared" si="2"/>
        <v>0</v>
      </c>
      <c r="I135" s="996">
        <v>0</v>
      </c>
      <c r="J135" s="996">
        <f t="shared" si="3"/>
        <v>0</v>
      </c>
      <c r="K135" s="170"/>
      <c r="L135" s="1003" t="s">
        <v>2484</v>
      </c>
      <c r="M135" s="125"/>
      <c r="N135" s="126"/>
      <c r="O135" s="126"/>
    </row>
    <row r="136" spans="1:15" s="127" customFormat="1" ht="63.75">
      <c r="A136" s="118">
        <v>130</v>
      </c>
      <c r="B136" s="997" t="s">
        <v>1501</v>
      </c>
      <c r="C136" s="163" t="s">
        <v>1208</v>
      </c>
      <c r="D136" s="163" t="s">
        <v>1502</v>
      </c>
      <c r="E136" s="1000" t="s">
        <v>1503</v>
      </c>
      <c r="F136" s="996">
        <v>0</v>
      </c>
      <c r="G136" s="996">
        <v>0</v>
      </c>
      <c r="H136" s="999">
        <f t="shared" si="2"/>
        <v>0</v>
      </c>
      <c r="I136" s="996">
        <v>0</v>
      </c>
      <c r="J136" s="996">
        <f t="shared" si="3"/>
        <v>0</v>
      </c>
      <c r="K136" s="170" t="s">
        <v>1504</v>
      </c>
      <c r="L136" s="1003" t="s">
        <v>1505</v>
      </c>
      <c r="M136" s="125"/>
      <c r="N136" s="126" t="s">
        <v>741</v>
      </c>
      <c r="O136" s="126"/>
    </row>
    <row r="137" spans="1:15" s="127" customFormat="1" ht="51">
      <c r="A137" s="118">
        <v>131</v>
      </c>
      <c r="B137" s="997" t="s">
        <v>1506</v>
      </c>
      <c r="C137" s="163" t="s">
        <v>1208</v>
      </c>
      <c r="D137" s="128" t="s">
        <v>1507</v>
      </c>
      <c r="E137" s="83" t="s">
        <v>1508</v>
      </c>
      <c r="F137" s="996">
        <v>1375000</v>
      </c>
      <c r="G137" s="996">
        <v>0</v>
      </c>
      <c r="H137" s="999">
        <f t="shared" si="2"/>
        <v>1375000</v>
      </c>
      <c r="I137" s="996">
        <v>1372824</v>
      </c>
      <c r="J137" s="996">
        <f t="shared" si="3"/>
        <v>2176</v>
      </c>
      <c r="K137" s="998" t="s">
        <v>1509</v>
      </c>
      <c r="L137" s="129" t="s">
        <v>1510</v>
      </c>
      <c r="M137" s="130"/>
      <c r="N137" s="126">
        <v>2176</v>
      </c>
      <c r="O137" s="126"/>
    </row>
    <row r="138" spans="1:15" s="127" customFormat="1" ht="63.75">
      <c r="A138" s="118">
        <v>132</v>
      </c>
      <c r="B138" s="997" t="s">
        <v>1511</v>
      </c>
      <c r="C138" s="134" t="s">
        <v>1208</v>
      </c>
      <c r="D138" s="163" t="s">
        <v>1512</v>
      </c>
      <c r="E138" s="132" t="s">
        <v>1513</v>
      </c>
      <c r="F138" s="996">
        <v>39636000</v>
      </c>
      <c r="G138" s="996">
        <v>0</v>
      </c>
      <c r="H138" s="999">
        <f t="shared" si="2"/>
        <v>39636000</v>
      </c>
      <c r="I138" s="996">
        <v>30876563</v>
      </c>
      <c r="J138" s="996">
        <f t="shared" si="3"/>
        <v>8759437</v>
      </c>
      <c r="K138" s="998" t="s">
        <v>1514</v>
      </c>
      <c r="L138" s="135" t="s">
        <v>1515</v>
      </c>
      <c r="M138" s="136"/>
      <c r="N138" s="126">
        <v>8759437</v>
      </c>
      <c r="O138" s="126"/>
    </row>
    <row r="139" spans="1:15" s="127" customFormat="1" ht="51">
      <c r="A139" s="118">
        <v>133</v>
      </c>
      <c r="B139" s="997" t="s">
        <v>1516</v>
      </c>
      <c r="C139" s="1003" t="s">
        <v>1452</v>
      </c>
      <c r="D139" s="1003" t="s">
        <v>1517</v>
      </c>
      <c r="E139" s="1000" t="s">
        <v>1518</v>
      </c>
      <c r="F139" s="996">
        <v>2907140</v>
      </c>
      <c r="G139" s="996">
        <v>0</v>
      </c>
      <c r="H139" s="999">
        <f t="shared" si="2"/>
        <v>2907140</v>
      </c>
      <c r="I139" s="996">
        <v>2407140</v>
      </c>
      <c r="J139" s="996">
        <f t="shared" si="3"/>
        <v>500000</v>
      </c>
      <c r="K139" s="998"/>
      <c r="L139" s="1003" t="s">
        <v>1519</v>
      </c>
      <c r="M139" s="125"/>
      <c r="N139" s="126">
        <v>500000</v>
      </c>
      <c r="O139" s="126"/>
    </row>
    <row r="140" spans="1:15" s="127" customFormat="1" ht="178.5">
      <c r="A140" s="118">
        <v>134</v>
      </c>
      <c r="B140" s="1524" t="s">
        <v>1520</v>
      </c>
      <c r="C140" s="1525" t="s">
        <v>1208</v>
      </c>
      <c r="D140" s="1524" t="s">
        <v>1521</v>
      </c>
      <c r="E140" s="1000" t="s">
        <v>1522</v>
      </c>
      <c r="F140" s="1516">
        <v>500000</v>
      </c>
      <c r="G140" s="1516">
        <v>0</v>
      </c>
      <c r="H140" s="1516">
        <f t="shared" si="2"/>
        <v>500000</v>
      </c>
      <c r="I140" s="996">
        <v>443710</v>
      </c>
      <c r="J140" s="1516">
        <f>H140-I140-I141</f>
        <v>56290</v>
      </c>
      <c r="K140" s="998"/>
      <c r="L140" s="1003" t="s">
        <v>2485</v>
      </c>
      <c r="M140" s="125"/>
      <c r="N140" s="126">
        <v>56290</v>
      </c>
      <c r="O140" s="126"/>
    </row>
    <row r="141" spans="1:15" s="127" customFormat="1" ht="102">
      <c r="A141" s="118">
        <v>135</v>
      </c>
      <c r="B141" s="1524"/>
      <c r="C141" s="1525"/>
      <c r="D141" s="1524"/>
      <c r="E141" s="1000" t="s">
        <v>1524</v>
      </c>
      <c r="F141" s="1516"/>
      <c r="G141" s="1516">
        <v>0</v>
      </c>
      <c r="H141" s="1516">
        <f t="shared" si="2"/>
        <v>0</v>
      </c>
      <c r="I141" s="996">
        <v>0</v>
      </c>
      <c r="J141" s="1516">
        <f t="shared" ref="J141" si="4">H141-I141</f>
        <v>0</v>
      </c>
      <c r="K141" s="998"/>
      <c r="L141" s="1003" t="s">
        <v>1525</v>
      </c>
      <c r="M141" s="125"/>
      <c r="N141" s="126"/>
      <c r="O141" s="126"/>
    </row>
    <row r="142" spans="1:15" s="127" customFormat="1" ht="51">
      <c r="A142" s="118">
        <v>136</v>
      </c>
      <c r="B142" s="1524" t="s">
        <v>1013</v>
      </c>
      <c r="C142" s="1525" t="s">
        <v>1208</v>
      </c>
      <c r="D142" s="1524" t="s">
        <v>308</v>
      </c>
      <c r="E142" s="83" t="s">
        <v>1526</v>
      </c>
      <c r="F142" s="1516">
        <v>12656000</v>
      </c>
      <c r="G142" s="1516">
        <v>0</v>
      </c>
      <c r="H142" s="1526">
        <f>F142-G142</f>
        <v>12656000</v>
      </c>
      <c r="I142" s="1516">
        <v>28987</v>
      </c>
      <c r="J142" s="1516">
        <f>H142-I142-I143-I144-I145-I146</f>
        <v>12627013</v>
      </c>
      <c r="K142" s="998"/>
      <c r="L142" s="1000" t="s">
        <v>1527</v>
      </c>
      <c r="M142" s="133"/>
      <c r="N142" s="126"/>
      <c r="O142" s="126"/>
    </row>
    <row r="143" spans="1:15" s="127" customFormat="1" ht="51">
      <c r="A143" s="118">
        <v>137</v>
      </c>
      <c r="B143" s="1524"/>
      <c r="C143" s="1525"/>
      <c r="D143" s="1524"/>
      <c r="E143" s="1000" t="s">
        <v>1528</v>
      </c>
      <c r="F143" s="1516"/>
      <c r="G143" s="1516"/>
      <c r="H143" s="1526"/>
      <c r="I143" s="1516"/>
      <c r="J143" s="1516"/>
      <c r="K143" s="998" t="s">
        <v>1529</v>
      </c>
      <c r="L143" s="1000" t="s">
        <v>1530</v>
      </c>
      <c r="M143" s="133" t="s">
        <v>1531</v>
      </c>
      <c r="N143" s="126"/>
      <c r="O143" s="126">
        <v>12627013</v>
      </c>
    </row>
    <row r="144" spans="1:15" s="127" customFormat="1" ht="25.5">
      <c r="A144" s="118">
        <v>138</v>
      </c>
      <c r="B144" s="1524"/>
      <c r="C144" s="1525"/>
      <c r="D144" s="1524"/>
      <c r="E144" s="83" t="s">
        <v>1532</v>
      </c>
      <c r="F144" s="1516"/>
      <c r="G144" s="1516"/>
      <c r="H144" s="1526"/>
      <c r="I144" s="996">
        <v>0</v>
      </c>
      <c r="J144" s="1516"/>
      <c r="K144" s="998"/>
      <c r="L144" s="83" t="s">
        <v>1533</v>
      </c>
      <c r="M144" s="133"/>
      <c r="N144" s="126"/>
      <c r="O144" s="126"/>
    </row>
    <row r="145" spans="1:16" s="127" customFormat="1" ht="25.5">
      <c r="A145" s="118">
        <v>139</v>
      </c>
      <c r="B145" s="1524"/>
      <c r="C145" s="1525"/>
      <c r="D145" s="1524"/>
      <c r="E145" s="83" t="s">
        <v>1534</v>
      </c>
      <c r="F145" s="1516"/>
      <c r="G145" s="1516"/>
      <c r="H145" s="1526"/>
      <c r="I145" s="996">
        <v>0</v>
      </c>
      <c r="J145" s="1516"/>
      <c r="K145" s="998"/>
      <c r="L145" s="83" t="s">
        <v>1533</v>
      </c>
      <c r="M145" s="133"/>
      <c r="N145" s="126"/>
      <c r="O145" s="126"/>
    </row>
    <row r="146" spans="1:16" s="127" customFormat="1" ht="25.5">
      <c r="A146" s="118">
        <v>140</v>
      </c>
      <c r="B146" s="1524"/>
      <c r="C146" s="1525"/>
      <c r="D146" s="1524"/>
      <c r="E146" s="83" t="s">
        <v>1535</v>
      </c>
      <c r="F146" s="1516"/>
      <c r="G146" s="1516"/>
      <c r="H146" s="1526"/>
      <c r="I146" s="996">
        <v>0</v>
      </c>
      <c r="J146" s="1516"/>
      <c r="K146" s="998"/>
      <c r="L146" s="83" t="s">
        <v>1533</v>
      </c>
      <c r="M146" s="133"/>
      <c r="N146" s="126"/>
      <c r="O146" s="126"/>
    </row>
    <row r="147" spans="1:16" s="127" customFormat="1" ht="51">
      <c r="A147" s="118">
        <v>141</v>
      </c>
      <c r="B147" s="1524" t="s">
        <v>1057</v>
      </c>
      <c r="C147" s="1525" t="s">
        <v>1208</v>
      </c>
      <c r="D147" s="1524" t="s">
        <v>510</v>
      </c>
      <c r="E147" s="1000" t="s">
        <v>1536</v>
      </c>
      <c r="F147" s="1516">
        <v>2623620</v>
      </c>
      <c r="G147" s="1516">
        <v>0</v>
      </c>
      <c r="H147" s="1526">
        <f>F147-G147</f>
        <v>2623620</v>
      </c>
      <c r="I147" s="996">
        <v>0</v>
      </c>
      <c r="J147" s="1516">
        <f>H147-I147-I148-I149</f>
        <v>2623620</v>
      </c>
      <c r="K147" s="998" t="s">
        <v>1258</v>
      </c>
      <c r="L147" s="1517" t="s">
        <v>1537</v>
      </c>
      <c r="M147" s="133" t="s">
        <v>1538</v>
      </c>
      <c r="N147" s="126"/>
      <c r="O147" s="126"/>
    </row>
    <row r="148" spans="1:16" s="127" customFormat="1" ht="25.15" customHeight="1">
      <c r="A148" s="118">
        <v>142</v>
      </c>
      <c r="B148" s="1524"/>
      <c r="C148" s="1525"/>
      <c r="D148" s="1524"/>
      <c r="E148" s="1000" t="s">
        <v>1539</v>
      </c>
      <c r="F148" s="1516"/>
      <c r="G148" s="1516"/>
      <c r="H148" s="1526"/>
      <c r="I148" s="996">
        <v>0</v>
      </c>
      <c r="J148" s="1516"/>
      <c r="K148" s="998" t="s">
        <v>1258</v>
      </c>
      <c r="L148" s="1517"/>
      <c r="M148" s="133" t="s">
        <v>1538</v>
      </c>
      <c r="N148" s="126">
        <v>2623620</v>
      </c>
      <c r="O148" s="126"/>
    </row>
    <row r="149" spans="1:16" s="127" customFormat="1" ht="31.15" customHeight="1">
      <c r="A149" s="118">
        <v>143</v>
      </c>
      <c r="B149" s="1524"/>
      <c r="C149" s="1525"/>
      <c r="D149" s="1524"/>
      <c r="E149" s="1000" t="s">
        <v>1540</v>
      </c>
      <c r="F149" s="1516"/>
      <c r="G149" s="1516"/>
      <c r="H149" s="1526"/>
      <c r="I149" s="996">
        <v>0</v>
      </c>
      <c r="J149" s="1516"/>
      <c r="K149" s="998" t="s">
        <v>1258</v>
      </c>
      <c r="L149" s="1517"/>
      <c r="M149" s="133" t="s">
        <v>1538</v>
      </c>
      <c r="N149" s="126"/>
      <c r="O149" s="126"/>
    </row>
    <row r="150" spans="1:16" s="127" customFormat="1" ht="69.75" customHeight="1">
      <c r="A150" s="118">
        <v>144</v>
      </c>
      <c r="B150" s="997" t="s">
        <v>1541</v>
      </c>
      <c r="C150" s="998" t="s">
        <v>1208</v>
      </c>
      <c r="D150" s="997" t="s">
        <v>1542</v>
      </c>
      <c r="E150" s="83" t="s">
        <v>1543</v>
      </c>
      <c r="F150" s="996">
        <v>0</v>
      </c>
      <c r="G150" s="996">
        <v>0</v>
      </c>
      <c r="H150" s="999">
        <f>F150-G150</f>
        <v>0</v>
      </c>
      <c r="I150" s="996">
        <v>0</v>
      </c>
      <c r="J150" s="996">
        <f>H150-I150</f>
        <v>0</v>
      </c>
      <c r="K150" s="998" t="s">
        <v>1544</v>
      </c>
      <c r="L150" s="129" t="s">
        <v>1545</v>
      </c>
      <c r="M150" s="130"/>
      <c r="N150" s="126"/>
      <c r="O150" s="126"/>
    </row>
    <row r="151" spans="1:16" s="127" customFormat="1" ht="96" customHeight="1">
      <c r="A151" s="118"/>
      <c r="B151" s="1518" t="s">
        <v>2486</v>
      </c>
      <c r="C151" s="1504" t="s">
        <v>1208</v>
      </c>
      <c r="D151" s="1518" t="s">
        <v>2487</v>
      </c>
      <c r="E151" s="83" t="s">
        <v>2488</v>
      </c>
      <c r="F151" s="1520">
        <v>0</v>
      </c>
      <c r="G151" s="1522">
        <v>0</v>
      </c>
      <c r="H151" s="1520">
        <f>F151-G151</f>
        <v>0</v>
      </c>
      <c r="I151" s="996">
        <v>0</v>
      </c>
      <c r="J151" s="1520">
        <f>H151-I151-I152</f>
        <v>0</v>
      </c>
      <c r="K151" s="998"/>
      <c r="L151" s="129" t="s">
        <v>2489</v>
      </c>
      <c r="M151" s="130"/>
      <c r="N151" s="126"/>
      <c r="O151" s="126"/>
    </row>
    <row r="152" spans="1:16" s="127" customFormat="1" ht="96" customHeight="1">
      <c r="A152" s="118"/>
      <c r="B152" s="1519"/>
      <c r="C152" s="1505"/>
      <c r="D152" s="1519"/>
      <c r="E152" s="83" t="s">
        <v>2490</v>
      </c>
      <c r="F152" s="1521"/>
      <c r="G152" s="1523"/>
      <c r="H152" s="1521"/>
      <c r="I152" s="996">
        <v>0</v>
      </c>
      <c r="J152" s="1521"/>
      <c r="K152" s="998"/>
      <c r="L152" s="129" t="s">
        <v>2491</v>
      </c>
      <c r="M152" s="130"/>
      <c r="N152" s="126"/>
      <c r="O152" s="126"/>
    </row>
    <row r="153" spans="1:16" s="127" customFormat="1" ht="75" customHeight="1">
      <c r="A153" s="118">
        <v>145</v>
      </c>
      <c r="B153" s="997" t="s">
        <v>1546</v>
      </c>
      <c r="C153" s="998" t="s">
        <v>1208</v>
      </c>
      <c r="D153" s="128" t="s">
        <v>1547</v>
      </c>
      <c r="E153" s="83" t="s">
        <v>1548</v>
      </c>
      <c r="F153" s="996">
        <v>0</v>
      </c>
      <c r="G153" s="996">
        <v>0</v>
      </c>
      <c r="H153" s="999">
        <f>F153-G153</f>
        <v>0</v>
      </c>
      <c r="I153" s="996">
        <v>0</v>
      </c>
      <c r="J153" s="996">
        <f>H153-I153</f>
        <v>0</v>
      </c>
      <c r="K153" s="998" t="s">
        <v>1549</v>
      </c>
      <c r="L153" s="129" t="s">
        <v>1550</v>
      </c>
      <c r="M153" s="130"/>
      <c r="N153" s="126"/>
      <c r="O153" s="126"/>
    </row>
    <row r="154" spans="1:16" s="127" customFormat="1" ht="102">
      <c r="A154" s="118">
        <v>146</v>
      </c>
      <c r="B154" s="997" t="s">
        <v>1551</v>
      </c>
      <c r="C154" s="998" t="s">
        <v>1208</v>
      </c>
      <c r="D154" s="128" t="s">
        <v>1552</v>
      </c>
      <c r="E154" s="83" t="s">
        <v>1553</v>
      </c>
      <c r="F154" s="996">
        <v>0</v>
      </c>
      <c r="G154" s="996">
        <v>0</v>
      </c>
      <c r="H154" s="999">
        <f>F154-G154</f>
        <v>0</v>
      </c>
      <c r="I154" s="996">
        <v>0</v>
      </c>
      <c r="J154" s="996">
        <f>H154-I154</f>
        <v>0</v>
      </c>
      <c r="K154" s="998" t="s">
        <v>2492</v>
      </c>
      <c r="L154" s="129" t="s">
        <v>2493</v>
      </c>
      <c r="M154" s="130"/>
      <c r="N154" s="126"/>
      <c r="O154" s="126"/>
    </row>
    <row r="155" spans="1:16" s="177" customFormat="1" ht="30.75" customHeight="1">
      <c r="A155" s="171"/>
      <c r="B155" s="1501" t="s">
        <v>1555</v>
      </c>
      <c r="C155" s="1501"/>
      <c r="D155" s="1501"/>
      <c r="E155" s="1501"/>
      <c r="F155" s="172">
        <f>SUM(F2:F154)</f>
        <v>716673282</v>
      </c>
      <c r="G155" s="172">
        <f>SUM(G2:G154)</f>
        <v>0</v>
      </c>
      <c r="H155" s="172">
        <f>SUM(H2:H154)</f>
        <v>716673282</v>
      </c>
      <c r="I155" s="172">
        <f>SUM(I2:I154)</f>
        <v>513994870</v>
      </c>
      <c r="J155" s="172">
        <f>SUM(J2:J154)</f>
        <v>202678412</v>
      </c>
      <c r="K155" s="173"/>
      <c r="L155" s="174"/>
      <c r="M155" s="175"/>
      <c r="N155" s="176">
        <f>SUM(N2:N154)</f>
        <v>136995861</v>
      </c>
      <c r="O155" s="176">
        <f>SUM(O2:O154)</f>
        <v>65682551</v>
      </c>
      <c r="P155" s="176">
        <f>N155+O155</f>
        <v>202678412</v>
      </c>
    </row>
    <row r="160" spans="1:16">
      <c r="I160" s="183"/>
    </row>
    <row r="162" spans="9:9">
      <c r="I162" s="183"/>
    </row>
  </sheetData>
  <mergeCells count="148">
    <mergeCell ref="J5:J6"/>
    <mergeCell ref="B8:B14"/>
    <mergeCell ref="C8:C14"/>
    <mergeCell ref="D8:D14"/>
    <mergeCell ref="F8:F14"/>
    <mergeCell ref="G8:G14"/>
    <mergeCell ref="H8:H14"/>
    <mergeCell ref="J8:J14"/>
    <mergeCell ref="B5:B6"/>
    <mergeCell ref="C5:C6"/>
    <mergeCell ref="D5:D6"/>
    <mergeCell ref="F5:F6"/>
    <mergeCell ref="G5:G6"/>
    <mergeCell ref="H5:H6"/>
    <mergeCell ref="J15:J20"/>
    <mergeCell ref="B21:B30"/>
    <mergeCell ref="C21:C30"/>
    <mergeCell ref="D21:D30"/>
    <mergeCell ref="F21:F30"/>
    <mergeCell ref="G21:G30"/>
    <mergeCell ref="H21:H30"/>
    <mergeCell ref="I21:I22"/>
    <mergeCell ref="J21:J30"/>
    <mergeCell ref="B15:B20"/>
    <mergeCell ref="C15:C20"/>
    <mergeCell ref="D15:D20"/>
    <mergeCell ref="F15:F20"/>
    <mergeCell ref="G15:G20"/>
    <mergeCell ref="H15:H20"/>
    <mergeCell ref="J31:J37"/>
    <mergeCell ref="B38:B48"/>
    <mergeCell ref="C38:C48"/>
    <mergeCell ref="D38:D48"/>
    <mergeCell ref="F38:F48"/>
    <mergeCell ref="G38:G48"/>
    <mergeCell ref="H38:H48"/>
    <mergeCell ref="J38:J48"/>
    <mergeCell ref="B31:B37"/>
    <mergeCell ref="C31:C37"/>
    <mergeCell ref="D31:D37"/>
    <mergeCell ref="F31:F37"/>
    <mergeCell ref="G31:G37"/>
    <mergeCell ref="H31:H37"/>
    <mergeCell ref="L74:L75"/>
    <mergeCell ref="B81:B87"/>
    <mergeCell ref="C81:C87"/>
    <mergeCell ref="D81:D87"/>
    <mergeCell ref="F81:F87"/>
    <mergeCell ref="G81:G87"/>
    <mergeCell ref="H81:H87"/>
    <mergeCell ref="J81:J87"/>
    <mergeCell ref="J49:J66"/>
    <mergeCell ref="B67:B80"/>
    <mergeCell ref="C67:C80"/>
    <mergeCell ref="D67:D80"/>
    <mergeCell ref="F67:F80"/>
    <mergeCell ref="G67:G80"/>
    <mergeCell ref="H67:H80"/>
    <mergeCell ref="J67:J80"/>
    <mergeCell ref="I70:I73"/>
    <mergeCell ref="I64:I65"/>
    <mergeCell ref="B49:B66"/>
    <mergeCell ref="C49:C66"/>
    <mergeCell ref="D49:D66"/>
    <mergeCell ref="F49:F66"/>
    <mergeCell ref="G49:G66"/>
    <mergeCell ref="H49:H66"/>
    <mergeCell ref="J88:J108"/>
    <mergeCell ref="L99:L100"/>
    <mergeCell ref="B111:B112"/>
    <mergeCell ref="C111:C112"/>
    <mergeCell ref="D111:D112"/>
    <mergeCell ref="F111:F112"/>
    <mergeCell ref="G111:G112"/>
    <mergeCell ref="H111:H112"/>
    <mergeCell ref="J111:J112"/>
    <mergeCell ref="B88:B108"/>
    <mergeCell ref="C88:C108"/>
    <mergeCell ref="D88:D108"/>
    <mergeCell ref="F88:F108"/>
    <mergeCell ref="G88:G108"/>
    <mergeCell ref="H88:H108"/>
    <mergeCell ref="J113:J114"/>
    <mergeCell ref="B115:B118"/>
    <mergeCell ref="C115:C118"/>
    <mergeCell ref="D115:D118"/>
    <mergeCell ref="F115:F118"/>
    <mergeCell ref="G115:G118"/>
    <mergeCell ref="H115:H118"/>
    <mergeCell ref="I115:I116"/>
    <mergeCell ref="J115:J118"/>
    <mergeCell ref="B113:B114"/>
    <mergeCell ref="C113:C114"/>
    <mergeCell ref="D113:D114"/>
    <mergeCell ref="F113:F114"/>
    <mergeCell ref="G113:G114"/>
    <mergeCell ref="H113:H114"/>
    <mergeCell ref="L115:L116"/>
    <mergeCell ref="B119:B133"/>
    <mergeCell ref="C119:C133"/>
    <mergeCell ref="D119:D133"/>
    <mergeCell ref="F119:F133"/>
    <mergeCell ref="G119:G133"/>
    <mergeCell ref="H119:H133"/>
    <mergeCell ref="J119:J133"/>
    <mergeCell ref="I121:I122"/>
    <mergeCell ref="F147:F149"/>
    <mergeCell ref="G147:G149"/>
    <mergeCell ref="H147:H149"/>
    <mergeCell ref="J140:J141"/>
    <mergeCell ref="B142:B146"/>
    <mergeCell ref="C142:C146"/>
    <mergeCell ref="D142:D146"/>
    <mergeCell ref="F142:F146"/>
    <mergeCell ref="G142:G146"/>
    <mergeCell ref="H142:H146"/>
    <mergeCell ref="I142:I143"/>
    <mergeCell ref="J142:J146"/>
    <mergeCell ref="B140:B141"/>
    <mergeCell ref="C140:C141"/>
    <mergeCell ref="D140:D141"/>
    <mergeCell ref="F140:F141"/>
    <mergeCell ref="G140:G141"/>
    <mergeCell ref="H140:H141"/>
    <mergeCell ref="K64:K65"/>
    <mergeCell ref="L64:L65"/>
    <mergeCell ref="B155:E155"/>
    <mergeCell ref="L45:L46"/>
    <mergeCell ref="K45:K46"/>
    <mergeCell ref="I45:I46"/>
    <mergeCell ref="E45:E46"/>
    <mergeCell ref="L62:L63"/>
    <mergeCell ref="K62:K63"/>
    <mergeCell ref="I62:I63"/>
    <mergeCell ref="E62:E63"/>
    <mergeCell ref="E64:E65"/>
    <mergeCell ref="J147:J149"/>
    <mergeCell ref="L147:L149"/>
    <mergeCell ref="B151:B152"/>
    <mergeCell ref="C151:C152"/>
    <mergeCell ref="D151:D152"/>
    <mergeCell ref="F151:F152"/>
    <mergeCell ref="G151:G152"/>
    <mergeCell ref="H151:H152"/>
    <mergeCell ref="J151:J152"/>
    <mergeCell ref="B147:B149"/>
    <mergeCell ref="C147:C149"/>
    <mergeCell ref="D147:D1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7" workbookViewId="0">
      <selection activeCell="B9" sqref="B9:D9"/>
    </sheetView>
  </sheetViews>
  <sheetFormatPr defaultRowHeight="15"/>
  <cols>
    <col min="2" max="2" width="58.28515625" bestFit="1" customWidth="1"/>
    <col min="3" max="3" width="12.7109375" bestFit="1" customWidth="1"/>
    <col min="4" max="4" width="69.5703125" customWidth="1"/>
  </cols>
  <sheetData>
    <row r="1" spans="1:4">
      <c r="A1" s="192" t="s">
        <v>0</v>
      </c>
      <c r="B1" s="193" t="s">
        <v>79</v>
      </c>
      <c r="C1" s="193" t="s">
        <v>14</v>
      </c>
      <c r="D1" s="194" t="s">
        <v>84</v>
      </c>
    </row>
    <row r="2" spans="1:4" ht="153">
      <c r="A2" s="195">
        <v>1</v>
      </c>
      <c r="B2" s="196" t="s">
        <v>1556</v>
      </c>
      <c r="C2" s="197">
        <v>2017</v>
      </c>
      <c r="D2" s="198" t="s">
        <v>1557</v>
      </c>
    </row>
    <row r="3" spans="1:4" ht="102">
      <c r="A3" s="195">
        <v>2</v>
      </c>
      <c r="B3" s="196" t="s">
        <v>1558</v>
      </c>
      <c r="C3" s="197">
        <v>2017</v>
      </c>
      <c r="D3" s="198" t="s">
        <v>1559</v>
      </c>
    </row>
    <row r="4" spans="1:4" ht="127.5">
      <c r="A4" s="195">
        <v>3</v>
      </c>
      <c r="B4" s="199" t="s">
        <v>1560</v>
      </c>
      <c r="C4" s="197">
        <v>2017</v>
      </c>
      <c r="D4" s="198" t="s">
        <v>1561</v>
      </c>
    </row>
    <row r="5" spans="1:4" ht="102">
      <c r="A5" s="195">
        <v>4</v>
      </c>
      <c r="B5" s="196" t="s">
        <v>1562</v>
      </c>
      <c r="C5" s="197">
        <v>2017</v>
      </c>
      <c r="D5" s="198" t="s">
        <v>1563</v>
      </c>
    </row>
    <row r="6" spans="1:4" ht="172.5" thickBot="1">
      <c r="A6" s="200">
        <v>5</v>
      </c>
      <c r="B6" s="201" t="s">
        <v>1564</v>
      </c>
      <c r="C6" s="202">
        <v>2016</v>
      </c>
      <c r="D6" s="203" t="s">
        <v>1565</v>
      </c>
    </row>
    <row r="7" spans="1:4" ht="142.5">
      <c r="A7" s="204">
        <v>6</v>
      </c>
      <c r="B7" s="205" t="s">
        <v>1566</v>
      </c>
      <c r="C7" s="206">
        <v>2014</v>
      </c>
      <c r="D7" s="207" t="s">
        <v>1567</v>
      </c>
    </row>
    <row r="8" spans="1:4" ht="114">
      <c r="A8" s="204">
        <v>7</v>
      </c>
      <c r="B8" s="208" t="s">
        <v>1568</v>
      </c>
      <c r="C8" s="206">
        <v>2015</v>
      </c>
      <c r="D8" s="209" t="s">
        <v>1569</v>
      </c>
    </row>
    <row r="9" spans="1:4">
      <c r="B9" s="1546" t="s">
        <v>1570</v>
      </c>
      <c r="C9" s="1546"/>
      <c r="D9" s="1546"/>
    </row>
  </sheetData>
  <mergeCells count="1">
    <mergeCell ref="B9:D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P9"/>
  <sheetViews>
    <sheetView view="pageBreakPreview" zoomScale="80" zoomScaleNormal="80" zoomScaleSheetLayoutView="80" workbookViewId="0">
      <selection activeCell="BG3" sqref="BG3"/>
    </sheetView>
  </sheetViews>
  <sheetFormatPr defaultRowHeight="14.25"/>
  <cols>
    <col min="1" max="1" width="11.5703125" style="992" customWidth="1"/>
    <col min="2" max="3" width="20.7109375" style="984" hidden="1" customWidth="1"/>
    <col min="4" max="4" width="20.7109375" style="984" customWidth="1"/>
    <col min="5" max="5" width="17" style="984" hidden="1" customWidth="1"/>
    <col min="6" max="6" width="10.140625" style="984" hidden="1" customWidth="1"/>
    <col min="7" max="7" width="15.140625" style="984" hidden="1" customWidth="1"/>
    <col min="8" max="9" width="21.42578125" style="984" hidden="1" customWidth="1"/>
    <col min="10" max="10" width="15.140625" style="984" hidden="1" customWidth="1"/>
    <col min="11" max="11" width="20.7109375" style="984" hidden="1" customWidth="1"/>
    <col min="12" max="13" width="15.140625" style="984" hidden="1" customWidth="1"/>
    <col min="14" max="14" width="10.140625" style="984" hidden="1" customWidth="1"/>
    <col min="15" max="58" width="20.7109375" style="984" hidden="1" customWidth="1"/>
    <col min="59" max="61" width="20.7109375" style="984" customWidth="1"/>
    <col min="62" max="62" width="18.7109375" style="984" customWidth="1"/>
    <col min="63" max="63" width="81.85546875" style="993" customWidth="1"/>
    <col min="64" max="64" width="39.5703125" style="987" customWidth="1"/>
    <col min="65" max="75" width="9.140625" style="987"/>
    <col min="76" max="76" width="9" style="987" customWidth="1"/>
    <col min="77" max="16384" width="9.140625" style="987"/>
  </cols>
  <sheetData>
    <row r="1" spans="1:94" ht="57">
      <c r="A1" s="964" t="s">
        <v>0</v>
      </c>
      <c r="B1" s="965" t="s">
        <v>80</v>
      </c>
      <c r="C1" s="965" t="s">
        <v>1179</v>
      </c>
      <c r="D1" s="966" t="s">
        <v>79</v>
      </c>
      <c r="E1" s="965" t="s">
        <v>73</v>
      </c>
      <c r="F1" s="965" t="s">
        <v>74</v>
      </c>
      <c r="G1" s="966" t="s">
        <v>14</v>
      </c>
      <c r="H1" s="965" t="s">
        <v>68</v>
      </c>
      <c r="I1" s="965" t="s">
        <v>1148</v>
      </c>
      <c r="J1" s="965" t="s">
        <v>69</v>
      </c>
      <c r="K1" s="965" t="s">
        <v>1156</v>
      </c>
      <c r="L1" s="965" t="s">
        <v>78</v>
      </c>
      <c r="M1" s="965" t="s">
        <v>1150</v>
      </c>
      <c r="N1" s="965" t="s">
        <v>2</v>
      </c>
      <c r="O1" s="966" t="s">
        <v>1136</v>
      </c>
      <c r="P1" s="966" t="s">
        <v>1137</v>
      </c>
      <c r="Q1" s="966" t="s">
        <v>693</v>
      </c>
      <c r="R1" s="965" t="s">
        <v>1146</v>
      </c>
      <c r="S1" s="965" t="s">
        <v>1</v>
      </c>
      <c r="T1" s="965" t="s">
        <v>3</v>
      </c>
      <c r="U1" s="965" t="s">
        <v>1168</v>
      </c>
      <c r="V1" s="965" t="s">
        <v>1169</v>
      </c>
      <c r="W1" s="965" t="s">
        <v>1170</v>
      </c>
      <c r="X1" s="965" t="s">
        <v>1161</v>
      </c>
      <c r="Y1" s="965" t="s">
        <v>1162</v>
      </c>
      <c r="Z1" s="965" t="s">
        <v>71</v>
      </c>
      <c r="AA1" s="965" t="s">
        <v>1167</v>
      </c>
      <c r="AB1" s="965" t="s">
        <v>1163</v>
      </c>
      <c r="AC1" s="965" t="s">
        <v>77</v>
      </c>
      <c r="AD1" s="965" t="s">
        <v>1178</v>
      </c>
      <c r="AE1" s="965" t="s">
        <v>1176</v>
      </c>
      <c r="AF1" s="965" t="s">
        <v>1992</v>
      </c>
      <c r="AG1" s="965" t="s">
        <v>75</v>
      </c>
      <c r="AH1" s="965" t="s">
        <v>76</v>
      </c>
      <c r="AI1" s="965" t="s">
        <v>1157</v>
      </c>
      <c r="AJ1" s="965" t="s">
        <v>1158</v>
      </c>
      <c r="AK1" s="965" t="s">
        <v>72</v>
      </c>
      <c r="AL1" s="965" t="s">
        <v>1164</v>
      </c>
      <c r="AM1" s="965" t="s">
        <v>1165</v>
      </c>
      <c r="AN1" s="965" t="s">
        <v>1160</v>
      </c>
      <c r="AO1" s="965" t="s">
        <v>1159</v>
      </c>
      <c r="AP1" s="965" t="s">
        <v>5</v>
      </c>
      <c r="AQ1" s="965" t="s">
        <v>1152</v>
      </c>
      <c r="AR1" s="965" t="s">
        <v>1166</v>
      </c>
      <c r="AS1" s="965" t="s">
        <v>4</v>
      </c>
      <c r="AT1" s="965" t="s">
        <v>6</v>
      </c>
      <c r="AU1" s="965" t="s">
        <v>9</v>
      </c>
      <c r="AV1" s="965" t="s">
        <v>7</v>
      </c>
      <c r="AW1" s="965" t="s">
        <v>1177</v>
      </c>
      <c r="AX1" s="965" t="s">
        <v>8</v>
      </c>
      <c r="AY1" s="965" t="s">
        <v>10</v>
      </c>
      <c r="AZ1" s="965" t="s">
        <v>1860</v>
      </c>
      <c r="BA1" s="965" t="s">
        <v>1861</v>
      </c>
      <c r="BB1" s="965" t="s">
        <v>1996</v>
      </c>
      <c r="BC1" s="965" t="s">
        <v>1862</v>
      </c>
      <c r="BD1" s="965" t="s">
        <v>1994</v>
      </c>
      <c r="BE1" s="965" t="s">
        <v>1863</v>
      </c>
      <c r="BF1" s="965" t="s">
        <v>1576</v>
      </c>
      <c r="BG1" s="965" t="s">
        <v>2031</v>
      </c>
      <c r="BH1" s="965" t="s">
        <v>1863</v>
      </c>
      <c r="BI1" s="965" t="s">
        <v>11</v>
      </c>
      <c r="BJ1" s="965" t="s">
        <v>12</v>
      </c>
      <c r="BK1" s="967" t="s">
        <v>13</v>
      </c>
      <c r="BL1" s="6"/>
      <c r="BM1" s="6"/>
      <c r="BN1" s="10"/>
      <c r="BO1" s="6"/>
      <c r="BP1" s="6"/>
      <c r="BQ1" s="6"/>
      <c r="BR1" s="6"/>
      <c r="BS1" s="6"/>
      <c r="BT1" s="6"/>
      <c r="BU1" s="6"/>
      <c r="BV1" s="6"/>
      <c r="BW1" s="6"/>
      <c r="BX1" s="986"/>
      <c r="BY1" s="968"/>
      <c r="BZ1" s="8"/>
      <c r="CA1" s="969"/>
      <c r="CB1" s="8"/>
      <c r="CC1" s="8"/>
      <c r="CD1" s="969"/>
      <c r="CE1" s="8"/>
      <c r="CF1" s="8"/>
      <c r="CG1" s="8"/>
      <c r="CH1" s="8"/>
      <c r="CI1" s="970"/>
      <c r="CJ1" s="8"/>
      <c r="CK1" s="970"/>
      <c r="CL1" s="8"/>
      <c r="CM1" s="7"/>
      <c r="CN1" s="971"/>
      <c r="CO1" s="972"/>
      <c r="CP1" s="973"/>
    </row>
    <row r="2" spans="1:94" ht="409.5">
      <c r="A2" s="974">
        <v>4</v>
      </c>
      <c r="C2" s="988"/>
      <c r="D2" s="7" t="s">
        <v>28</v>
      </c>
      <c r="AF2" s="1547" t="s">
        <v>2011</v>
      </c>
      <c r="AG2" s="1548"/>
      <c r="AH2" s="1548"/>
      <c r="AI2" s="1548"/>
      <c r="AJ2" s="1548"/>
      <c r="AK2" s="1548"/>
      <c r="AL2" s="1548"/>
      <c r="AM2" s="1548"/>
      <c r="AN2" s="1548"/>
      <c r="AO2" s="1548"/>
      <c r="AP2" s="1548"/>
      <c r="AQ2" s="1548"/>
      <c r="AR2" s="1548"/>
      <c r="AS2" s="1548"/>
      <c r="AT2" s="1548"/>
      <c r="AU2" s="1548"/>
      <c r="AV2" s="1548"/>
      <c r="AW2" s="1548"/>
      <c r="AX2" s="1548"/>
      <c r="AY2" s="1548"/>
      <c r="AZ2" s="1548"/>
      <c r="BA2" s="1548"/>
      <c r="BB2" s="1548"/>
      <c r="BC2" s="1548"/>
      <c r="BD2" s="1548"/>
      <c r="BE2" s="1549"/>
      <c r="BF2" s="1550"/>
      <c r="BH2" s="985" t="s">
        <v>2022</v>
      </c>
      <c r="BJ2" s="985" t="s">
        <v>2049</v>
      </c>
      <c r="BK2" s="7" t="s">
        <v>2037</v>
      </c>
      <c r="BL2" s="8" t="s">
        <v>2037</v>
      </c>
      <c r="BM2" s="8"/>
      <c r="BN2" s="11"/>
      <c r="BO2" s="8"/>
      <c r="BP2" s="8"/>
      <c r="BQ2" s="8"/>
      <c r="BR2" s="8"/>
      <c r="BS2" s="8"/>
      <c r="BT2" s="8"/>
      <c r="BU2" s="9"/>
      <c r="BV2" s="8"/>
      <c r="BW2" s="8"/>
      <c r="BX2" s="7"/>
      <c r="BY2" s="968"/>
      <c r="BZ2" s="7"/>
      <c r="CA2" s="7"/>
      <c r="CB2" s="7"/>
      <c r="CC2" s="7"/>
      <c r="CD2" s="7"/>
      <c r="CE2" s="7"/>
      <c r="CF2" s="7"/>
      <c r="CG2" s="7"/>
      <c r="CH2" s="7"/>
      <c r="CI2" s="7"/>
      <c r="CJ2" s="7"/>
      <c r="CK2" s="7"/>
      <c r="CL2" s="7"/>
      <c r="CM2" s="7"/>
      <c r="CN2" s="8"/>
      <c r="CO2" s="975"/>
      <c r="CP2" s="976"/>
    </row>
    <row r="3" spans="1:94" ht="384.75">
      <c r="A3" s="974">
        <v>5</v>
      </c>
      <c r="C3" s="988"/>
      <c r="D3" s="7" t="s">
        <v>29</v>
      </c>
      <c r="AG3" s="984">
        <v>6304000</v>
      </c>
      <c r="AH3" s="984" t="s">
        <v>1155</v>
      </c>
      <c r="AZ3" s="985" t="s">
        <v>1987</v>
      </c>
      <c r="BA3" s="984" t="s">
        <v>1985</v>
      </c>
      <c r="BB3" s="985" t="s">
        <v>1986</v>
      </c>
      <c r="BC3" s="985" t="s">
        <v>1988</v>
      </c>
      <c r="BD3" s="985"/>
      <c r="BF3" s="1550"/>
      <c r="BG3" s="984">
        <v>4500338058</v>
      </c>
      <c r="BH3" s="985" t="s">
        <v>2022</v>
      </c>
      <c r="BJ3" s="985" t="s">
        <v>2042</v>
      </c>
      <c r="BK3" s="7" t="s">
        <v>97</v>
      </c>
      <c r="BL3" s="8" t="s">
        <v>2040</v>
      </c>
      <c r="BM3" s="8"/>
      <c r="BN3" s="11"/>
      <c r="BO3" s="8"/>
      <c r="BP3" s="8"/>
      <c r="BQ3" s="8"/>
      <c r="BR3" s="8"/>
      <c r="BS3" s="8"/>
      <c r="BT3" s="8"/>
      <c r="BU3" s="9"/>
      <c r="BV3" s="8"/>
      <c r="BW3" s="8"/>
      <c r="BX3" s="7"/>
      <c r="BY3" s="968"/>
      <c r="BZ3" s="7"/>
      <c r="CA3" s="7"/>
      <c r="CB3" s="7"/>
      <c r="CC3" s="7"/>
      <c r="CD3" s="7"/>
      <c r="CE3" s="7"/>
      <c r="CF3" s="7"/>
      <c r="CG3" s="7"/>
      <c r="CH3" s="7"/>
      <c r="CI3" s="7"/>
      <c r="CJ3" s="7"/>
      <c r="CK3" s="7"/>
      <c r="CL3" s="7"/>
      <c r="CM3" s="7"/>
      <c r="CN3" s="8"/>
      <c r="CO3" s="975"/>
      <c r="CP3" s="976"/>
    </row>
    <row r="4" spans="1:94" ht="178.5" customHeight="1">
      <c r="A4" s="974">
        <v>6</v>
      </c>
      <c r="B4" s="977">
        <v>1310123483581</v>
      </c>
      <c r="C4" s="978"/>
      <c r="D4" s="7" t="s">
        <v>30</v>
      </c>
      <c r="E4" s="7" t="s">
        <v>15</v>
      </c>
      <c r="F4" s="8" t="s">
        <v>16</v>
      </c>
      <c r="G4" s="8">
        <v>2017</v>
      </c>
      <c r="H4" s="7" t="s">
        <v>16</v>
      </c>
      <c r="I4" s="979" t="s">
        <v>1149</v>
      </c>
      <c r="K4" s="984">
        <v>4403</v>
      </c>
      <c r="L4" s="8" t="s">
        <v>140</v>
      </c>
      <c r="M4" s="959" t="s">
        <v>1151</v>
      </c>
      <c r="N4" s="984">
        <v>1</v>
      </c>
      <c r="O4" s="980">
        <v>20000</v>
      </c>
      <c r="P4" s="981">
        <v>20160</v>
      </c>
      <c r="Q4" s="7" t="s">
        <v>1069</v>
      </c>
      <c r="R4" s="984" t="s">
        <v>1147</v>
      </c>
      <c r="S4" s="989">
        <v>42692</v>
      </c>
      <c r="T4" s="984">
        <v>24</v>
      </c>
      <c r="U4" s="989">
        <v>42761</v>
      </c>
      <c r="V4" s="989">
        <v>42761</v>
      </c>
      <c r="W4" s="989">
        <v>42789</v>
      </c>
      <c r="X4" s="989">
        <v>42761</v>
      </c>
      <c r="Y4" s="989">
        <v>42774</v>
      </c>
      <c r="Z4" s="984" t="s">
        <v>1145</v>
      </c>
      <c r="AA4" s="989">
        <v>42775</v>
      </c>
      <c r="AB4" s="989">
        <v>42775</v>
      </c>
      <c r="AC4" s="989">
        <v>42790</v>
      </c>
      <c r="AD4" s="989"/>
      <c r="AE4" s="984">
        <v>7965000</v>
      </c>
      <c r="AF4" s="989">
        <v>42807</v>
      </c>
      <c r="AG4" s="984">
        <v>3003840</v>
      </c>
      <c r="AH4" s="984" t="s">
        <v>1155</v>
      </c>
      <c r="AI4" s="990">
        <v>12000</v>
      </c>
      <c r="AJ4" s="984" t="s">
        <v>1155</v>
      </c>
      <c r="AK4" s="989">
        <v>42794</v>
      </c>
      <c r="AL4" s="989">
        <v>42794</v>
      </c>
      <c r="AN4" s="985" t="s">
        <v>2043</v>
      </c>
      <c r="AO4" s="985" t="s">
        <v>1172</v>
      </c>
      <c r="AP4" s="984" t="s">
        <v>1173</v>
      </c>
      <c r="AQ4" s="985" t="s">
        <v>1153</v>
      </c>
      <c r="AR4" s="985" t="s">
        <v>1154</v>
      </c>
      <c r="BD4" s="984" t="s">
        <v>2012</v>
      </c>
      <c r="BG4" s="980">
        <v>4500351348</v>
      </c>
      <c r="BH4" s="985" t="s">
        <v>2022</v>
      </c>
      <c r="BJ4" s="985" t="s">
        <v>1175</v>
      </c>
      <c r="BK4" s="7" t="s">
        <v>1174</v>
      </c>
      <c r="BL4" s="8" t="s">
        <v>2034</v>
      </c>
      <c r="BM4" s="8"/>
      <c r="BN4" s="11"/>
      <c r="BO4" s="8"/>
      <c r="BP4" s="8"/>
      <c r="BQ4" s="8"/>
      <c r="BR4" s="8"/>
      <c r="BS4" s="8"/>
      <c r="BT4" s="8"/>
      <c r="BU4" s="9"/>
      <c r="BV4" s="8"/>
      <c r="BW4" s="8"/>
      <c r="BX4" s="7"/>
      <c r="BY4" s="968"/>
      <c r="BZ4" s="7"/>
      <c r="CA4" s="7"/>
      <c r="CB4" s="7"/>
      <c r="CC4" s="7"/>
      <c r="CD4" s="7"/>
      <c r="CE4" s="7"/>
      <c r="CF4" s="7"/>
      <c r="CG4" s="7"/>
      <c r="CH4" s="7"/>
      <c r="CI4" s="7"/>
      <c r="CJ4" s="7"/>
      <c r="CK4" s="7"/>
      <c r="CL4" s="7"/>
      <c r="CM4" s="7"/>
      <c r="CN4" s="968"/>
      <c r="CO4" s="975"/>
      <c r="CP4" s="961"/>
    </row>
    <row r="5" spans="1:94" ht="164.25" customHeight="1">
      <c r="A5" s="974"/>
      <c r="B5" s="977"/>
      <c r="C5" s="978"/>
      <c r="D5" s="1551" t="s">
        <v>46</v>
      </c>
      <c r="E5" s="979"/>
      <c r="F5" s="959"/>
      <c r="G5" s="959"/>
      <c r="H5" s="979"/>
      <c r="I5" s="979"/>
      <c r="L5" s="959"/>
      <c r="M5" s="959"/>
      <c r="O5" s="980"/>
      <c r="P5" s="981"/>
      <c r="Q5" s="979"/>
      <c r="S5" s="989"/>
      <c r="U5" s="989"/>
      <c r="V5" s="989"/>
      <c r="W5" s="989"/>
      <c r="X5" s="989"/>
      <c r="Y5" s="989"/>
      <c r="AA5" s="989"/>
      <c r="AB5" s="989"/>
      <c r="AC5" s="989"/>
      <c r="AD5" s="989"/>
      <c r="AF5" s="989"/>
      <c r="AI5" s="990"/>
      <c r="AK5" s="989"/>
      <c r="AL5" s="989"/>
      <c r="AN5" s="985"/>
      <c r="AO5" s="985"/>
      <c r="AQ5" s="985"/>
      <c r="AR5" s="985"/>
      <c r="BG5" s="1561">
        <v>4500326042</v>
      </c>
      <c r="BH5" s="1561" t="s">
        <v>2022</v>
      </c>
      <c r="BI5" s="1563"/>
      <c r="BJ5" s="1561" t="s">
        <v>1844</v>
      </c>
      <c r="BK5" s="1559" t="s">
        <v>2039</v>
      </c>
      <c r="BL5" s="1553" t="s">
        <v>2035</v>
      </c>
      <c r="BM5" s="8"/>
      <c r="BN5" s="11"/>
      <c r="BO5" s="8"/>
      <c r="BP5" s="8"/>
      <c r="BQ5" s="8"/>
      <c r="BR5" s="8"/>
      <c r="BS5" s="8"/>
      <c r="BT5" s="8"/>
      <c r="BU5" s="9"/>
      <c r="BV5" s="8"/>
      <c r="BW5" s="8"/>
      <c r="BX5" s="7"/>
      <c r="BY5" s="968"/>
      <c r="BZ5" s="7"/>
      <c r="CA5" s="7"/>
      <c r="CB5" s="7"/>
      <c r="CC5" s="7"/>
      <c r="CD5" s="7"/>
      <c r="CE5" s="7"/>
      <c r="CF5" s="7"/>
      <c r="CG5" s="7"/>
      <c r="CH5" s="7"/>
      <c r="CI5" s="7"/>
      <c r="CJ5" s="7"/>
      <c r="CK5" s="7"/>
      <c r="CL5" s="7"/>
      <c r="CM5" s="7"/>
      <c r="CN5" s="968"/>
      <c r="CO5" s="975"/>
      <c r="CP5" s="961"/>
    </row>
    <row r="6" spans="1:94" ht="303" customHeight="1">
      <c r="A6" s="974">
        <v>15</v>
      </c>
      <c r="C6" s="988"/>
      <c r="D6" s="1552"/>
      <c r="AF6" s="989">
        <v>42723</v>
      </c>
      <c r="AG6" s="984">
        <v>4500000</v>
      </c>
      <c r="AH6" s="984" t="s">
        <v>1155</v>
      </c>
      <c r="BB6" s="985" t="s">
        <v>2007</v>
      </c>
      <c r="BD6" s="984" t="s">
        <v>2012</v>
      </c>
      <c r="BF6" s="985" t="s">
        <v>1832</v>
      </c>
      <c r="BG6" s="1562"/>
      <c r="BH6" s="1562"/>
      <c r="BI6" s="1564"/>
      <c r="BJ6" s="1562"/>
      <c r="BK6" s="1560"/>
      <c r="BL6" s="1554"/>
      <c r="BM6" s="8"/>
      <c r="BN6" s="11"/>
      <c r="BO6" s="8"/>
      <c r="BP6" s="8"/>
      <c r="BQ6" s="8"/>
      <c r="BR6" s="8"/>
      <c r="BS6" s="8"/>
      <c r="BT6" s="8"/>
      <c r="BU6" s="9"/>
      <c r="BV6" s="8"/>
      <c r="BW6" s="8"/>
      <c r="BX6" s="7"/>
      <c r="BY6" s="968"/>
      <c r="BZ6" s="7"/>
      <c r="CA6" s="7"/>
      <c r="CB6" s="7"/>
      <c r="CC6" s="7"/>
      <c r="CD6" s="7"/>
      <c r="CE6" s="7"/>
      <c r="CF6" s="7"/>
      <c r="CG6" s="7"/>
      <c r="CH6" s="7"/>
      <c r="CI6" s="7"/>
      <c r="CJ6" s="7"/>
      <c r="CK6" s="7"/>
      <c r="CL6" s="7"/>
      <c r="CM6" s="7"/>
      <c r="CN6" s="968"/>
      <c r="CO6" s="960"/>
      <c r="CP6" s="961"/>
    </row>
    <row r="7" spans="1:94" ht="150" customHeight="1">
      <c r="A7" s="974">
        <v>21</v>
      </c>
      <c r="C7" s="988"/>
      <c r="D7" s="7" t="s">
        <v>52</v>
      </c>
      <c r="AF7" s="1555" t="s">
        <v>2008</v>
      </c>
      <c r="AG7" s="1556"/>
      <c r="AH7" s="1556"/>
      <c r="AI7" s="1556"/>
      <c r="AJ7" s="1556"/>
      <c r="AK7" s="1556"/>
      <c r="AL7" s="1556"/>
      <c r="AM7" s="1556"/>
      <c r="AN7" s="1556"/>
      <c r="AO7" s="1556"/>
      <c r="AP7" s="1556"/>
      <c r="AQ7" s="1556"/>
      <c r="AR7" s="1556"/>
      <c r="AS7" s="1556"/>
      <c r="AT7" s="1556"/>
      <c r="AU7" s="1556"/>
      <c r="AV7" s="1556"/>
      <c r="AW7" s="1556"/>
      <c r="AX7" s="1556"/>
      <c r="AY7" s="1556"/>
      <c r="AZ7" s="1556"/>
      <c r="BA7" s="1556"/>
      <c r="BB7" s="1556"/>
      <c r="BC7" s="1556"/>
      <c r="BD7" s="1556"/>
      <c r="BE7" s="1557"/>
      <c r="BH7" s="985" t="s">
        <v>2022</v>
      </c>
      <c r="BJ7" s="985" t="s">
        <v>2038</v>
      </c>
      <c r="BK7" s="982" t="s">
        <v>2048</v>
      </c>
      <c r="BL7" s="8" t="s">
        <v>2036</v>
      </c>
      <c r="BM7" s="8"/>
      <c r="BN7" s="11"/>
      <c r="BO7" s="8"/>
      <c r="BP7" s="8"/>
      <c r="BQ7" s="8"/>
      <c r="BR7" s="8"/>
      <c r="BS7" s="8"/>
      <c r="BT7" s="8"/>
      <c r="BU7" s="9"/>
      <c r="BV7" s="8"/>
      <c r="BW7" s="8"/>
      <c r="BX7" s="7"/>
      <c r="BY7" s="968"/>
      <c r="BZ7" s="7"/>
      <c r="CA7" s="7"/>
      <c r="CB7" s="7"/>
      <c r="CC7" s="7"/>
      <c r="CD7" s="7"/>
      <c r="CE7" s="7"/>
      <c r="CF7" s="7"/>
      <c r="CG7" s="7"/>
      <c r="CH7" s="7"/>
      <c r="CI7" s="7"/>
      <c r="CJ7" s="7"/>
      <c r="CK7" s="7"/>
      <c r="CL7" s="983"/>
      <c r="CM7" s="7"/>
      <c r="CN7" s="968"/>
      <c r="CO7" s="960"/>
      <c r="CP7" s="962"/>
    </row>
    <row r="8" spans="1:94" ht="348.75" customHeight="1">
      <c r="A8" s="974">
        <v>29</v>
      </c>
      <c r="C8" s="988"/>
      <c r="D8" s="7" t="s">
        <v>65</v>
      </c>
      <c r="AF8" s="1550" t="s">
        <v>1991</v>
      </c>
      <c r="AG8" s="1550">
        <v>760000</v>
      </c>
      <c r="AH8" s="1550" t="s">
        <v>1155</v>
      </c>
      <c r="AI8" s="1550"/>
      <c r="AJ8" s="1550"/>
      <c r="AK8" s="1550"/>
      <c r="AL8" s="1550"/>
      <c r="AM8" s="1550"/>
      <c r="AN8" s="1550"/>
      <c r="AO8" s="1550"/>
      <c r="AP8" s="1550"/>
      <c r="AQ8" s="1550"/>
      <c r="AR8" s="1550"/>
      <c r="AS8" s="1550"/>
      <c r="AT8" s="1550"/>
      <c r="AU8" s="1550"/>
      <c r="AV8" s="1550"/>
      <c r="AW8" s="1550"/>
      <c r="AX8" s="1550"/>
      <c r="AY8" s="1550"/>
      <c r="AZ8" s="1550"/>
      <c r="BA8" s="1550"/>
      <c r="BB8" s="1558" t="s">
        <v>1997</v>
      </c>
      <c r="BC8" s="1550"/>
      <c r="BD8" s="1550" t="s">
        <v>2012</v>
      </c>
      <c r="BE8" s="1550"/>
      <c r="BG8" s="984" t="s">
        <v>2033</v>
      </c>
      <c r="BH8" s="985" t="s">
        <v>2022</v>
      </c>
      <c r="BI8" s="985" t="s">
        <v>2032</v>
      </c>
      <c r="BJ8" s="985" t="s">
        <v>2046</v>
      </c>
      <c r="BK8" s="994" t="s">
        <v>2044</v>
      </c>
      <c r="BL8" s="7"/>
      <c r="BM8" s="8"/>
      <c r="BN8" s="11"/>
      <c r="BO8" s="8"/>
      <c r="BP8" s="8"/>
      <c r="BQ8" s="8"/>
      <c r="BR8" s="8"/>
      <c r="BS8" s="8"/>
      <c r="BT8" s="8"/>
      <c r="BU8" s="9"/>
      <c r="BV8" s="8"/>
      <c r="BW8" s="8"/>
      <c r="BX8" s="7"/>
      <c r="BY8" s="968"/>
      <c r="BZ8" s="7"/>
      <c r="CA8" s="7"/>
      <c r="CB8" s="7"/>
      <c r="CC8" s="7"/>
      <c r="CD8" s="7"/>
      <c r="CE8" s="7"/>
      <c r="CF8" s="7"/>
      <c r="CG8" s="7"/>
      <c r="CH8" s="7"/>
      <c r="CI8" s="7"/>
      <c r="CJ8" s="7"/>
      <c r="CK8" s="7"/>
      <c r="CL8" s="983"/>
      <c r="CM8" s="7"/>
      <c r="CN8" s="968"/>
      <c r="CO8" s="960"/>
      <c r="CP8" s="962"/>
    </row>
    <row r="9" spans="1:94" ht="282" customHeight="1">
      <c r="A9" s="974">
        <v>30</v>
      </c>
      <c r="C9" s="988"/>
      <c r="D9" s="7" t="s">
        <v>66</v>
      </c>
      <c r="AF9" s="989">
        <v>42818</v>
      </c>
      <c r="AG9" s="991">
        <v>5060000</v>
      </c>
      <c r="AH9" s="984" t="s">
        <v>1155</v>
      </c>
      <c r="BB9" s="985" t="s">
        <v>1998</v>
      </c>
      <c r="BD9" s="984" t="s">
        <v>2012</v>
      </c>
      <c r="BG9" s="980">
        <v>4500353361</v>
      </c>
      <c r="BH9" s="985" t="s">
        <v>2022</v>
      </c>
      <c r="BJ9" s="985" t="s">
        <v>2047</v>
      </c>
      <c r="BK9" s="7" t="s">
        <v>2045</v>
      </c>
      <c r="BL9" s="7"/>
      <c r="BM9" s="8"/>
      <c r="BN9" s="11"/>
      <c r="BO9" s="8"/>
      <c r="BP9" s="8"/>
      <c r="BQ9" s="8"/>
      <c r="BR9" s="8"/>
      <c r="BS9" s="8"/>
      <c r="BT9" s="8"/>
      <c r="BU9" s="9"/>
      <c r="BV9" s="8"/>
      <c r="BW9" s="8"/>
      <c r="BX9" s="7"/>
      <c r="BY9" s="968"/>
      <c r="BZ9" s="7"/>
      <c r="CA9" s="7"/>
      <c r="CB9" s="7"/>
      <c r="CC9" s="7"/>
      <c r="CD9" s="7"/>
      <c r="CE9" s="7"/>
      <c r="CF9" s="7"/>
      <c r="CG9" s="7"/>
      <c r="CH9" s="7"/>
      <c r="CI9" s="7"/>
      <c r="CJ9" s="7"/>
      <c r="CK9" s="7"/>
      <c r="CL9" s="983"/>
      <c r="CM9" s="7"/>
      <c r="CN9" s="963"/>
      <c r="CO9" s="960"/>
      <c r="CP9" s="962"/>
    </row>
  </sheetData>
  <autoFilter ref="A1:CT9"/>
  <mergeCells count="11">
    <mergeCell ref="AF8:BE8"/>
    <mergeCell ref="BK5:BK6"/>
    <mergeCell ref="BJ5:BJ6"/>
    <mergeCell ref="BI5:BI6"/>
    <mergeCell ref="BH5:BH6"/>
    <mergeCell ref="BG5:BG6"/>
    <mergeCell ref="AF2:BE2"/>
    <mergeCell ref="BF2:BF3"/>
    <mergeCell ref="D5:D6"/>
    <mergeCell ref="BL5:BL6"/>
    <mergeCell ref="AF7:BE7"/>
  </mergeCells>
  <pageMargins left="0.70866141732283472" right="0.70866141732283472" top="0.74803149606299213" bottom="0.74803149606299213" header="0.31496062992125984" footer="0.31496062992125984"/>
  <pageSetup paperSize="9" scale="53" fitToHeight="0" orientation="landscape" r:id="rId1"/>
  <headerFooter>
    <oddFooter>&amp;C&amp;P</oddFooter>
  </headerFooter>
  <rowBreaks count="1" manualBreakCount="1">
    <brk id="3" max="64" man="1"/>
  </rowBreaks>
  <colBreaks count="1" manualBreakCount="1">
    <brk id="65"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4"/>
  <sheetViews>
    <sheetView workbookViewId="0">
      <selection activeCell="P134" sqref="P134"/>
    </sheetView>
  </sheetViews>
  <sheetFormatPr defaultRowHeight="15"/>
  <cols>
    <col min="1" max="1" width="2.85546875" customWidth="1"/>
    <col min="2" max="2" width="3.85546875" customWidth="1"/>
    <col min="3" max="3" width="17.140625" hidden="1" customWidth="1"/>
    <col min="4" max="4" width="14.140625" hidden="1" customWidth="1"/>
    <col min="5" max="5" width="16.140625" customWidth="1"/>
    <col min="6" max="6" width="4.140625" customWidth="1"/>
    <col min="7" max="7" width="7.5703125" hidden="1" customWidth="1"/>
    <col min="8" max="8" width="9.5703125" hidden="1" customWidth="1"/>
    <col min="9" max="9" width="13.28515625" hidden="1" customWidth="1"/>
    <col min="10" max="10" width="10.5703125" hidden="1" customWidth="1"/>
    <col min="11" max="11" width="9.42578125" hidden="1" customWidth="1"/>
    <col min="12" max="12" width="14.28515625" customWidth="1"/>
    <col min="13" max="13" width="20.140625" customWidth="1"/>
    <col min="14" max="14" width="8.28515625" customWidth="1"/>
    <col min="15" max="15" width="19.140625" customWidth="1"/>
    <col min="16" max="16" width="54.85546875" customWidth="1"/>
    <col min="17" max="17" width="12.5703125" customWidth="1"/>
    <col min="257" max="257" width="2.85546875" customWidth="1"/>
    <col min="258" max="258" width="3.85546875" customWidth="1"/>
    <col min="259" max="259" width="17.140625" customWidth="1"/>
    <col min="260" max="260" width="14.140625" customWidth="1"/>
    <col min="261" max="261" width="16.140625" customWidth="1"/>
    <col min="262" max="262" width="4.140625" customWidth="1"/>
    <col min="263" max="263" width="7.5703125" customWidth="1"/>
    <col min="264" max="264" width="9.5703125" customWidth="1"/>
    <col min="265" max="265" width="13.28515625" customWidth="1"/>
    <col min="266" max="266" width="10.5703125" customWidth="1"/>
    <col min="267" max="267" width="9.42578125" customWidth="1"/>
    <col min="268" max="268" width="14.28515625" customWidth="1"/>
    <col min="269" max="269" width="20.140625" customWidth="1"/>
    <col min="270" max="270" width="8.28515625" customWidth="1"/>
    <col min="271" max="271" width="19.140625" customWidth="1"/>
    <col min="272" max="272" width="54.85546875" customWidth="1"/>
    <col min="273" max="273" width="12.5703125" customWidth="1"/>
    <col min="513" max="513" width="2.85546875" customWidth="1"/>
    <col min="514" max="514" width="3.85546875" customWidth="1"/>
    <col min="515" max="515" width="17.140625" customWidth="1"/>
    <col min="516" max="516" width="14.140625" customWidth="1"/>
    <col min="517" max="517" width="16.140625" customWidth="1"/>
    <col min="518" max="518" width="4.140625" customWidth="1"/>
    <col min="519" max="519" width="7.5703125" customWidth="1"/>
    <col min="520" max="520" width="9.5703125" customWidth="1"/>
    <col min="521" max="521" width="13.28515625" customWidth="1"/>
    <col min="522" max="522" width="10.5703125" customWidth="1"/>
    <col min="523" max="523" width="9.42578125" customWidth="1"/>
    <col min="524" max="524" width="14.28515625" customWidth="1"/>
    <col min="525" max="525" width="20.140625" customWidth="1"/>
    <col min="526" max="526" width="8.28515625" customWidth="1"/>
    <col min="527" max="527" width="19.140625" customWidth="1"/>
    <col min="528" max="528" width="54.85546875" customWidth="1"/>
    <col min="529" max="529" width="12.5703125" customWidth="1"/>
    <col min="769" max="769" width="2.85546875" customWidth="1"/>
    <col min="770" max="770" width="3.85546875" customWidth="1"/>
    <col min="771" max="771" width="17.140625" customWidth="1"/>
    <col min="772" max="772" width="14.140625" customWidth="1"/>
    <col min="773" max="773" width="16.140625" customWidth="1"/>
    <col min="774" max="774" width="4.140625" customWidth="1"/>
    <col min="775" max="775" width="7.5703125" customWidth="1"/>
    <col min="776" max="776" width="9.5703125" customWidth="1"/>
    <col min="777" max="777" width="13.28515625" customWidth="1"/>
    <col min="778" max="778" width="10.5703125" customWidth="1"/>
    <col min="779" max="779" width="9.42578125" customWidth="1"/>
    <col min="780" max="780" width="14.28515625" customWidth="1"/>
    <col min="781" max="781" width="20.140625" customWidth="1"/>
    <col min="782" max="782" width="8.28515625" customWidth="1"/>
    <col min="783" max="783" width="19.140625" customWidth="1"/>
    <col min="784" max="784" width="54.85546875" customWidth="1"/>
    <col min="785" max="785" width="12.5703125" customWidth="1"/>
    <col min="1025" max="1025" width="2.85546875" customWidth="1"/>
    <col min="1026" max="1026" width="3.85546875" customWidth="1"/>
    <col min="1027" max="1027" width="17.140625" customWidth="1"/>
    <col min="1028" max="1028" width="14.140625" customWidth="1"/>
    <col min="1029" max="1029" width="16.140625" customWidth="1"/>
    <col min="1030" max="1030" width="4.140625" customWidth="1"/>
    <col min="1031" max="1031" width="7.5703125" customWidth="1"/>
    <col min="1032" max="1032" width="9.5703125" customWidth="1"/>
    <col min="1033" max="1033" width="13.28515625" customWidth="1"/>
    <col min="1034" max="1034" width="10.5703125" customWidth="1"/>
    <col min="1035" max="1035" width="9.42578125" customWidth="1"/>
    <col min="1036" max="1036" width="14.28515625" customWidth="1"/>
    <col min="1037" max="1037" width="20.140625" customWidth="1"/>
    <col min="1038" max="1038" width="8.28515625" customWidth="1"/>
    <col min="1039" max="1039" width="19.140625" customWidth="1"/>
    <col min="1040" max="1040" width="54.85546875" customWidth="1"/>
    <col min="1041" max="1041" width="12.5703125" customWidth="1"/>
    <col min="1281" max="1281" width="2.85546875" customWidth="1"/>
    <col min="1282" max="1282" width="3.85546875" customWidth="1"/>
    <col min="1283" max="1283" width="17.140625" customWidth="1"/>
    <col min="1284" max="1284" width="14.140625" customWidth="1"/>
    <col min="1285" max="1285" width="16.140625" customWidth="1"/>
    <col min="1286" max="1286" width="4.140625" customWidth="1"/>
    <col min="1287" max="1287" width="7.5703125" customWidth="1"/>
    <col min="1288" max="1288" width="9.5703125" customWidth="1"/>
    <col min="1289" max="1289" width="13.28515625" customWidth="1"/>
    <col min="1290" max="1290" width="10.5703125" customWidth="1"/>
    <col min="1291" max="1291" width="9.42578125" customWidth="1"/>
    <col min="1292" max="1292" width="14.28515625" customWidth="1"/>
    <col min="1293" max="1293" width="20.140625" customWidth="1"/>
    <col min="1294" max="1294" width="8.28515625" customWidth="1"/>
    <col min="1295" max="1295" width="19.140625" customWidth="1"/>
    <col min="1296" max="1296" width="54.85546875" customWidth="1"/>
    <col min="1297" max="1297" width="12.5703125" customWidth="1"/>
    <col min="1537" max="1537" width="2.85546875" customWidth="1"/>
    <col min="1538" max="1538" width="3.85546875" customWidth="1"/>
    <col min="1539" max="1539" width="17.140625" customWidth="1"/>
    <col min="1540" max="1540" width="14.140625" customWidth="1"/>
    <col min="1541" max="1541" width="16.140625" customWidth="1"/>
    <col min="1542" max="1542" width="4.140625" customWidth="1"/>
    <col min="1543" max="1543" width="7.5703125" customWidth="1"/>
    <col min="1544" max="1544" width="9.5703125" customWidth="1"/>
    <col min="1545" max="1545" width="13.28515625" customWidth="1"/>
    <col min="1546" max="1546" width="10.5703125" customWidth="1"/>
    <col min="1547" max="1547" width="9.42578125" customWidth="1"/>
    <col min="1548" max="1548" width="14.28515625" customWidth="1"/>
    <col min="1549" max="1549" width="20.140625" customWidth="1"/>
    <col min="1550" max="1550" width="8.28515625" customWidth="1"/>
    <col min="1551" max="1551" width="19.140625" customWidth="1"/>
    <col min="1552" max="1552" width="54.85546875" customWidth="1"/>
    <col min="1553" max="1553" width="12.5703125" customWidth="1"/>
    <col min="1793" max="1793" width="2.85546875" customWidth="1"/>
    <col min="1794" max="1794" width="3.85546875" customWidth="1"/>
    <col min="1795" max="1795" width="17.140625" customWidth="1"/>
    <col min="1796" max="1796" width="14.140625" customWidth="1"/>
    <col min="1797" max="1797" width="16.140625" customWidth="1"/>
    <col min="1798" max="1798" width="4.140625" customWidth="1"/>
    <col min="1799" max="1799" width="7.5703125" customWidth="1"/>
    <col min="1800" max="1800" width="9.5703125" customWidth="1"/>
    <col min="1801" max="1801" width="13.28515625" customWidth="1"/>
    <col min="1802" max="1802" width="10.5703125" customWidth="1"/>
    <col min="1803" max="1803" width="9.42578125" customWidth="1"/>
    <col min="1804" max="1804" width="14.28515625" customWidth="1"/>
    <col min="1805" max="1805" width="20.140625" customWidth="1"/>
    <col min="1806" max="1806" width="8.28515625" customWidth="1"/>
    <col min="1807" max="1807" width="19.140625" customWidth="1"/>
    <col min="1808" max="1808" width="54.85546875" customWidth="1"/>
    <col min="1809" max="1809" width="12.5703125" customWidth="1"/>
    <col min="2049" max="2049" width="2.85546875" customWidth="1"/>
    <col min="2050" max="2050" width="3.85546875" customWidth="1"/>
    <col min="2051" max="2051" width="17.140625" customWidth="1"/>
    <col min="2052" max="2052" width="14.140625" customWidth="1"/>
    <col min="2053" max="2053" width="16.140625" customWidth="1"/>
    <col min="2054" max="2054" width="4.140625" customWidth="1"/>
    <col min="2055" max="2055" width="7.5703125" customWidth="1"/>
    <col min="2056" max="2056" width="9.5703125" customWidth="1"/>
    <col min="2057" max="2057" width="13.28515625" customWidth="1"/>
    <col min="2058" max="2058" width="10.5703125" customWidth="1"/>
    <col min="2059" max="2059" width="9.42578125" customWidth="1"/>
    <col min="2060" max="2060" width="14.28515625" customWidth="1"/>
    <col min="2061" max="2061" width="20.140625" customWidth="1"/>
    <col min="2062" max="2062" width="8.28515625" customWidth="1"/>
    <col min="2063" max="2063" width="19.140625" customWidth="1"/>
    <col min="2064" max="2064" width="54.85546875" customWidth="1"/>
    <col min="2065" max="2065" width="12.5703125" customWidth="1"/>
    <col min="2305" max="2305" width="2.85546875" customWidth="1"/>
    <col min="2306" max="2306" width="3.85546875" customWidth="1"/>
    <col min="2307" max="2307" width="17.140625" customWidth="1"/>
    <col min="2308" max="2308" width="14.140625" customWidth="1"/>
    <col min="2309" max="2309" width="16.140625" customWidth="1"/>
    <col min="2310" max="2310" width="4.140625" customWidth="1"/>
    <col min="2311" max="2311" width="7.5703125" customWidth="1"/>
    <col min="2312" max="2312" width="9.5703125" customWidth="1"/>
    <col min="2313" max="2313" width="13.28515625" customWidth="1"/>
    <col min="2314" max="2314" width="10.5703125" customWidth="1"/>
    <col min="2315" max="2315" width="9.42578125" customWidth="1"/>
    <col min="2316" max="2316" width="14.28515625" customWidth="1"/>
    <col min="2317" max="2317" width="20.140625" customWidth="1"/>
    <col min="2318" max="2318" width="8.28515625" customWidth="1"/>
    <col min="2319" max="2319" width="19.140625" customWidth="1"/>
    <col min="2320" max="2320" width="54.85546875" customWidth="1"/>
    <col min="2321" max="2321" width="12.5703125" customWidth="1"/>
    <col min="2561" max="2561" width="2.85546875" customWidth="1"/>
    <col min="2562" max="2562" width="3.85546875" customWidth="1"/>
    <col min="2563" max="2563" width="17.140625" customWidth="1"/>
    <col min="2564" max="2564" width="14.140625" customWidth="1"/>
    <col min="2565" max="2565" width="16.140625" customWidth="1"/>
    <col min="2566" max="2566" width="4.140625" customWidth="1"/>
    <col min="2567" max="2567" width="7.5703125" customWidth="1"/>
    <col min="2568" max="2568" width="9.5703125" customWidth="1"/>
    <col min="2569" max="2569" width="13.28515625" customWidth="1"/>
    <col min="2570" max="2570" width="10.5703125" customWidth="1"/>
    <col min="2571" max="2571" width="9.42578125" customWidth="1"/>
    <col min="2572" max="2572" width="14.28515625" customWidth="1"/>
    <col min="2573" max="2573" width="20.140625" customWidth="1"/>
    <col min="2574" max="2574" width="8.28515625" customWidth="1"/>
    <col min="2575" max="2575" width="19.140625" customWidth="1"/>
    <col min="2576" max="2576" width="54.85546875" customWidth="1"/>
    <col min="2577" max="2577" width="12.5703125" customWidth="1"/>
    <col min="2817" max="2817" width="2.85546875" customWidth="1"/>
    <col min="2818" max="2818" width="3.85546875" customWidth="1"/>
    <col min="2819" max="2819" width="17.140625" customWidth="1"/>
    <col min="2820" max="2820" width="14.140625" customWidth="1"/>
    <col min="2821" max="2821" width="16.140625" customWidth="1"/>
    <col min="2822" max="2822" width="4.140625" customWidth="1"/>
    <col min="2823" max="2823" width="7.5703125" customWidth="1"/>
    <col min="2824" max="2824" width="9.5703125" customWidth="1"/>
    <col min="2825" max="2825" width="13.28515625" customWidth="1"/>
    <col min="2826" max="2826" width="10.5703125" customWidth="1"/>
    <col min="2827" max="2827" width="9.42578125" customWidth="1"/>
    <col min="2828" max="2828" width="14.28515625" customWidth="1"/>
    <col min="2829" max="2829" width="20.140625" customWidth="1"/>
    <col min="2830" max="2830" width="8.28515625" customWidth="1"/>
    <col min="2831" max="2831" width="19.140625" customWidth="1"/>
    <col min="2832" max="2832" width="54.85546875" customWidth="1"/>
    <col min="2833" max="2833" width="12.5703125" customWidth="1"/>
    <col min="3073" max="3073" width="2.85546875" customWidth="1"/>
    <col min="3074" max="3074" width="3.85546875" customWidth="1"/>
    <col min="3075" max="3075" width="17.140625" customWidth="1"/>
    <col min="3076" max="3076" width="14.140625" customWidth="1"/>
    <col min="3077" max="3077" width="16.140625" customWidth="1"/>
    <col min="3078" max="3078" width="4.140625" customWidth="1"/>
    <col min="3079" max="3079" width="7.5703125" customWidth="1"/>
    <col min="3080" max="3080" width="9.5703125" customWidth="1"/>
    <col min="3081" max="3081" width="13.28515625" customWidth="1"/>
    <col min="3082" max="3082" width="10.5703125" customWidth="1"/>
    <col min="3083" max="3083" width="9.42578125" customWidth="1"/>
    <col min="3084" max="3084" width="14.28515625" customWidth="1"/>
    <col min="3085" max="3085" width="20.140625" customWidth="1"/>
    <col min="3086" max="3086" width="8.28515625" customWidth="1"/>
    <col min="3087" max="3087" width="19.140625" customWidth="1"/>
    <col min="3088" max="3088" width="54.85546875" customWidth="1"/>
    <col min="3089" max="3089" width="12.5703125" customWidth="1"/>
    <col min="3329" max="3329" width="2.85546875" customWidth="1"/>
    <col min="3330" max="3330" width="3.85546875" customWidth="1"/>
    <col min="3331" max="3331" width="17.140625" customWidth="1"/>
    <col min="3332" max="3332" width="14.140625" customWidth="1"/>
    <col min="3333" max="3333" width="16.140625" customWidth="1"/>
    <col min="3334" max="3334" width="4.140625" customWidth="1"/>
    <col min="3335" max="3335" width="7.5703125" customWidth="1"/>
    <col min="3336" max="3336" width="9.5703125" customWidth="1"/>
    <col min="3337" max="3337" width="13.28515625" customWidth="1"/>
    <col min="3338" max="3338" width="10.5703125" customWidth="1"/>
    <col min="3339" max="3339" width="9.42578125" customWidth="1"/>
    <col min="3340" max="3340" width="14.28515625" customWidth="1"/>
    <col min="3341" max="3341" width="20.140625" customWidth="1"/>
    <col min="3342" max="3342" width="8.28515625" customWidth="1"/>
    <col min="3343" max="3343" width="19.140625" customWidth="1"/>
    <col min="3344" max="3344" width="54.85546875" customWidth="1"/>
    <col min="3345" max="3345" width="12.5703125" customWidth="1"/>
    <col min="3585" max="3585" width="2.85546875" customWidth="1"/>
    <col min="3586" max="3586" width="3.85546875" customWidth="1"/>
    <col min="3587" max="3587" width="17.140625" customWidth="1"/>
    <col min="3588" max="3588" width="14.140625" customWidth="1"/>
    <col min="3589" max="3589" width="16.140625" customWidth="1"/>
    <col min="3590" max="3590" width="4.140625" customWidth="1"/>
    <col min="3591" max="3591" width="7.5703125" customWidth="1"/>
    <col min="3592" max="3592" width="9.5703125" customWidth="1"/>
    <col min="3593" max="3593" width="13.28515625" customWidth="1"/>
    <col min="3594" max="3594" width="10.5703125" customWidth="1"/>
    <col min="3595" max="3595" width="9.42578125" customWidth="1"/>
    <col min="3596" max="3596" width="14.28515625" customWidth="1"/>
    <col min="3597" max="3597" width="20.140625" customWidth="1"/>
    <col min="3598" max="3598" width="8.28515625" customWidth="1"/>
    <col min="3599" max="3599" width="19.140625" customWidth="1"/>
    <col min="3600" max="3600" width="54.85546875" customWidth="1"/>
    <col min="3601" max="3601" width="12.5703125" customWidth="1"/>
    <col min="3841" max="3841" width="2.85546875" customWidth="1"/>
    <col min="3842" max="3842" width="3.85546875" customWidth="1"/>
    <col min="3843" max="3843" width="17.140625" customWidth="1"/>
    <col min="3844" max="3844" width="14.140625" customWidth="1"/>
    <col min="3845" max="3845" width="16.140625" customWidth="1"/>
    <col min="3846" max="3846" width="4.140625" customWidth="1"/>
    <col min="3847" max="3847" width="7.5703125" customWidth="1"/>
    <col min="3848" max="3848" width="9.5703125" customWidth="1"/>
    <col min="3849" max="3849" width="13.28515625" customWidth="1"/>
    <col min="3850" max="3850" width="10.5703125" customWidth="1"/>
    <col min="3851" max="3851" width="9.42578125" customWidth="1"/>
    <col min="3852" max="3852" width="14.28515625" customWidth="1"/>
    <col min="3853" max="3853" width="20.140625" customWidth="1"/>
    <col min="3854" max="3854" width="8.28515625" customWidth="1"/>
    <col min="3855" max="3855" width="19.140625" customWidth="1"/>
    <col min="3856" max="3856" width="54.85546875" customWidth="1"/>
    <col min="3857" max="3857" width="12.5703125" customWidth="1"/>
    <col min="4097" max="4097" width="2.85546875" customWidth="1"/>
    <col min="4098" max="4098" width="3.85546875" customWidth="1"/>
    <col min="4099" max="4099" width="17.140625" customWidth="1"/>
    <col min="4100" max="4100" width="14.140625" customWidth="1"/>
    <col min="4101" max="4101" width="16.140625" customWidth="1"/>
    <col min="4102" max="4102" width="4.140625" customWidth="1"/>
    <col min="4103" max="4103" width="7.5703125" customWidth="1"/>
    <col min="4104" max="4104" width="9.5703125" customWidth="1"/>
    <col min="4105" max="4105" width="13.28515625" customWidth="1"/>
    <col min="4106" max="4106" width="10.5703125" customWidth="1"/>
    <col min="4107" max="4107" width="9.42578125" customWidth="1"/>
    <col min="4108" max="4108" width="14.28515625" customWidth="1"/>
    <col min="4109" max="4109" width="20.140625" customWidth="1"/>
    <col min="4110" max="4110" width="8.28515625" customWidth="1"/>
    <col min="4111" max="4111" width="19.140625" customWidth="1"/>
    <col min="4112" max="4112" width="54.85546875" customWidth="1"/>
    <col min="4113" max="4113" width="12.5703125" customWidth="1"/>
    <col min="4353" max="4353" width="2.85546875" customWidth="1"/>
    <col min="4354" max="4354" width="3.85546875" customWidth="1"/>
    <col min="4355" max="4355" width="17.140625" customWidth="1"/>
    <col min="4356" max="4356" width="14.140625" customWidth="1"/>
    <col min="4357" max="4357" width="16.140625" customWidth="1"/>
    <col min="4358" max="4358" width="4.140625" customWidth="1"/>
    <col min="4359" max="4359" width="7.5703125" customWidth="1"/>
    <col min="4360" max="4360" width="9.5703125" customWidth="1"/>
    <col min="4361" max="4361" width="13.28515625" customWidth="1"/>
    <col min="4362" max="4362" width="10.5703125" customWidth="1"/>
    <col min="4363" max="4363" width="9.42578125" customWidth="1"/>
    <col min="4364" max="4364" width="14.28515625" customWidth="1"/>
    <col min="4365" max="4365" width="20.140625" customWidth="1"/>
    <col min="4366" max="4366" width="8.28515625" customWidth="1"/>
    <col min="4367" max="4367" width="19.140625" customWidth="1"/>
    <col min="4368" max="4368" width="54.85546875" customWidth="1"/>
    <col min="4369" max="4369" width="12.5703125" customWidth="1"/>
    <col min="4609" max="4609" width="2.85546875" customWidth="1"/>
    <col min="4610" max="4610" width="3.85546875" customWidth="1"/>
    <col min="4611" max="4611" width="17.140625" customWidth="1"/>
    <col min="4612" max="4612" width="14.140625" customWidth="1"/>
    <col min="4613" max="4613" width="16.140625" customWidth="1"/>
    <col min="4614" max="4614" width="4.140625" customWidth="1"/>
    <col min="4615" max="4615" width="7.5703125" customWidth="1"/>
    <col min="4616" max="4616" width="9.5703125" customWidth="1"/>
    <col min="4617" max="4617" width="13.28515625" customWidth="1"/>
    <col min="4618" max="4618" width="10.5703125" customWidth="1"/>
    <col min="4619" max="4619" width="9.42578125" customWidth="1"/>
    <col min="4620" max="4620" width="14.28515625" customWidth="1"/>
    <col min="4621" max="4621" width="20.140625" customWidth="1"/>
    <col min="4622" max="4622" width="8.28515625" customWidth="1"/>
    <col min="4623" max="4623" width="19.140625" customWidth="1"/>
    <col min="4624" max="4624" width="54.85546875" customWidth="1"/>
    <col min="4625" max="4625" width="12.5703125" customWidth="1"/>
    <col min="4865" max="4865" width="2.85546875" customWidth="1"/>
    <col min="4866" max="4866" width="3.85546875" customWidth="1"/>
    <col min="4867" max="4867" width="17.140625" customWidth="1"/>
    <col min="4868" max="4868" width="14.140625" customWidth="1"/>
    <col min="4869" max="4869" width="16.140625" customWidth="1"/>
    <col min="4870" max="4870" width="4.140625" customWidth="1"/>
    <col min="4871" max="4871" width="7.5703125" customWidth="1"/>
    <col min="4872" max="4872" width="9.5703125" customWidth="1"/>
    <col min="4873" max="4873" width="13.28515625" customWidth="1"/>
    <col min="4874" max="4874" width="10.5703125" customWidth="1"/>
    <col min="4875" max="4875" width="9.42578125" customWidth="1"/>
    <col min="4876" max="4876" width="14.28515625" customWidth="1"/>
    <col min="4877" max="4877" width="20.140625" customWidth="1"/>
    <col min="4878" max="4878" width="8.28515625" customWidth="1"/>
    <col min="4879" max="4879" width="19.140625" customWidth="1"/>
    <col min="4880" max="4880" width="54.85546875" customWidth="1"/>
    <col min="4881" max="4881" width="12.5703125" customWidth="1"/>
    <col min="5121" max="5121" width="2.85546875" customWidth="1"/>
    <col min="5122" max="5122" width="3.85546875" customWidth="1"/>
    <col min="5123" max="5123" width="17.140625" customWidth="1"/>
    <col min="5124" max="5124" width="14.140625" customWidth="1"/>
    <col min="5125" max="5125" width="16.140625" customWidth="1"/>
    <col min="5126" max="5126" width="4.140625" customWidth="1"/>
    <col min="5127" max="5127" width="7.5703125" customWidth="1"/>
    <col min="5128" max="5128" width="9.5703125" customWidth="1"/>
    <col min="5129" max="5129" width="13.28515625" customWidth="1"/>
    <col min="5130" max="5130" width="10.5703125" customWidth="1"/>
    <col min="5131" max="5131" width="9.42578125" customWidth="1"/>
    <col min="5132" max="5132" width="14.28515625" customWidth="1"/>
    <col min="5133" max="5133" width="20.140625" customWidth="1"/>
    <col min="5134" max="5134" width="8.28515625" customWidth="1"/>
    <col min="5135" max="5135" width="19.140625" customWidth="1"/>
    <col min="5136" max="5136" width="54.85546875" customWidth="1"/>
    <col min="5137" max="5137" width="12.5703125" customWidth="1"/>
    <col min="5377" max="5377" width="2.85546875" customWidth="1"/>
    <col min="5378" max="5378" width="3.85546875" customWidth="1"/>
    <col min="5379" max="5379" width="17.140625" customWidth="1"/>
    <col min="5380" max="5380" width="14.140625" customWidth="1"/>
    <col min="5381" max="5381" width="16.140625" customWidth="1"/>
    <col min="5382" max="5382" width="4.140625" customWidth="1"/>
    <col min="5383" max="5383" width="7.5703125" customWidth="1"/>
    <col min="5384" max="5384" width="9.5703125" customWidth="1"/>
    <col min="5385" max="5385" width="13.28515625" customWidth="1"/>
    <col min="5386" max="5386" width="10.5703125" customWidth="1"/>
    <col min="5387" max="5387" width="9.42578125" customWidth="1"/>
    <col min="5388" max="5388" width="14.28515625" customWidth="1"/>
    <col min="5389" max="5389" width="20.140625" customWidth="1"/>
    <col min="5390" max="5390" width="8.28515625" customWidth="1"/>
    <col min="5391" max="5391" width="19.140625" customWidth="1"/>
    <col min="5392" max="5392" width="54.85546875" customWidth="1"/>
    <col min="5393" max="5393" width="12.5703125" customWidth="1"/>
    <col min="5633" max="5633" width="2.85546875" customWidth="1"/>
    <col min="5634" max="5634" width="3.85546875" customWidth="1"/>
    <col min="5635" max="5635" width="17.140625" customWidth="1"/>
    <col min="5636" max="5636" width="14.140625" customWidth="1"/>
    <col min="5637" max="5637" width="16.140625" customWidth="1"/>
    <col min="5638" max="5638" width="4.140625" customWidth="1"/>
    <col min="5639" max="5639" width="7.5703125" customWidth="1"/>
    <col min="5640" max="5640" width="9.5703125" customWidth="1"/>
    <col min="5641" max="5641" width="13.28515625" customWidth="1"/>
    <col min="5642" max="5642" width="10.5703125" customWidth="1"/>
    <col min="5643" max="5643" width="9.42578125" customWidth="1"/>
    <col min="5644" max="5644" width="14.28515625" customWidth="1"/>
    <col min="5645" max="5645" width="20.140625" customWidth="1"/>
    <col min="5646" max="5646" width="8.28515625" customWidth="1"/>
    <col min="5647" max="5647" width="19.140625" customWidth="1"/>
    <col min="5648" max="5648" width="54.85546875" customWidth="1"/>
    <col min="5649" max="5649" width="12.5703125" customWidth="1"/>
    <col min="5889" max="5889" width="2.85546875" customWidth="1"/>
    <col min="5890" max="5890" width="3.85546875" customWidth="1"/>
    <col min="5891" max="5891" width="17.140625" customWidth="1"/>
    <col min="5892" max="5892" width="14.140625" customWidth="1"/>
    <col min="5893" max="5893" width="16.140625" customWidth="1"/>
    <col min="5894" max="5894" width="4.140625" customWidth="1"/>
    <col min="5895" max="5895" width="7.5703125" customWidth="1"/>
    <col min="5896" max="5896" width="9.5703125" customWidth="1"/>
    <col min="5897" max="5897" width="13.28515625" customWidth="1"/>
    <col min="5898" max="5898" width="10.5703125" customWidth="1"/>
    <col min="5899" max="5899" width="9.42578125" customWidth="1"/>
    <col min="5900" max="5900" width="14.28515625" customWidth="1"/>
    <col min="5901" max="5901" width="20.140625" customWidth="1"/>
    <col min="5902" max="5902" width="8.28515625" customWidth="1"/>
    <col min="5903" max="5903" width="19.140625" customWidth="1"/>
    <col min="5904" max="5904" width="54.85546875" customWidth="1"/>
    <col min="5905" max="5905" width="12.5703125" customWidth="1"/>
    <col min="6145" max="6145" width="2.85546875" customWidth="1"/>
    <col min="6146" max="6146" width="3.85546875" customWidth="1"/>
    <col min="6147" max="6147" width="17.140625" customWidth="1"/>
    <col min="6148" max="6148" width="14.140625" customWidth="1"/>
    <col min="6149" max="6149" width="16.140625" customWidth="1"/>
    <col min="6150" max="6150" width="4.140625" customWidth="1"/>
    <col min="6151" max="6151" width="7.5703125" customWidth="1"/>
    <col min="6152" max="6152" width="9.5703125" customWidth="1"/>
    <col min="6153" max="6153" width="13.28515625" customWidth="1"/>
    <col min="6154" max="6154" width="10.5703125" customWidth="1"/>
    <col min="6155" max="6155" width="9.42578125" customWidth="1"/>
    <col min="6156" max="6156" width="14.28515625" customWidth="1"/>
    <col min="6157" max="6157" width="20.140625" customWidth="1"/>
    <col min="6158" max="6158" width="8.28515625" customWidth="1"/>
    <col min="6159" max="6159" width="19.140625" customWidth="1"/>
    <col min="6160" max="6160" width="54.85546875" customWidth="1"/>
    <col min="6161" max="6161" width="12.5703125" customWidth="1"/>
    <col min="6401" max="6401" width="2.85546875" customWidth="1"/>
    <col min="6402" max="6402" width="3.85546875" customWidth="1"/>
    <col min="6403" max="6403" width="17.140625" customWidth="1"/>
    <col min="6404" max="6404" width="14.140625" customWidth="1"/>
    <col min="6405" max="6405" width="16.140625" customWidth="1"/>
    <col min="6406" max="6406" width="4.140625" customWidth="1"/>
    <col min="6407" max="6407" width="7.5703125" customWidth="1"/>
    <col min="6408" max="6408" width="9.5703125" customWidth="1"/>
    <col min="6409" max="6409" width="13.28515625" customWidth="1"/>
    <col min="6410" max="6410" width="10.5703125" customWidth="1"/>
    <col min="6411" max="6411" width="9.42578125" customWidth="1"/>
    <col min="6412" max="6412" width="14.28515625" customWidth="1"/>
    <col min="6413" max="6413" width="20.140625" customWidth="1"/>
    <col min="6414" max="6414" width="8.28515625" customWidth="1"/>
    <col min="6415" max="6415" width="19.140625" customWidth="1"/>
    <col min="6416" max="6416" width="54.85546875" customWidth="1"/>
    <col min="6417" max="6417" width="12.5703125" customWidth="1"/>
    <col min="6657" max="6657" width="2.85546875" customWidth="1"/>
    <col min="6658" max="6658" width="3.85546875" customWidth="1"/>
    <col min="6659" max="6659" width="17.140625" customWidth="1"/>
    <col min="6660" max="6660" width="14.140625" customWidth="1"/>
    <col min="6661" max="6661" width="16.140625" customWidth="1"/>
    <col min="6662" max="6662" width="4.140625" customWidth="1"/>
    <col min="6663" max="6663" width="7.5703125" customWidth="1"/>
    <col min="6664" max="6664" width="9.5703125" customWidth="1"/>
    <col min="6665" max="6665" width="13.28515625" customWidth="1"/>
    <col min="6666" max="6666" width="10.5703125" customWidth="1"/>
    <col min="6667" max="6667" width="9.42578125" customWidth="1"/>
    <col min="6668" max="6668" width="14.28515625" customWidth="1"/>
    <col min="6669" max="6669" width="20.140625" customWidth="1"/>
    <col min="6670" max="6670" width="8.28515625" customWidth="1"/>
    <col min="6671" max="6671" width="19.140625" customWidth="1"/>
    <col min="6672" max="6672" width="54.85546875" customWidth="1"/>
    <col min="6673" max="6673" width="12.5703125" customWidth="1"/>
    <col min="6913" max="6913" width="2.85546875" customWidth="1"/>
    <col min="6914" max="6914" width="3.85546875" customWidth="1"/>
    <col min="6915" max="6915" width="17.140625" customWidth="1"/>
    <col min="6916" max="6916" width="14.140625" customWidth="1"/>
    <col min="6917" max="6917" width="16.140625" customWidth="1"/>
    <col min="6918" max="6918" width="4.140625" customWidth="1"/>
    <col min="6919" max="6919" width="7.5703125" customWidth="1"/>
    <col min="6920" max="6920" width="9.5703125" customWidth="1"/>
    <col min="6921" max="6921" width="13.28515625" customWidth="1"/>
    <col min="6922" max="6922" width="10.5703125" customWidth="1"/>
    <col min="6923" max="6923" width="9.42578125" customWidth="1"/>
    <col min="6924" max="6924" width="14.28515625" customWidth="1"/>
    <col min="6925" max="6925" width="20.140625" customWidth="1"/>
    <col min="6926" max="6926" width="8.28515625" customWidth="1"/>
    <col min="6927" max="6927" width="19.140625" customWidth="1"/>
    <col min="6928" max="6928" width="54.85546875" customWidth="1"/>
    <col min="6929" max="6929" width="12.5703125" customWidth="1"/>
    <col min="7169" max="7169" width="2.85546875" customWidth="1"/>
    <col min="7170" max="7170" width="3.85546875" customWidth="1"/>
    <col min="7171" max="7171" width="17.140625" customWidth="1"/>
    <col min="7172" max="7172" width="14.140625" customWidth="1"/>
    <col min="7173" max="7173" width="16.140625" customWidth="1"/>
    <col min="7174" max="7174" width="4.140625" customWidth="1"/>
    <col min="7175" max="7175" width="7.5703125" customWidth="1"/>
    <col min="7176" max="7176" width="9.5703125" customWidth="1"/>
    <col min="7177" max="7177" width="13.28515625" customWidth="1"/>
    <col min="7178" max="7178" width="10.5703125" customWidth="1"/>
    <col min="7179" max="7179" width="9.42578125" customWidth="1"/>
    <col min="7180" max="7180" width="14.28515625" customWidth="1"/>
    <col min="7181" max="7181" width="20.140625" customWidth="1"/>
    <col min="7182" max="7182" width="8.28515625" customWidth="1"/>
    <col min="7183" max="7183" width="19.140625" customWidth="1"/>
    <col min="7184" max="7184" width="54.85546875" customWidth="1"/>
    <col min="7185" max="7185" width="12.5703125" customWidth="1"/>
    <col min="7425" max="7425" width="2.85546875" customWidth="1"/>
    <col min="7426" max="7426" width="3.85546875" customWidth="1"/>
    <col min="7427" max="7427" width="17.140625" customWidth="1"/>
    <col min="7428" max="7428" width="14.140625" customWidth="1"/>
    <col min="7429" max="7429" width="16.140625" customWidth="1"/>
    <col min="7430" max="7430" width="4.140625" customWidth="1"/>
    <col min="7431" max="7431" width="7.5703125" customWidth="1"/>
    <col min="7432" max="7432" width="9.5703125" customWidth="1"/>
    <col min="7433" max="7433" width="13.28515625" customWidth="1"/>
    <col min="7434" max="7434" width="10.5703125" customWidth="1"/>
    <col min="7435" max="7435" width="9.42578125" customWidth="1"/>
    <col min="7436" max="7436" width="14.28515625" customWidth="1"/>
    <col min="7437" max="7437" width="20.140625" customWidth="1"/>
    <col min="7438" max="7438" width="8.28515625" customWidth="1"/>
    <col min="7439" max="7439" width="19.140625" customWidth="1"/>
    <col min="7440" max="7440" width="54.85546875" customWidth="1"/>
    <col min="7441" max="7441" width="12.5703125" customWidth="1"/>
    <col min="7681" max="7681" width="2.85546875" customWidth="1"/>
    <col min="7682" max="7682" width="3.85546875" customWidth="1"/>
    <col min="7683" max="7683" width="17.140625" customWidth="1"/>
    <col min="7684" max="7684" width="14.140625" customWidth="1"/>
    <col min="7685" max="7685" width="16.140625" customWidth="1"/>
    <col min="7686" max="7686" width="4.140625" customWidth="1"/>
    <col min="7687" max="7687" width="7.5703125" customWidth="1"/>
    <col min="7688" max="7688" width="9.5703125" customWidth="1"/>
    <col min="7689" max="7689" width="13.28515625" customWidth="1"/>
    <col min="7690" max="7690" width="10.5703125" customWidth="1"/>
    <col min="7691" max="7691" width="9.42578125" customWidth="1"/>
    <col min="7692" max="7692" width="14.28515625" customWidth="1"/>
    <col min="7693" max="7693" width="20.140625" customWidth="1"/>
    <col min="7694" max="7694" width="8.28515625" customWidth="1"/>
    <col min="7695" max="7695" width="19.140625" customWidth="1"/>
    <col min="7696" max="7696" width="54.85546875" customWidth="1"/>
    <col min="7697" max="7697" width="12.5703125" customWidth="1"/>
    <col min="7937" max="7937" width="2.85546875" customWidth="1"/>
    <col min="7938" max="7938" width="3.85546875" customWidth="1"/>
    <col min="7939" max="7939" width="17.140625" customWidth="1"/>
    <col min="7940" max="7940" width="14.140625" customWidth="1"/>
    <col min="7941" max="7941" width="16.140625" customWidth="1"/>
    <col min="7942" max="7942" width="4.140625" customWidth="1"/>
    <col min="7943" max="7943" width="7.5703125" customWidth="1"/>
    <col min="7944" max="7944" width="9.5703125" customWidth="1"/>
    <col min="7945" max="7945" width="13.28515625" customWidth="1"/>
    <col min="7946" max="7946" width="10.5703125" customWidth="1"/>
    <col min="7947" max="7947" width="9.42578125" customWidth="1"/>
    <col min="7948" max="7948" width="14.28515625" customWidth="1"/>
    <col min="7949" max="7949" width="20.140625" customWidth="1"/>
    <col min="7950" max="7950" width="8.28515625" customWidth="1"/>
    <col min="7951" max="7951" width="19.140625" customWidth="1"/>
    <col min="7952" max="7952" width="54.85546875" customWidth="1"/>
    <col min="7953" max="7953" width="12.5703125" customWidth="1"/>
    <col min="8193" max="8193" width="2.85546875" customWidth="1"/>
    <col min="8194" max="8194" width="3.85546875" customWidth="1"/>
    <col min="8195" max="8195" width="17.140625" customWidth="1"/>
    <col min="8196" max="8196" width="14.140625" customWidth="1"/>
    <col min="8197" max="8197" width="16.140625" customWidth="1"/>
    <col min="8198" max="8198" width="4.140625" customWidth="1"/>
    <col min="8199" max="8199" width="7.5703125" customWidth="1"/>
    <col min="8200" max="8200" width="9.5703125" customWidth="1"/>
    <col min="8201" max="8201" width="13.28515625" customWidth="1"/>
    <col min="8202" max="8202" width="10.5703125" customWidth="1"/>
    <col min="8203" max="8203" width="9.42578125" customWidth="1"/>
    <col min="8204" max="8204" width="14.28515625" customWidth="1"/>
    <col min="8205" max="8205" width="20.140625" customWidth="1"/>
    <col min="8206" max="8206" width="8.28515625" customWidth="1"/>
    <col min="8207" max="8207" width="19.140625" customWidth="1"/>
    <col min="8208" max="8208" width="54.85546875" customWidth="1"/>
    <col min="8209" max="8209" width="12.5703125" customWidth="1"/>
    <col min="8449" max="8449" width="2.85546875" customWidth="1"/>
    <col min="8450" max="8450" width="3.85546875" customWidth="1"/>
    <col min="8451" max="8451" width="17.140625" customWidth="1"/>
    <col min="8452" max="8452" width="14.140625" customWidth="1"/>
    <col min="8453" max="8453" width="16.140625" customWidth="1"/>
    <col min="8454" max="8454" width="4.140625" customWidth="1"/>
    <col min="8455" max="8455" width="7.5703125" customWidth="1"/>
    <col min="8456" max="8456" width="9.5703125" customWidth="1"/>
    <col min="8457" max="8457" width="13.28515625" customWidth="1"/>
    <col min="8458" max="8458" width="10.5703125" customWidth="1"/>
    <col min="8459" max="8459" width="9.42578125" customWidth="1"/>
    <col min="8460" max="8460" width="14.28515625" customWidth="1"/>
    <col min="8461" max="8461" width="20.140625" customWidth="1"/>
    <col min="8462" max="8462" width="8.28515625" customWidth="1"/>
    <col min="8463" max="8463" width="19.140625" customWidth="1"/>
    <col min="8464" max="8464" width="54.85546875" customWidth="1"/>
    <col min="8465" max="8465" width="12.5703125" customWidth="1"/>
    <col min="8705" max="8705" width="2.85546875" customWidth="1"/>
    <col min="8706" max="8706" width="3.85546875" customWidth="1"/>
    <col min="8707" max="8707" width="17.140625" customWidth="1"/>
    <col min="8708" max="8708" width="14.140625" customWidth="1"/>
    <col min="8709" max="8709" width="16.140625" customWidth="1"/>
    <col min="8710" max="8710" width="4.140625" customWidth="1"/>
    <col min="8711" max="8711" width="7.5703125" customWidth="1"/>
    <col min="8712" max="8712" width="9.5703125" customWidth="1"/>
    <col min="8713" max="8713" width="13.28515625" customWidth="1"/>
    <col min="8714" max="8714" width="10.5703125" customWidth="1"/>
    <col min="8715" max="8715" width="9.42578125" customWidth="1"/>
    <col min="8716" max="8716" width="14.28515625" customWidth="1"/>
    <col min="8717" max="8717" width="20.140625" customWidth="1"/>
    <col min="8718" max="8718" width="8.28515625" customWidth="1"/>
    <col min="8719" max="8719" width="19.140625" customWidth="1"/>
    <col min="8720" max="8720" width="54.85546875" customWidth="1"/>
    <col min="8721" max="8721" width="12.5703125" customWidth="1"/>
    <col min="8961" max="8961" width="2.85546875" customWidth="1"/>
    <col min="8962" max="8962" width="3.85546875" customWidth="1"/>
    <col min="8963" max="8963" width="17.140625" customWidth="1"/>
    <col min="8964" max="8964" width="14.140625" customWidth="1"/>
    <col min="8965" max="8965" width="16.140625" customWidth="1"/>
    <col min="8966" max="8966" width="4.140625" customWidth="1"/>
    <col min="8967" max="8967" width="7.5703125" customWidth="1"/>
    <col min="8968" max="8968" width="9.5703125" customWidth="1"/>
    <col min="8969" max="8969" width="13.28515625" customWidth="1"/>
    <col min="8970" max="8970" width="10.5703125" customWidth="1"/>
    <col min="8971" max="8971" width="9.42578125" customWidth="1"/>
    <col min="8972" max="8972" width="14.28515625" customWidth="1"/>
    <col min="8973" max="8973" width="20.140625" customWidth="1"/>
    <col min="8974" max="8974" width="8.28515625" customWidth="1"/>
    <col min="8975" max="8975" width="19.140625" customWidth="1"/>
    <col min="8976" max="8976" width="54.85546875" customWidth="1"/>
    <col min="8977" max="8977" width="12.5703125" customWidth="1"/>
    <col min="9217" max="9217" width="2.85546875" customWidth="1"/>
    <col min="9218" max="9218" width="3.85546875" customWidth="1"/>
    <col min="9219" max="9219" width="17.140625" customWidth="1"/>
    <col min="9220" max="9220" width="14.140625" customWidth="1"/>
    <col min="9221" max="9221" width="16.140625" customWidth="1"/>
    <col min="9222" max="9222" width="4.140625" customWidth="1"/>
    <col min="9223" max="9223" width="7.5703125" customWidth="1"/>
    <col min="9224" max="9224" width="9.5703125" customWidth="1"/>
    <col min="9225" max="9225" width="13.28515625" customWidth="1"/>
    <col min="9226" max="9226" width="10.5703125" customWidth="1"/>
    <col min="9227" max="9227" width="9.42578125" customWidth="1"/>
    <col min="9228" max="9228" width="14.28515625" customWidth="1"/>
    <col min="9229" max="9229" width="20.140625" customWidth="1"/>
    <col min="9230" max="9230" width="8.28515625" customWidth="1"/>
    <col min="9231" max="9231" width="19.140625" customWidth="1"/>
    <col min="9232" max="9232" width="54.85546875" customWidth="1"/>
    <col min="9233" max="9233" width="12.5703125" customWidth="1"/>
    <col min="9473" max="9473" width="2.85546875" customWidth="1"/>
    <col min="9474" max="9474" width="3.85546875" customWidth="1"/>
    <col min="9475" max="9475" width="17.140625" customWidth="1"/>
    <col min="9476" max="9476" width="14.140625" customWidth="1"/>
    <col min="9477" max="9477" width="16.140625" customWidth="1"/>
    <col min="9478" max="9478" width="4.140625" customWidth="1"/>
    <col min="9479" max="9479" width="7.5703125" customWidth="1"/>
    <col min="9480" max="9480" width="9.5703125" customWidth="1"/>
    <col min="9481" max="9481" width="13.28515625" customWidth="1"/>
    <col min="9482" max="9482" width="10.5703125" customWidth="1"/>
    <col min="9483" max="9483" width="9.42578125" customWidth="1"/>
    <col min="9484" max="9484" width="14.28515625" customWidth="1"/>
    <col min="9485" max="9485" width="20.140625" customWidth="1"/>
    <col min="9486" max="9486" width="8.28515625" customWidth="1"/>
    <col min="9487" max="9487" width="19.140625" customWidth="1"/>
    <col min="9488" max="9488" width="54.85546875" customWidth="1"/>
    <col min="9489" max="9489" width="12.5703125" customWidth="1"/>
    <col min="9729" max="9729" width="2.85546875" customWidth="1"/>
    <col min="9730" max="9730" width="3.85546875" customWidth="1"/>
    <col min="9731" max="9731" width="17.140625" customWidth="1"/>
    <col min="9732" max="9732" width="14.140625" customWidth="1"/>
    <col min="9733" max="9733" width="16.140625" customWidth="1"/>
    <col min="9734" max="9734" width="4.140625" customWidth="1"/>
    <col min="9735" max="9735" width="7.5703125" customWidth="1"/>
    <col min="9736" max="9736" width="9.5703125" customWidth="1"/>
    <col min="9737" max="9737" width="13.28515625" customWidth="1"/>
    <col min="9738" max="9738" width="10.5703125" customWidth="1"/>
    <col min="9739" max="9739" width="9.42578125" customWidth="1"/>
    <col min="9740" max="9740" width="14.28515625" customWidth="1"/>
    <col min="9741" max="9741" width="20.140625" customWidth="1"/>
    <col min="9742" max="9742" width="8.28515625" customWidth="1"/>
    <col min="9743" max="9743" width="19.140625" customWidth="1"/>
    <col min="9744" max="9744" width="54.85546875" customWidth="1"/>
    <col min="9745" max="9745" width="12.5703125" customWidth="1"/>
    <col min="9985" max="9985" width="2.85546875" customWidth="1"/>
    <col min="9986" max="9986" width="3.85546875" customWidth="1"/>
    <col min="9987" max="9987" width="17.140625" customWidth="1"/>
    <col min="9988" max="9988" width="14.140625" customWidth="1"/>
    <col min="9989" max="9989" width="16.140625" customWidth="1"/>
    <col min="9990" max="9990" width="4.140625" customWidth="1"/>
    <col min="9991" max="9991" width="7.5703125" customWidth="1"/>
    <col min="9992" max="9992" width="9.5703125" customWidth="1"/>
    <col min="9993" max="9993" width="13.28515625" customWidth="1"/>
    <col min="9994" max="9994" width="10.5703125" customWidth="1"/>
    <col min="9995" max="9995" width="9.42578125" customWidth="1"/>
    <col min="9996" max="9996" width="14.28515625" customWidth="1"/>
    <col min="9997" max="9997" width="20.140625" customWidth="1"/>
    <col min="9998" max="9998" width="8.28515625" customWidth="1"/>
    <col min="9999" max="9999" width="19.140625" customWidth="1"/>
    <col min="10000" max="10000" width="54.85546875" customWidth="1"/>
    <col min="10001" max="10001" width="12.5703125" customWidth="1"/>
    <col min="10241" max="10241" width="2.85546875" customWidth="1"/>
    <col min="10242" max="10242" width="3.85546875" customWidth="1"/>
    <col min="10243" max="10243" width="17.140625" customWidth="1"/>
    <col min="10244" max="10244" width="14.140625" customWidth="1"/>
    <col min="10245" max="10245" width="16.140625" customWidth="1"/>
    <col min="10246" max="10246" width="4.140625" customWidth="1"/>
    <col min="10247" max="10247" width="7.5703125" customWidth="1"/>
    <col min="10248" max="10248" width="9.5703125" customWidth="1"/>
    <col min="10249" max="10249" width="13.28515625" customWidth="1"/>
    <col min="10250" max="10250" width="10.5703125" customWidth="1"/>
    <col min="10251" max="10251" width="9.42578125" customWidth="1"/>
    <col min="10252" max="10252" width="14.28515625" customWidth="1"/>
    <col min="10253" max="10253" width="20.140625" customWidth="1"/>
    <col min="10254" max="10254" width="8.28515625" customWidth="1"/>
    <col min="10255" max="10255" width="19.140625" customWidth="1"/>
    <col min="10256" max="10256" width="54.85546875" customWidth="1"/>
    <col min="10257" max="10257" width="12.5703125" customWidth="1"/>
    <col min="10497" max="10497" width="2.85546875" customWidth="1"/>
    <col min="10498" max="10498" width="3.85546875" customWidth="1"/>
    <col min="10499" max="10499" width="17.140625" customWidth="1"/>
    <col min="10500" max="10500" width="14.140625" customWidth="1"/>
    <col min="10501" max="10501" width="16.140625" customWidth="1"/>
    <col min="10502" max="10502" width="4.140625" customWidth="1"/>
    <col min="10503" max="10503" width="7.5703125" customWidth="1"/>
    <col min="10504" max="10504" width="9.5703125" customWidth="1"/>
    <col min="10505" max="10505" width="13.28515625" customWidth="1"/>
    <col min="10506" max="10506" width="10.5703125" customWidth="1"/>
    <col min="10507" max="10507" width="9.42578125" customWidth="1"/>
    <col min="10508" max="10508" width="14.28515625" customWidth="1"/>
    <col min="10509" max="10509" width="20.140625" customWidth="1"/>
    <col min="10510" max="10510" width="8.28515625" customWidth="1"/>
    <col min="10511" max="10511" width="19.140625" customWidth="1"/>
    <col min="10512" max="10512" width="54.85546875" customWidth="1"/>
    <col min="10513" max="10513" width="12.5703125" customWidth="1"/>
    <col min="10753" max="10753" width="2.85546875" customWidth="1"/>
    <col min="10754" max="10754" width="3.85546875" customWidth="1"/>
    <col min="10755" max="10755" width="17.140625" customWidth="1"/>
    <col min="10756" max="10756" width="14.140625" customWidth="1"/>
    <col min="10757" max="10757" width="16.140625" customWidth="1"/>
    <col min="10758" max="10758" width="4.140625" customWidth="1"/>
    <col min="10759" max="10759" width="7.5703125" customWidth="1"/>
    <col min="10760" max="10760" width="9.5703125" customWidth="1"/>
    <col min="10761" max="10761" width="13.28515625" customWidth="1"/>
    <col min="10762" max="10762" width="10.5703125" customWidth="1"/>
    <col min="10763" max="10763" width="9.42578125" customWidth="1"/>
    <col min="10764" max="10764" width="14.28515625" customWidth="1"/>
    <col min="10765" max="10765" width="20.140625" customWidth="1"/>
    <col min="10766" max="10766" width="8.28515625" customWidth="1"/>
    <col min="10767" max="10767" width="19.140625" customWidth="1"/>
    <col min="10768" max="10768" width="54.85546875" customWidth="1"/>
    <col min="10769" max="10769" width="12.5703125" customWidth="1"/>
    <col min="11009" max="11009" width="2.85546875" customWidth="1"/>
    <col min="11010" max="11010" width="3.85546875" customWidth="1"/>
    <col min="11011" max="11011" width="17.140625" customWidth="1"/>
    <col min="11012" max="11012" width="14.140625" customWidth="1"/>
    <col min="11013" max="11013" width="16.140625" customWidth="1"/>
    <col min="11014" max="11014" width="4.140625" customWidth="1"/>
    <col min="11015" max="11015" width="7.5703125" customWidth="1"/>
    <col min="11016" max="11016" width="9.5703125" customWidth="1"/>
    <col min="11017" max="11017" width="13.28515625" customWidth="1"/>
    <col min="11018" max="11018" width="10.5703125" customWidth="1"/>
    <col min="11019" max="11019" width="9.42578125" customWidth="1"/>
    <col min="11020" max="11020" width="14.28515625" customWidth="1"/>
    <col min="11021" max="11021" width="20.140625" customWidth="1"/>
    <col min="11022" max="11022" width="8.28515625" customWidth="1"/>
    <col min="11023" max="11023" width="19.140625" customWidth="1"/>
    <col min="11024" max="11024" width="54.85546875" customWidth="1"/>
    <col min="11025" max="11025" width="12.5703125" customWidth="1"/>
    <col min="11265" max="11265" width="2.85546875" customWidth="1"/>
    <col min="11266" max="11266" width="3.85546875" customWidth="1"/>
    <col min="11267" max="11267" width="17.140625" customWidth="1"/>
    <col min="11268" max="11268" width="14.140625" customWidth="1"/>
    <col min="11269" max="11269" width="16.140625" customWidth="1"/>
    <col min="11270" max="11270" width="4.140625" customWidth="1"/>
    <col min="11271" max="11271" width="7.5703125" customWidth="1"/>
    <col min="11272" max="11272" width="9.5703125" customWidth="1"/>
    <col min="11273" max="11273" width="13.28515625" customWidth="1"/>
    <col min="11274" max="11274" width="10.5703125" customWidth="1"/>
    <col min="11275" max="11275" width="9.42578125" customWidth="1"/>
    <col min="11276" max="11276" width="14.28515625" customWidth="1"/>
    <col min="11277" max="11277" width="20.140625" customWidth="1"/>
    <col min="11278" max="11278" width="8.28515625" customWidth="1"/>
    <col min="11279" max="11279" width="19.140625" customWidth="1"/>
    <col min="11280" max="11280" width="54.85546875" customWidth="1"/>
    <col min="11281" max="11281" width="12.5703125" customWidth="1"/>
    <col min="11521" max="11521" width="2.85546875" customWidth="1"/>
    <col min="11522" max="11522" width="3.85546875" customWidth="1"/>
    <col min="11523" max="11523" width="17.140625" customWidth="1"/>
    <col min="11524" max="11524" width="14.140625" customWidth="1"/>
    <col min="11525" max="11525" width="16.140625" customWidth="1"/>
    <col min="11526" max="11526" width="4.140625" customWidth="1"/>
    <col min="11527" max="11527" width="7.5703125" customWidth="1"/>
    <col min="11528" max="11528" width="9.5703125" customWidth="1"/>
    <col min="11529" max="11529" width="13.28515625" customWidth="1"/>
    <col min="11530" max="11530" width="10.5703125" customWidth="1"/>
    <col min="11531" max="11531" width="9.42578125" customWidth="1"/>
    <col min="11532" max="11532" width="14.28515625" customWidth="1"/>
    <col min="11533" max="11533" width="20.140625" customWidth="1"/>
    <col min="11534" max="11534" width="8.28515625" customWidth="1"/>
    <col min="11535" max="11535" width="19.140625" customWidth="1"/>
    <col min="11536" max="11536" width="54.85546875" customWidth="1"/>
    <col min="11537" max="11537" width="12.5703125" customWidth="1"/>
    <col min="11777" max="11777" width="2.85546875" customWidth="1"/>
    <col min="11778" max="11778" width="3.85546875" customWidth="1"/>
    <col min="11779" max="11779" width="17.140625" customWidth="1"/>
    <col min="11780" max="11780" width="14.140625" customWidth="1"/>
    <col min="11781" max="11781" width="16.140625" customWidth="1"/>
    <col min="11782" max="11782" width="4.140625" customWidth="1"/>
    <col min="11783" max="11783" width="7.5703125" customWidth="1"/>
    <col min="11784" max="11784" width="9.5703125" customWidth="1"/>
    <col min="11785" max="11785" width="13.28515625" customWidth="1"/>
    <col min="11786" max="11786" width="10.5703125" customWidth="1"/>
    <col min="11787" max="11787" width="9.42578125" customWidth="1"/>
    <col min="11788" max="11788" width="14.28515625" customWidth="1"/>
    <col min="11789" max="11789" width="20.140625" customWidth="1"/>
    <col min="11790" max="11790" width="8.28515625" customWidth="1"/>
    <col min="11791" max="11791" width="19.140625" customWidth="1"/>
    <col min="11792" max="11792" width="54.85546875" customWidth="1"/>
    <col min="11793" max="11793" width="12.5703125" customWidth="1"/>
    <col min="12033" max="12033" width="2.85546875" customWidth="1"/>
    <col min="12034" max="12034" width="3.85546875" customWidth="1"/>
    <col min="12035" max="12035" width="17.140625" customWidth="1"/>
    <col min="12036" max="12036" width="14.140625" customWidth="1"/>
    <col min="12037" max="12037" width="16.140625" customWidth="1"/>
    <col min="12038" max="12038" width="4.140625" customWidth="1"/>
    <col min="12039" max="12039" width="7.5703125" customWidth="1"/>
    <col min="12040" max="12040" width="9.5703125" customWidth="1"/>
    <col min="12041" max="12041" width="13.28515625" customWidth="1"/>
    <col min="12042" max="12042" width="10.5703125" customWidth="1"/>
    <col min="12043" max="12043" width="9.42578125" customWidth="1"/>
    <col min="12044" max="12044" width="14.28515625" customWidth="1"/>
    <col min="12045" max="12045" width="20.140625" customWidth="1"/>
    <col min="12046" max="12046" width="8.28515625" customWidth="1"/>
    <col min="12047" max="12047" width="19.140625" customWidth="1"/>
    <col min="12048" max="12048" width="54.85546875" customWidth="1"/>
    <col min="12049" max="12049" width="12.5703125" customWidth="1"/>
    <col min="12289" max="12289" width="2.85546875" customWidth="1"/>
    <col min="12290" max="12290" width="3.85546875" customWidth="1"/>
    <col min="12291" max="12291" width="17.140625" customWidth="1"/>
    <col min="12292" max="12292" width="14.140625" customWidth="1"/>
    <col min="12293" max="12293" width="16.140625" customWidth="1"/>
    <col min="12294" max="12294" width="4.140625" customWidth="1"/>
    <col min="12295" max="12295" width="7.5703125" customWidth="1"/>
    <col min="12296" max="12296" width="9.5703125" customWidth="1"/>
    <col min="12297" max="12297" width="13.28515625" customWidth="1"/>
    <col min="12298" max="12298" width="10.5703125" customWidth="1"/>
    <col min="12299" max="12299" width="9.42578125" customWidth="1"/>
    <col min="12300" max="12300" width="14.28515625" customWidth="1"/>
    <col min="12301" max="12301" width="20.140625" customWidth="1"/>
    <col min="12302" max="12302" width="8.28515625" customWidth="1"/>
    <col min="12303" max="12303" width="19.140625" customWidth="1"/>
    <col min="12304" max="12304" width="54.85546875" customWidth="1"/>
    <col min="12305" max="12305" width="12.5703125" customWidth="1"/>
    <col min="12545" max="12545" width="2.85546875" customWidth="1"/>
    <col min="12546" max="12546" width="3.85546875" customWidth="1"/>
    <col min="12547" max="12547" width="17.140625" customWidth="1"/>
    <col min="12548" max="12548" width="14.140625" customWidth="1"/>
    <col min="12549" max="12549" width="16.140625" customWidth="1"/>
    <col min="12550" max="12550" width="4.140625" customWidth="1"/>
    <col min="12551" max="12551" width="7.5703125" customWidth="1"/>
    <col min="12552" max="12552" width="9.5703125" customWidth="1"/>
    <col min="12553" max="12553" width="13.28515625" customWidth="1"/>
    <col min="12554" max="12554" width="10.5703125" customWidth="1"/>
    <col min="12555" max="12555" width="9.42578125" customWidth="1"/>
    <col min="12556" max="12556" width="14.28515625" customWidth="1"/>
    <col min="12557" max="12557" width="20.140625" customWidth="1"/>
    <col min="12558" max="12558" width="8.28515625" customWidth="1"/>
    <col min="12559" max="12559" width="19.140625" customWidth="1"/>
    <col min="12560" max="12560" width="54.85546875" customWidth="1"/>
    <col min="12561" max="12561" width="12.5703125" customWidth="1"/>
    <col min="12801" max="12801" width="2.85546875" customWidth="1"/>
    <col min="12802" max="12802" width="3.85546875" customWidth="1"/>
    <col min="12803" max="12803" width="17.140625" customWidth="1"/>
    <col min="12804" max="12804" width="14.140625" customWidth="1"/>
    <col min="12805" max="12805" width="16.140625" customWidth="1"/>
    <col min="12806" max="12806" width="4.140625" customWidth="1"/>
    <col min="12807" max="12807" width="7.5703125" customWidth="1"/>
    <col min="12808" max="12808" width="9.5703125" customWidth="1"/>
    <col min="12809" max="12809" width="13.28515625" customWidth="1"/>
    <col min="12810" max="12810" width="10.5703125" customWidth="1"/>
    <col min="12811" max="12811" width="9.42578125" customWidth="1"/>
    <col min="12812" max="12812" width="14.28515625" customWidth="1"/>
    <col min="12813" max="12813" width="20.140625" customWidth="1"/>
    <col min="12814" max="12814" width="8.28515625" customWidth="1"/>
    <col min="12815" max="12815" width="19.140625" customWidth="1"/>
    <col min="12816" max="12816" width="54.85546875" customWidth="1"/>
    <col min="12817" max="12817" width="12.5703125" customWidth="1"/>
    <col min="13057" max="13057" width="2.85546875" customWidth="1"/>
    <col min="13058" max="13058" width="3.85546875" customWidth="1"/>
    <col min="13059" max="13059" width="17.140625" customWidth="1"/>
    <col min="13060" max="13060" width="14.140625" customWidth="1"/>
    <col min="13061" max="13061" width="16.140625" customWidth="1"/>
    <col min="13062" max="13062" width="4.140625" customWidth="1"/>
    <col min="13063" max="13063" width="7.5703125" customWidth="1"/>
    <col min="13064" max="13064" width="9.5703125" customWidth="1"/>
    <col min="13065" max="13065" width="13.28515625" customWidth="1"/>
    <col min="13066" max="13066" width="10.5703125" customWidth="1"/>
    <col min="13067" max="13067" width="9.42578125" customWidth="1"/>
    <col min="13068" max="13068" width="14.28515625" customWidth="1"/>
    <col min="13069" max="13069" width="20.140625" customWidth="1"/>
    <col min="13070" max="13070" width="8.28515625" customWidth="1"/>
    <col min="13071" max="13071" width="19.140625" customWidth="1"/>
    <col min="13072" max="13072" width="54.85546875" customWidth="1"/>
    <col min="13073" max="13073" width="12.5703125" customWidth="1"/>
    <col min="13313" max="13313" width="2.85546875" customWidth="1"/>
    <col min="13314" max="13314" width="3.85546875" customWidth="1"/>
    <col min="13315" max="13315" width="17.140625" customWidth="1"/>
    <col min="13316" max="13316" width="14.140625" customWidth="1"/>
    <col min="13317" max="13317" width="16.140625" customWidth="1"/>
    <col min="13318" max="13318" width="4.140625" customWidth="1"/>
    <col min="13319" max="13319" width="7.5703125" customWidth="1"/>
    <col min="13320" max="13320" width="9.5703125" customWidth="1"/>
    <col min="13321" max="13321" width="13.28515625" customWidth="1"/>
    <col min="13322" max="13322" width="10.5703125" customWidth="1"/>
    <col min="13323" max="13323" width="9.42578125" customWidth="1"/>
    <col min="13324" max="13324" width="14.28515625" customWidth="1"/>
    <col min="13325" max="13325" width="20.140625" customWidth="1"/>
    <col min="13326" max="13326" width="8.28515625" customWidth="1"/>
    <col min="13327" max="13327" width="19.140625" customWidth="1"/>
    <col min="13328" max="13328" width="54.85546875" customWidth="1"/>
    <col min="13329" max="13329" width="12.5703125" customWidth="1"/>
    <col min="13569" max="13569" width="2.85546875" customWidth="1"/>
    <col min="13570" max="13570" width="3.85546875" customWidth="1"/>
    <col min="13571" max="13571" width="17.140625" customWidth="1"/>
    <col min="13572" max="13572" width="14.140625" customWidth="1"/>
    <col min="13573" max="13573" width="16.140625" customWidth="1"/>
    <col min="13574" max="13574" width="4.140625" customWidth="1"/>
    <col min="13575" max="13575" width="7.5703125" customWidth="1"/>
    <col min="13576" max="13576" width="9.5703125" customWidth="1"/>
    <col min="13577" max="13577" width="13.28515625" customWidth="1"/>
    <col min="13578" max="13578" width="10.5703125" customWidth="1"/>
    <col min="13579" max="13579" width="9.42578125" customWidth="1"/>
    <col min="13580" max="13580" width="14.28515625" customWidth="1"/>
    <col min="13581" max="13581" width="20.140625" customWidth="1"/>
    <col min="13582" max="13582" width="8.28515625" customWidth="1"/>
    <col min="13583" max="13583" width="19.140625" customWidth="1"/>
    <col min="13584" max="13584" width="54.85546875" customWidth="1"/>
    <col min="13585" max="13585" width="12.5703125" customWidth="1"/>
    <col min="13825" max="13825" width="2.85546875" customWidth="1"/>
    <col min="13826" max="13826" width="3.85546875" customWidth="1"/>
    <col min="13827" max="13827" width="17.140625" customWidth="1"/>
    <col min="13828" max="13828" width="14.140625" customWidth="1"/>
    <col min="13829" max="13829" width="16.140625" customWidth="1"/>
    <col min="13830" max="13830" width="4.140625" customWidth="1"/>
    <col min="13831" max="13831" width="7.5703125" customWidth="1"/>
    <col min="13832" max="13832" width="9.5703125" customWidth="1"/>
    <col min="13833" max="13833" width="13.28515625" customWidth="1"/>
    <col min="13834" max="13834" width="10.5703125" customWidth="1"/>
    <col min="13835" max="13835" width="9.42578125" customWidth="1"/>
    <col min="13836" max="13836" width="14.28515625" customWidth="1"/>
    <col min="13837" max="13837" width="20.140625" customWidth="1"/>
    <col min="13838" max="13838" width="8.28515625" customWidth="1"/>
    <col min="13839" max="13839" width="19.140625" customWidth="1"/>
    <col min="13840" max="13840" width="54.85546875" customWidth="1"/>
    <col min="13841" max="13841" width="12.5703125" customWidth="1"/>
    <col min="14081" max="14081" width="2.85546875" customWidth="1"/>
    <col min="14082" max="14082" width="3.85546875" customWidth="1"/>
    <col min="14083" max="14083" width="17.140625" customWidth="1"/>
    <col min="14084" max="14084" width="14.140625" customWidth="1"/>
    <col min="14085" max="14085" width="16.140625" customWidth="1"/>
    <col min="14086" max="14086" width="4.140625" customWidth="1"/>
    <col min="14087" max="14087" width="7.5703125" customWidth="1"/>
    <col min="14088" max="14088" width="9.5703125" customWidth="1"/>
    <col min="14089" max="14089" width="13.28515625" customWidth="1"/>
    <col min="14090" max="14090" width="10.5703125" customWidth="1"/>
    <col min="14091" max="14091" width="9.42578125" customWidth="1"/>
    <col min="14092" max="14092" width="14.28515625" customWidth="1"/>
    <col min="14093" max="14093" width="20.140625" customWidth="1"/>
    <col min="14094" max="14094" width="8.28515625" customWidth="1"/>
    <col min="14095" max="14095" width="19.140625" customWidth="1"/>
    <col min="14096" max="14096" width="54.85546875" customWidth="1"/>
    <col min="14097" max="14097" width="12.5703125" customWidth="1"/>
    <col min="14337" max="14337" width="2.85546875" customWidth="1"/>
    <col min="14338" max="14338" width="3.85546875" customWidth="1"/>
    <col min="14339" max="14339" width="17.140625" customWidth="1"/>
    <col min="14340" max="14340" width="14.140625" customWidth="1"/>
    <col min="14341" max="14341" width="16.140625" customWidth="1"/>
    <col min="14342" max="14342" width="4.140625" customWidth="1"/>
    <col min="14343" max="14343" width="7.5703125" customWidth="1"/>
    <col min="14344" max="14344" width="9.5703125" customWidth="1"/>
    <col min="14345" max="14345" width="13.28515625" customWidth="1"/>
    <col min="14346" max="14346" width="10.5703125" customWidth="1"/>
    <col min="14347" max="14347" width="9.42578125" customWidth="1"/>
    <col min="14348" max="14348" width="14.28515625" customWidth="1"/>
    <col min="14349" max="14349" width="20.140625" customWidth="1"/>
    <col min="14350" max="14350" width="8.28515625" customWidth="1"/>
    <col min="14351" max="14351" width="19.140625" customWidth="1"/>
    <col min="14352" max="14352" width="54.85546875" customWidth="1"/>
    <col min="14353" max="14353" width="12.5703125" customWidth="1"/>
    <col min="14593" max="14593" width="2.85546875" customWidth="1"/>
    <col min="14594" max="14594" width="3.85546875" customWidth="1"/>
    <col min="14595" max="14595" width="17.140625" customWidth="1"/>
    <col min="14596" max="14596" width="14.140625" customWidth="1"/>
    <col min="14597" max="14597" width="16.140625" customWidth="1"/>
    <col min="14598" max="14598" width="4.140625" customWidth="1"/>
    <col min="14599" max="14599" width="7.5703125" customWidth="1"/>
    <col min="14600" max="14600" width="9.5703125" customWidth="1"/>
    <col min="14601" max="14601" width="13.28515625" customWidth="1"/>
    <col min="14602" max="14602" width="10.5703125" customWidth="1"/>
    <col min="14603" max="14603" width="9.42578125" customWidth="1"/>
    <col min="14604" max="14604" width="14.28515625" customWidth="1"/>
    <col min="14605" max="14605" width="20.140625" customWidth="1"/>
    <col min="14606" max="14606" width="8.28515625" customWidth="1"/>
    <col min="14607" max="14607" width="19.140625" customWidth="1"/>
    <col min="14608" max="14608" width="54.85546875" customWidth="1"/>
    <col min="14609" max="14609" width="12.5703125" customWidth="1"/>
    <col min="14849" max="14849" width="2.85546875" customWidth="1"/>
    <col min="14850" max="14850" width="3.85546875" customWidth="1"/>
    <col min="14851" max="14851" width="17.140625" customWidth="1"/>
    <col min="14852" max="14852" width="14.140625" customWidth="1"/>
    <col min="14853" max="14853" width="16.140625" customWidth="1"/>
    <col min="14854" max="14854" width="4.140625" customWidth="1"/>
    <col min="14855" max="14855" width="7.5703125" customWidth="1"/>
    <col min="14856" max="14856" width="9.5703125" customWidth="1"/>
    <col min="14857" max="14857" width="13.28515625" customWidth="1"/>
    <col min="14858" max="14858" width="10.5703125" customWidth="1"/>
    <col min="14859" max="14859" width="9.42578125" customWidth="1"/>
    <col min="14860" max="14860" width="14.28515625" customWidth="1"/>
    <col min="14861" max="14861" width="20.140625" customWidth="1"/>
    <col min="14862" max="14862" width="8.28515625" customWidth="1"/>
    <col min="14863" max="14863" width="19.140625" customWidth="1"/>
    <col min="14864" max="14864" width="54.85546875" customWidth="1"/>
    <col min="14865" max="14865" width="12.5703125" customWidth="1"/>
    <col min="15105" max="15105" width="2.85546875" customWidth="1"/>
    <col min="15106" max="15106" width="3.85546875" customWidth="1"/>
    <col min="15107" max="15107" width="17.140625" customWidth="1"/>
    <col min="15108" max="15108" width="14.140625" customWidth="1"/>
    <col min="15109" max="15109" width="16.140625" customWidth="1"/>
    <col min="15110" max="15110" width="4.140625" customWidth="1"/>
    <col min="15111" max="15111" width="7.5703125" customWidth="1"/>
    <col min="15112" max="15112" width="9.5703125" customWidth="1"/>
    <col min="15113" max="15113" width="13.28515625" customWidth="1"/>
    <col min="15114" max="15114" width="10.5703125" customWidth="1"/>
    <col min="15115" max="15115" width="9.42578125" customWidth="1"/>
    <col min="15116" max="15116" width="14.28515625" customWidth="1"/>
    <col min="15117" max="15117" width="20.140625" customWidth="1"/>
    <col min="15118" max="15118" width="8.28515625" customWidth="1"/>
    <col min="15119" max="15119" width="19.140625" customWidth="1"/>
    <col min="15120" max="15120" width="54.85546875" customWidth="1"/>
    <col min="15121" max="15121" width="12.5703125" customWidth="1"/>
    <col min="15361" max="15361" width="2.85546875" customWidth="1"/>
    <col min="15362" max="15362" width="3.85546875" customWidth="1"/>
    <col min="15363" max="15363" width="17.140625" customWidth="1"/>
    <col min="15364" max="15364" width="14.140625" customWidth="1"/>
    <col min="15365" max="15365" width="16.140625" customWidth="1"/>
    <col min="15366" max="15366" width="4.140625" customWidth="1"/>
    <col min="15367" max="15367" width="7.5703125" customWidth="1"/>
    <col min="15368" max="15368" width="9.5703125" customWidth="1"/>
    <col min="15369" max="15369" width="13.28515625" customWidth="1"/>
    <col min="15370" max="15370" width="10.5703125" customWidth="1"/>
    <col min="15371" max="15371" width="9.42578125" customWidth="1"/>
    <col min="15372" max="15372" width="14.28515625" customWidth="1"/>
    <col min="15373" max="15373" width="20.140625" customWidth="1"/>
    <col min="15374" max="15374" width="8.28515625" customWidth="1"/>
    <col min="15375" max="15375" width="19.140625" customWidth="1"/>
    <col min="15376" max="15376" width="54.85546875" customWidth="1"/>
    <col min="15377" max="15377" width="12.5703125" customWidth="1"/>
    <col min="15617" max="15617" width="2.85546875" customWidth="1"/>
    <col min="15618" max="15618" width="3.85546875" customWidth="1"/>
    <col min="15619" max="15619" width="17.140625" customWidth="1"/>
    <col min="15620" max="15620" width="14.140625" customWidth="1"/>
    <col min="15621" max="15621" width="16.140625" customWidth="1"/>
    <col min="15622" max="15622" width="4.140625" customWidth="1"/>
    <col min="15623" max="15623" width="7.5703125" customWidth="1"/>
    <col min="15624" max="15624" width="9.5703125" customWidth="1"/>
    <col min="15625" max="15625" width="13.28515625" customWidth="1"/>
    <col min="15626" max="15626" width="10.5703125" customWidth="1"/>
    <col min="15627" max="15627" width="9.42578125" customWidth="1"/>
    <col min="15628" max="15628" width="14.28515625" customWidth="1"/>
    <col min="15629" max="15629" width="20.140625" customWidth="1"/>
    <col min="15630" max="15630" width="8.28515625" customWidth="1"/>
    <col min="15631" max="15631" width="19.140625" customWidth="1"/>
    <col min="15632" max="15632" width="54.85546875" customWidth="1"/>
    <col min="15633" max="15633" width="12.5703125" customWidth="1"/>
    <col min="15873" max="15873" width="2.85546875" customWidth="1"/>
    <col min="15874" max="15874" width="3.85546875" customWidth="1"/>
    <col min="15875" max="15875" width="17.140625" customWidth="1"/>
    <col min="15876" max="15876" width="14.140625" customWidth="1"/>
    <col min="15877" max="15877" width="16.140625" customWidth="1"/>
    <col min="15878" max="15878" width="4.140625" customWidth="1"/>
    <col min="15879" max="15879" width="7.5703125" customWidth="1"/>
    <col min="15880" max="15880" width="9.5703125" customWidth="1"/>
    <col min="15881" max="15881" width="13.28515625" customWidth="1"/>
    <col min="15882" max="15882" width="10.5703125" customWidth="1"/>
    <col min="15883" max="15883" width="9.42578125" customWidth="1"/>
    <col min="15884" max="15884" width="14.28515625" customWidth="1"/>
    <col min="15885" max="15885" width="20.140625" customWidth="1"/>
    <col min="15886" max="15886" width="8.28515625" customWidth="1"/>
    <col min="15887" max="15887" width="19.140625" customWidth="1"/>
    <col min="15888" max="15888" width="54.85546875" customWidth="1"/>
    <col min="15889" max="15889" width="12.5703125" customWidth="1"/>
    <col min="16129" max="16129" width="2.85546875" customWidth="1"/>
    <col min="16130" max="16130" width="3.85546875" customWidth="1"/>
    <col min="16131" max="16131" width="17.140625" customWidth="1"/>
    <col min="16132" max="16132" width="14.140625" customWidth="1"/>
    <col min="16133" max="16133" width="16.140625" customWidth="1"/>
    <col min="16134" max="16134" width="4.140625" customWidth="1"/>
    <col min="16135" max="16135" width="7.5703125" customWidth="1"/>
    <col min="16136" max="16136" width="9.5703125" customWidth="1"/>
    <col min="16137" max="16137" width="13.28515625" customWidth="1"/>
    <col min="16138" max="16138" width="10.5703125" customWidth="1"/>
    <col min="16139" max="16139" width="9.42578125" customWidth="1"/>
    <col min="16140" max="16140" width="14.28515625" customWidth="1"/>
    <col min="16141" max="16141" width="20.140625" customWidth="1"/>
    <col min="16142" max="16142" width="8.28515625" customWidth="1"/>
    <col min="16143" max="16143" width="19.140625" customWidth="1"/>
    <col min="16144" max="16144" width="54.85546875" customWidth="1"/>
    <col min="16145" max="16145" width="12.5703125" customWidth="1"/>
  </cols>
  <sheetData>
    <row r="1" spans="1:17" ht="27.95" customHeight="1">
      <c r="A1" s="1568" t="s">
        <v>120</v>
      </c>
      <c r="B1" s="1568"/>
      <c r="C1" s="91" t="s">
        <v>121</v>
      </c>
      <c r="D1" s="91" t="s">
        <v>122</v>
      </c>
      <c r="E1" s="1568" t="s">
        <v>123</v>
      </c>
      <c r="F1" s="1568"/>
      <c r="G1" s="91" t="s">
        <v>124</v>
      </c>
      <c r="H1" s="91" t="s">
        <v>125</v>
      </c>
      <c r="I1" s="91" t="s">
        <v>126</v>
      </c>
      <c r="J1" s="91" t="s">
        <v>127</v>
      </c>
      <c r="K1" s="91" t="s">
        <v>128</v>
      </c>
      <c r="L1" s="91" t="s">
        <v>129</v>
      </c>
      <c r="M1" s="91" t="s">
        <v>130</v>
      </c>
      <c r="N1" s="91" t="s">
        <v>131</v>
      </c>
      <c r="O1" s="91" t="s">
        <v>132</v>
      </c>
      <c r="P1" s="91" t="s">
        <v>133</v>
      </c>
      <c r="Q1" s="92"/>
    </row>
    <row r="2" spans="1:17" ht="177.95" customHeight="1">
      <c r="A2" s="1565">
        <v>1</v>
      </c>
      <c r="B2" s="1565"/>
      <c r="C2" s="93" t="s">
        <v>134</v>
      </c>
      <c r="D2" s="94" t="s">
        <v>135</v>
      </c>
      <c r="E2" s="1566" t="s">
        <v>136</v>
      </c>
      <c r="F2" s="1566"/>
      <c r="G2" s="94">
        <v>2010</v>
      </c>
      <c r="H2" s="94" t="s">
        <v>137</v>
      </c>
      <c r="I2" s="94" t="s">
        <v>138</v>
      </c>
      <c r="J2" s="94" t="s">
        <v>139</v>
      </c>
      <c r="K2" s="94" t="s">
        <v>140</v>
      </c>
      <c r="L2" s="94" t="s">
        <v>141</v>
      </c>
      <c r="M2" s="95" t="s">
        <v>142</v>
      </c>
      <c r="N2" s="94" t="s">
        <v>143</v>
      </c>
      <c r="O2" s="94" t="s">
        <v>144</v>
      </c>
      <c r="P2" s="94" t="s">
        <v>145</v>
      </c>
      <c r="Q2" s="92"/>
    </row>
    <row r="3" spans="1:17" ht="315.95" customHeight="1">
      <c r="A3" s="1565">
        <v>2</v>
      </c>
      <c r="B3" s="1565"/>
      <c r="C3" s="93" t="s">
        <v>134</v>
      </c>
      <c r="D3" s="94" t="s">
        <v>146</v>
      </c>
      <c r="E3" s="1566" t="s">
        <v>147</v>
      </c>
      <c r="F3" s="1566"/>
      <c r="G3" s="94">
        <v>2010</v>
      </c>
      <c r="H3" s="94" t="s">
        <v>137</v>
      </c>
      <c r="I3" s="94" t="s">
        <v>138</v>
      </c>
      <c r="J3" s="94" t="s">
        <v>139</v>
      </c>
      <c r="K3" s="94" t="s">
        <v>140</v>
      </c>
      <c r="L3" s="94" t="s">
        <v>148</v>
      </c>
      <c r="M3" s="95" t="s">
        <v>149</v>
      </c>
      <c r="N3" s="94" t="s">
        <v>150</v>
      </c>
      <c r="O3" s="94" t="s">
        <v>144</v>
      </c>
      <c r="P3" s="94" t="s">
        <v>151</v>
      </c>
      <c r="Q3" s="92"/>
    </row>
    <row r="4" spans="1:17" ht="132" customHeight="1">
      <c r="A4" s="1565">
        <v>3</v>
      </c>
      <c r="B4" s="1565"/>
      <c r="C4" s="93" t="s">
        <v>134</v>
      </c>
      <c r="D4" s="94" t="s">
        <v>146</v>
      </c>
      <c r="E4" s="1566" t="s">
        <v>152</v>
      </c>
      <c r="F4" s="1566"/>
      <c r="G4" s="94">
        <v>2010</v>
      </c>
      <c r="H4" s="94" t="s">
        <v>137</v>
      </c>
      <c r="I4" s="94" t="s">
        <v>138</v>
      </c>
      <c r="J4" s="94" t="s">
        <v>139</v>
      </c>
      <c r="K4" s="94" t="s">
        <v>140</v>
      </c>
      <c r="L4" s="94" t="s">
        <v>153</v>
      </c>
      <c r="M4" s="95" t="s">
        <v>154</v>
      </c>
      <c r="N4" s="94" t="s">
        <v>143</v>
      </c>
      <c r="O4" s="94" t="s">
        <v>155</v>
      </c>
      <c r="P4" s="94" t="s">
        <v>156</v>
      </c>
      <c r="Q4" s="92"/>
    </row>
    <row r="5" spans="1:17" ht="132" customHeight="1">
      <c r="A5" s="1565">
        <v>4</v>
      </c>
      <c r="B5" s="1565"/>
      <c r="C5" s="93" t="s">
        <v>134</v>
      </c>
      <c r="D5" s="94" t="s">
        <v>146</v>
      </c>
      <c r="E5" s="1566" t="s">
        <v>157</v>
      </c>
      <c r="F5" s="1566"/>
      <c r="G5" s="94">
        <v>2010</v>
      </c>
      <c r="H5" s="94" t="s">
        <v>137</v>
      </c>
      <c r="I5" s="94" t="s">
        <v>138</v>
      </c>
      <c r="J5" s="94" t="s">
        <v>139</v>
      </c>
      <c r="K5" s="94" t="s">
        <v>140</v>
      </c>
      <c r="L5" s="94" t="s">
        <v>158</v>
      </c>
      <c r="M5" s="95" t="s">
        <v>159</v>
      </c>
      <c r="N5" s="94" t="s">
        <v>143</v>
      </c>
      <c r="O5" s="94" t="s">
        <v>160</v>
      </c>
      <c r="P5" s="94" t="s">
        <v>161</v>
      </c>
      <c r="Q5" s="92"/>
    </row>
    <row r="6" spans="1:17" ht="120" customHeight="1">
      <c r="A6" s="1565">
        <v>5</v>
      </c>
      <c r="B6" s="1565"/>
      <c r="C6" s="93" t="s">
        <v>134</v>
      </c>
      <c r="D6" s="94" t="s">
        <v>162</v>
      </c>
      <c r="E6" s="1566" t="s">
        <v>163</v>
      </c>
      <c r="F6" s="1566"/>
      <c r="G6" s="94">
        <v>2010</v>
      </c>
      <c r="H6" s="94" t="s">
        <v>137</v>
      </c>
      <c r="I6" s="94" t="s">
        <v>138</v>
      </c>
      <c r="J6" s="94" t="s">
        <v>139</v>
      </c>
      <c r="K6" s="94" t="s">
        <v>140</v>
      </c>
      <c r="L6" s="94" t="s">
        <v>164</v>
      </c>
      <c r="M6" s="95" t="s">
        <v>165</v>
      </c>
      <c r="N6" s="94" t="s">
        <v>143</v>
      </c>
      <c r="O6" s="94" t="s">
        <v>166</v>
      </c>
      <c r="P6" s="94" t="s">
        <v>167</v>
      </c>
      <c r="Q6" s="92"/>
    </row>
    <row r="7" spans="1:17" ht="96.95" customHeight="1">
      <c r="A7" s="1565">
        <v>6</v>
      </c>
      <c r="B7" s="1565"/>
      <c r="C7" s="93" t="s">
        <v>134</v>
      </c>
      <c r="D7" s="94" t="s">
        <v>168</v>
      </c>
      <c r="E7" s="1566" t="s">
        <v>169</v>
      </c>
      <c r="F7" s="1566"/>
      <c r="G7" s="94">
        <v>2011</v>
      </c>
      <c r="H7" s="94" t="s">
        <v>137</v>
      </c>
      <c r="I7" s="94" t="s">
        <v>138</v>
      </c>
      <c r="J7" s="94" t="s">
        <v>139</v>
      </c>
      <c r="K7" s="94" t="s">
        <v>140</v>
      </c>
      <c r="L7" s="94" t="s">
        <v>170</v>
      </c>
      <c r="M7" s="95" t="s">
        <v>171</v>
      </c>
      <c r="N7" s="94" t="s">
        <v>172</v>
      </c>
      <c r="O7" s="94" t="s">
        <v>173</v>
      </c>
      <c r="P7" s="94" t="s">
        <v>174</v>
      </c>
      <c r="Q7" s="92"/>
    </row>
    <row r="8" spans="1:17" ht="120" customHeight="1">
      <c r="A8" s="1565">
        <v>7</v>
      </c>
      <c r="B8" s="1565"/>
      <c r="C8" s="93" t="s">
        <v>134</v>
      </c>
      <c r="D8" s="94" t="s">
        <v>146</v>
      </c>
      <c r="E8" s="1566" t="s">
        <v>175</v>
      </c>
      <c r="F8" s="1566"/>
      <c r="G8" s="94">
        <v>2011</v>
      </c>
      <c r="H8" s="94" t="s">
        <v>137</v>
      </c>
      <c r="I8" s="94" t="s">
        <v>138</v>
      </c>
      <c r="J8" s="94" t="s">
        <v>139</v>
      </c>
      <c r="K8" s="94" t="s">
        <v>140</v>
      </c>
      <c r="L8" s="94" t="s">
        <v>176</v>
      </c>
      <c r="M8" s="95" t="s">
        <v>177</v>
      </c>
      <c r="N8" s="94" t="s">
        <v>143</v>
      </c>
      <c r="O8" s="94" t="s">
        <v>178</v>
      </c>
      <c r="P8" s="94" t="s">
        <v>179</v>
      </c>
      <c r="Q8" s="92"/>
    </row>
    <row r="9" spans="1:17" ht="120" customHeight="1">
      <c r="A9" s="1565">
        <v>8</v>
      </c>
      <c r="B9" s="1565"/>
      <c r="C9" s="93" t="s">
        <v>134</v>
      </c>
      <c r="D9" s="94" t="s">
        <v>180</v>
      </c>
      <c r="E9" s="1566" t="s">
        <v>181</v>
      </c>
      <c r="F9" s="1566"/>
      <c r="G9" s="94">
        <v>2011</v>
      </c>
      <c r="H9" s="94" t="s">
        <v>137</v>
      </c>
      <c r="I9" s="94" t="s">
        <v>138</v>
      </c>
      <c r="J9" s="94" t="s">
        <v>139</v>
      </c>
      <c r="K9" s="94" t="s">
        <v>140</v>
      </c>
      <c r="L9" s="94" t="s">
        <v>170</v>
      </c>
      <c r="M9" s="95" t="s">
        <v>182</v>
      </c>
      <c r="N9" s="94" t="s">
        <v>143</v>
      </c>
      <c r="O9" s="94" t="s">
        <v>183</v>
      </c>
      <c r="P9" s="94" t="s">
        <v>184</v>
      </c>
      <c r="Q9" s="92"/>
    </row>
    <row r="10" spans="1:17" ht="143.1" customHeight="1">
      <c r="A10" s="1565">
        <v>9</v>
      </c>
      <c r="B10" s="1565"/>
      <c r="C10" s="93" t="s">
        <v>15</v>
      </c>
      <c r="D10" s="94" t="s">
        <v>16</v>
      </c>
      <c r="E10" s="1566" t="s">
        <v>185</v>
      </c>
      <c r="F10" s="1566"/>
      <c r="G10" s="94">
        <v>2011</v>
      </c>
      <c r="H10" s="94" t="s">
        <v>17</v>
      </c>
      <c r="I10" s="94" t="s">
        <v>186</v>
      </c>
      <c r="J10" s="94" t="s">
        <v>139</v>
      </c>
      <c r="K10" s="94" t="s">
        <v>140</v>
      </c>
      <c r="L10" s="94" t="s">
        <v>187</v>
      </c>
      <c r="M10" s="95" t="s">
        <v>188</v>
      </c>
      <c r="N10" s="94" t="s">
        <v>143</v>
      </c>
      <c r="O10" s="94" t="s">
        <v>189</v>
      </c>
      <c r="P10" s="94" t="s">
        <v>190</v>
      </c>
      <c r="Q10" s="92"/>
    </row>
    <row r="11" spans="1:17" ht="258" customHeight="1">
      <c r="A11" s="1565">
        <v>10</v>
      </c>
      <c r="B11" s="1565"/>
      <c r="C11" s="93" t="s">
        <v>15</v>
      </c>
      <c r="D11" s="94" t="s">
        <v>16</v>
      </c>
      <c r="E11" s="1566" t="s">
        <v>191</v>
      </c>
      <c r="F11" s="1566"/>
      <c r="G11" s="94">
        <v>2011</v>
      </c>
      <c r="H11" s="94" t="s">
        <v>17</v>
      </c>
      <c r="I11" s="94" t="s">
        <v>186</v>
      </c>
      <c r="J11" s="94" t="s">
        <v>139</v>
      </c>
      <c r="K11" s="94" t="s">
        <v>140</v>
      </c>
      <c r="L11" s="94" t="s">
        <v>192</v>
      </c>
      <c r="M11" s="95" t="s">
        <v>193</v>
      </c>
      <c r="N11" s="94" t="s">
        <v>143</v>
      </c>
      <c r="O11" s="94" t="s">
        <v>160</v>
      </c>
      <c r="P11" s="94" t="s">
        <v>194</v>
      </c>
      <c r="Q11" s="92"/>
    </row>
    <row r="12" spans="1:17" ht="86.1" customHeight="1">
      <c r="A12" s="1565">
        <v>11</v>
      </c>
      <c r="B12" s="1565"/>
      <c r="C12" s="93" t="s">
        <v>134</v>
      </c>
      <c r="D12" s="94" t="s">
        <v>168</v>
      </c>
      <c r="E12" s="1566" t="s">
        <v>195</v>
      </c>
      <c r="F12" s="1566"/>
      <c r="G12" s="94">
        <v>2012</v>
      </c>
      <c r="H12" s="94" t="s">
        <v>137</v>
      </c>
      <c r="I12" s="94" t="s">
        <v>138</v>
      </c>
      <c r="J12" s="94" t="s">
        <v>196</v>
      </c>
      <c r="K12" s="94" t="s">
        <v>140</v>
      </c>
      <c r="L12" s="94" t="s">
        <v>197</v>
      </c>
      <c r="M12" s="95" t="s">
        <v>198</v>
      </c>
      <c r="N12" s="94" t="s">
        <v>143</v>
      </c>
      <c r="O12" s="94" t="s">
        <v>199</v>
      </c>
      <c r="P12" s="94" t="s">
        <v>200</v>
      </c>
      <c r="Q12" s="92"/>
    </row>
    <row r="13" spans="1:17" ht="51" customHeight="1">
      <c r="A13" s="1565">
        <v>12</v>
      </c>
      <c r="B13" s="1565"/>
      <c r="C13" s="93" t="s">
        <v>201</v>
      </c>
      <c r="D13" s="94" t="s">
        <v>202</v>
      </c>
      <c r="E13" s="1566" t="s">
        <v>203</v>
      </c>
      <c r="F13" s="1566"/>
      <c r="G13" s="94">
        <v>2012</v>
      </c>
      <c r="H13" s="94" t="s">
        <v>137</v>
      </c>
      <c r="I13" s="94" t="s">
        <v>204</v>
      </c>
      <c r="J13" s="94" t="s">
        <v>139</v>
      </c>
      <c r="K13" s="94" t="s">
        <v>140</v>
      </c>
      <c r="L13" s="94" t="s">
        <v>205</v>
      </c>
      <c r="M13" s="95" t="s">
        <v>206</v>
      </c>
      <c r="N13" s="94" t="s">
        <v>143</v>
      </c>
      <c r="O13" s="94" t="s">
        <v>207</v>
      </c>
      <c r="P13" s="94" t="s">
        <v>208</v>
      </c>
      <c r="Q13" s="92"/>
    </row>
    <row r="14" spans="1:17" ht="224.1" customHeight="1">
      <c r="A14" s="1565">
        <v>13</v>
      </c>
      <c r="B14" s="1565"/>
      <c r="C14" s="93" t="s">
        <v>134</v>
      </c>
      <c r="D14" s="94" t="s">
        <v>209</v>
      </c>
      <c r="E14" s="1566" t="s">
        <v>210</v>
      </c>
      <c r="F14" s="1566"/>
      <c r="G14" s="94">
        <v>2013</v>
      </c>
      <c r="H14" s="94" t="s">
        <v>137</v>
      </c>
      <c r="I14" s="94" t="s">
        <v>138</v>
      </c>
      <c r="J14" s="94" t="s">
        <v>139</v>
      </c>
      <c r="K14" s="94" t="s">
        <v>140</v>
      </c>
      <c r="L14" s="94" t="s">
        <v>211</v>
      </c>
      <c r="M14" s="95" t="s">
        <v>212</v>
      </c>
      <c r="N14" s="94" t="s">
        <v>172</v>
      </c>
      <c r="O14" s="94" t="s">
        <v>213</v>
      </c>
      <c r="P14" s="94" t="s">
        <v>214</v>
      </c>
      <c r="Q14" s="92"/>
    </row>
    <row r="15" spans="1:17" ht="63" customHeight="1">
      <c r="A15" s="1565">
        <v>14</v>
      </c>
      <c r="B15" s="1565"/>
      <c r="C15" s="93" t="s">
        <v>134</v>
      </c>
      <c r="D15" s="94" t="s">
        <v>209</v>
      </c>
      <c r="E15" s="1566" t="s">
        <v>215</v>
      </c>
      <c r="F15" s="1566"/>
      <c r="G15" s="94">
        <v>2013</v>
      </c>
      <c r="H15" s="94" t="s">
        <v>137</v>
      </c>
      <c r="I15" s="94" t="s">
        <v>138</v>
      </c>
      <c r="J15" s="94" t="s">
        <v>139</v>
      </c>
      <c r="K15" s="94" t="s">
        <v>140</v>
      </c>
      <c r="L15" s="94" t="s">
        <v>216</v>
      </c>
      <c r="M15" s="95" t="s">
        <v>217</v>
      </c>
      <c r="N15" s="94" t="s">
        <v>172</v>
      </c>
      <c r="O15" s="94" t="s">
        <v>213</v>
      </c>
      <c r="P15" s="94" t="s">
        <v>218</v>
      </c>
      <c r="Q15" s="92"/>
    </row>
    <row r="16" spans="1:17" ht="96.95" customHeight="1">
      <c r="A16" s="1565">
        <v>15</v>
      </c>
      <c r="B16" s="1565"/>
      <c r="C16" s="93" t="s">
        <v>134</v>
      </c>
      <c r="D16" s="94" t="s">
        <v>209</v>
      </c>
      <c r="E16" s="1566" t="s">
        <v>219</v>
      </c>
      <c r="F16" s="1566"/>
      <c r="G16" s="94">
        <v>2013</v>
      </c>
      <c r="H16" s="94" t="s">
        <v>17</v>
      </c>
      <c r="I16" s="94" t="s">
        <v>186</v>
      </c>
      <c r="J16" s="94" t="s">
        <v>139</v>
      </c>
      <c r="K16" s="94" t="s">
        <v>140</v>
      </c>
      <c r="L16" s="94" t="s">
        <v>220</v>
      </c>
      <c r="M16" s="95" t="s">
        <v>221</v>
      </c>
      <c r="N16" s="94" t="s">
        <v>143</v>
      </c>
      <c r="O16" s="94" t="s">
        <v>222</v>
      </c>
      <c r="P16" s="94" t="s">
        <v>223</v>
      </c>
      <c r="Q16" s="92"/>
    </row>
    <row r="17" spans="1:17" ht="108.95" customHeight="1">
      <c r="A17" s="1565">
        <v>16</v>
      </c>
      <c r="B17" s="1565"/>
      <c r="C17" s="93" t="s">
        <v>134</v>
      </c>
      <c r="D17" s="94" t="s">
        <v>209</v>
      </c>
      <c r="E17" s="1566" t="s">
        <v>224</v>
      </c>
      <c r="F17" s="1566"/>
      <c r="G17" s="94">
        <v>2013</v>
      </c>
      <c r="H17" s="94" t="s">
        <v>137</v>
      </c>
      <c r="I17" s="94" t="s">
        <v>138</v>
      </c>
      <c r="J17" s="94" t="s">
        <v>139</v>
      </c>
      <c r="K17" s="94" t="s">
        <v>140</v>
      </c>
      <c r="L17" s="94" t="s">
        <v>225</v>
      </c>
      <c r="M17" s="95" t="s">
        <v>226</v>
      </c>
      <c r="N17" s="94" t="s">
        <v>172</v>
      </c>
      <c r="O17" s="94" t="s">
        <v>227</v>
      </c>
      <c r="P17" s="94" t="s">
        <v>228</v>
      </c>
      <c r="Q17" s="92"/>
    </row>
    <row r="18" spans="1:17" ht="96.95" customHeight="1">
      <c r="A18" s="1565">
        <v>17</v>
      </c>
      <c r="B18" s="1565"/>
      <c r="C18" s="93" t="s">
        <v>134</v>
      </c>
      <c r="D18" s="94" t="s">
        <v>229</v>
      </c>
      <c r="E18" s="1566" t="s">
        <v>230</v>
      </c>
      <c r="F18" s="1566"/>
      <c r="G18" s="94">
        <v>2013</v>
      </c>
      <c r="H18" s="94" t="s">
        <v>137</v>
      </c>
      <c r="I18" s="94" t="s">
        <v>231</v>
      </c>
      <c r="J18" s="94" t="s">
        <v>139</v>
      </c>
      <c r="K18" s="94" t="s">
        <v>140</v>
      </c>
      <c r="L18" s="94" t="s">
        <v>232</v>
      </c>
      <c r="M18" s="95" t="s">
        <v>233</v>
      </c>
      <c r="N18" s="94" t="s">
        <v>150</v>
      </c>
      <c r="O18" s="94" t="s">
        <v>234</v>
      </c>
      <c r="P18" s="94" t="s">
        <v>235</v>
      </c>
      <c r="Q18" s="92"/>
    </row>
    <row r="19" spans="1:17" ht="155.1" customHeight="1">
      <c r="A19" s="1565">
        <v>18</v>
      </c>
      <c r="B19" s="1565"/>
      <c r="C19" s="93" t="s">
        <v>134</v>
      </c>
      <c r="D19" s="94" t="s">
        <v>236</v>
      </c>
      <c r="E19" s="1566" t="s">
        <v>237</v>
      </c>
      <c r="F19" s="1566"/>
      <c r="G19" s="94">
        <v>2013</v>
      </c>
      <c r="H19" s="94" t="s">
        <v>137</v>
      </c>
      <c r="I19" s="94" t="s">
        <v>138</v>
      </c>
      <c r="J19" s="94" t="s">
        <v>139</v>
      </c>
      <c r="K19" s="94" t="s">
        <v>140</v>
      </c>
      <c r="L19" s="94" t="s">
        <v>238</v>
      </c>
      <c r="M19" s="95" t="s">
        <v>239</v>
      </c>
      <c r="N19" s="94" t="s">
        <v>143</v>
      </c>
      <c r="O19" s="94" t="s">
        <v>240</v>
      </c>
      <c r="P19" s="94" t="s">
        <v>241</v>
      </c>
      <c r="Q19" s="92"/>
    </row>
    <row r="20" spans="1:17" ht="86.1" customHeight="1">
      <c r="A20" s="1565">
        <v>19</v>
      </c>
      <c r="B20" s="1565"/>
      <c r="C20" s="93" t="s">
        <v>134</v>
      </c>
      <c r="D20" s="94" t="s">
        <v>242</v>
      </c>
      <c r="E20" s="1566" t="s">
        <v>243</v>
      </c>
      <c r="F20" s="1566"/>
      <c r="G20" s="94">
        <v>2014</v>
      </c>
      <c r="H20" s="94" t="s">
        <v>137</v>
      </c>
      <c r="I20" s="94" t="s">
        <v>138</v>
      </c>
      <c r="J20" s="94" t="s">
        <v>139</v>
      </c>
      <c r="K20" s="94" t="s">
        <v>140</v>
      </c>
      <c r="L20" s="94" t="s">
        <v>244</v>
      </c>
      <c r="M20" s="95" t="s">
        <v>245</v>
      </c>
      <c r="N20" s="94" t="s">
        <v>143</v>
      </c>
      <c r="O20" s="94" t="s">
        <v>246</v>
      </c>
      <c r="P20" s="94" t="s">
        <v>247</v>
      </c>
      <c r="Q20" s="92"/>
    </row>
    <row r="21" spans="1:17" ht="63" customHeight="1">
      <c r="A21" s="1565">
        <v>20</v>
      </c>
      <c r="B21" s="1565"/>
      <c r="C21" s="93" t="s">
        <v>134</v>
      </c>
      <c r="D21" s="94" t="s">
        <v>236</v>
      </c>
      <c r="E21" s="1566" t="s">
        <v>248</v>
      </c>
      <c r="F21" s="1566"/>
      <c r="G21" s="94">
        <v>2014</v>
      </c>
      <c r="H21" s="94" t="s">
        <v>137</v>
      </c>
      <c r="I21" s="94" t="s">
        <v>138</v>
      </c>
      <c r="J21" s="94" t="s">
        <v>139</v>
      </c>
      <c r="K21" s="94" t="s">
        <v>140</v>
      </c>
      <c r="L21" s="94" t="s">
        <v>249</v>
      </c>
      <c r="M21" s="95" t="s">
        <v>239</v>
      </c>
      <c r="N21" s="94" t="s">
        <v>143</v>
      </c>
      <c r="O21" s="94" t="s">
        <v>250</v>
      </c>
      <c r="P21" s="94" t="s">
        <v>251</v>
      </c>
      <c r="Q21" s="92"/>
    </row>
    <row r="22" spans="1:17" ht="86.1" customHeight="1">
      <c r="A22" s="1565">
        <v>21</v>
      </c>
      <c r="B22" s="1565"/>
      <c r="C22" s="93" t="s">
        <v>134</v>
      </c>
      <c r="D22" s="94" t="s">
        <v>252</v>
      </c>
      <c r="E22" s="1566" t="s">
        <v>253</v>
      </c>
      <c r="F22" s="1566"/>
      <c r="G22" s="94">
        <v>2014</v>
      </c>
      <c r="H22" s="94" t="s">
        <v>137</v>
      </c>
      <c r="I22" s="94" t="s">
        <v>138</v>
      </c>
      <c r="J22" s="94" t="s">
        <v>139</v>
      </c>
      <c r="K22" s="94" t="s">
        <v>140</v>
      </c>
      <c r="L22" s="94" t="s">
        <v>254</v>
      </c>
      <c r="M22" s="95" t="s">
        <v>255</v>
      </c>
      <c r="N22" s="94" t="s">
        <v>172</v>
      </c>
      <c r="O22" s="94" t="s">
        <v>199</v>
      </c>
      <c r="P22" s="94" t="s">
        <v>256</v>
      </c>
      <c r="Q22" s="92"/>
    </row>
    <row r="23" spans="1:17" ht="108.95" customHeight="1">
      <c r="A23" s="1565">
        <v>22</v>
      </c>
      <c r="B23" s="1565"/>
      <c r="C23" s="93" t="s">
        <v>134</v>
      </c>
      <c r="D23" s="94" t="s">
        <v>257</v>
      </c>
      <c r="E23" s="1566" t="s">
        <v>258</v>
      </c>
      <c r="F23" s="1566"/>
      <c r="G23" s="94">
        <v>2014</v>
      </c>
      <c r="H23" s="94" t="s">
        <v>137</v>
      </c>
      <c r="I23" s="94" t="s">
        <v>231</v>
      </c>
      <c r="J23" s="94" t="s">
        <v>139</v>
      </c>
      <c r="K23" s="94" t="s">
        <v>140</v>
      </c>
      <c r="L23" s="94" t="s">
        <v>259</v>
      </c>
      <c r="M23" s="95" t="s">
        <v>260</v>
      </c>
      <c r="N23" s="94" t="s">
        <v>150</v>
      </c>
      <c r="O23" s="94" t="s">
        <v>261</v>
      </c>
      <c r="P23" s="94" t="s">
        <v>262</v>
      </c>
      <c r="Q23" s="92"/>
    </row>
    <row r="24" spans="1:17" ht="132" customHeight="1">
      <c r="A24" s="1565">
        <v>23</v>
      </c>
      <c r="B24" s="1565"/>
      <c r="C24" s="93" t="s">
        <v>134</v>
      </c>
      <c r="D24" s="94" t="s">
        <v>257</v>
      </c>
      <c r="E24" s="1566" t="s">
        <v>263</v>
      </c>
      <c r="F24" s="1566"/>
      <c r="G24" s="94">
        <v>2014</v>
      </c>
      <c r="H24" s="94" t="s">
        <v>137</v>
      </c>
      <c r="I24" s="94" t="s">
        <v>231</v>
      </c>
      <c r="J24" s="94" t="s">
        <v>139</v>
      </c>
      <c r="K24" s="94" t="s">
        <v>140</v>
      </c>
      <c r="L24" s="94" t="s">
        <v>264</v>
      </c>
      <c r="M24" s="95" t="s">
        <v>265</v>
      </c>
      <c r="N24" s="94" t="s">
        <v>150</v>
      </c>
      <c r="O24" s="94" t="s">
        <v>266</v>
      </c>
      <c r="P24" s="94" t="s">
        <v>267</v>
      </c>
      <c r="Q24" s="92"/>
    </row>
    <row r="25" spans="1:17" ht="86.1" customHeight="1">
      <c r="A25" s="1565">
        <v>24</v>
      </c>
      <c r="B25" s="1565"/>
      <c r="C25" s="93" t="s">
        <v>134</v>
      </c>
      <c r="D25" s="94" t="s">
        <v>257</v>
      </c>
      <c r="E25" s="1566" t="s">
        <v>268</v>
      </c>
      <c r="F25" s="1566"/>
      <c r="G25" s="94">
        <v>2014</v>
      </c>
      <c r="H25" s="94" t="s">
        <v>137</v>
      </c>
      <c r="I25" s="94" t="s">
        <v>231</v>
      </c>
      <c r="J25" s="94" t="s">
        <v>139</v>
      </c>
      <c r="K25" s="94" t="s">
        <v>140</v>
      </c>
      <c r="L25" s="94" t="s">
        <v>269</v>
      </c>
      <c r="M25" s="95" t="s">
        <v>270</v>
      </c>
      <c r="N25" s="94" t="s">
        <v>150</v>
      </c>
      <c r="O25" s="94" t="s">
        <v>261</v>
      </c>
      <c r="P25" s="94" t="s">
        <v>271</v>
      </c>
      <c r="Q25" s="92"/>
    </row>
    <row r="26" spans="1:17" ht="234.95" customHeight="1">
      <c r="A26" s="1565">
        <v>25</v>
      </c>
      <c r="B26" s="1565"/>
      <c r="C26" s="93" t="s">
        <v>134</v>
      </c>
      <c r="D26" s="94" t="s">
        <v>257</v>
      </c>
      <c r="E26" s="1566" t="s">
        <v>272</v>
      </c>
      <c r="F26" s="1566"/>
      <c r="G26" s="94">
        <v>2014</v>
      </c>
      <c r="H26" s="94" t="s">
        <v>137</v>
      </c>
      <c r="I26" s="94" t="s">
        <v>231</v>
      </c>
      <c r="J26" s="94" t="s">
        <v>139</v>
      </c>
      <c r="K26" s="94" t="s">
        <v>140</v>
      </c>
      <c r="L26" s="94" t="s">
        <v>273</v>
      </c>
      <c r="M26" s="95" t="s">
        <v>274</v>
      </c>
      <c r="N26" s="94" t="s">
        <v>143</v>
      </c>
      <c r="O26" s="94" t="s">
        <v>275</v>
      </c>
      <c r="P26" s="94" t="s">
        <v>276</v>
      </c>
      <c r="Q26" s="92"/>
    </row>
    <row r="27" spans="1:17" ht="132" customHeight="1">
      <c r="A27" s="1565">
        <v>26</v>
      </c>
      <c r="B27" s="1565"/>
      <c r="C27" s="93" t="s">
        <v>134</v>
      </c>
      <c r="D27" s="94" t="s">
        <v>257</v>
      </c>
      <c r="E27" s="1566" t="s">
        <v>277</v>
      </c>
      <c r="F27" s="1566"/>
      <c r="G27" s="94">
        <v>2014</v>
      </c>
      <c r="H27" s="94" t="s">
        <v>137</v>
      </c>
      <c r="I27" s="94" t="s">
        <v>231</v>
      </c>
      <c r="J27" s="94" t="s">
        <v>139</v>
      </c>
      <c r="K27" s="94" t="s">
        <v>140</v>
      </c>
      <c r="L27" s="94" t="s">
        <v>278</v>
      </c>
      <c r="M27" s="95" t="s">
        <v>279</v>
      </c>
      <c r="N27" s="94" t="s">
        <v>143</v>
      </c>
      <c r="O27" s="94" t="s">
        <v>275</v>
      </c>
      <c r="P27" s="94" t="s">
        <v>280</v>
      </c>
      <c r="Q27" s="92"/>
    </row>
    <row r="28" spans="1:17" ht="303.95" customHeight="1">
      <c r="A28" s="1565">
        <v>27</v>
      </c>
      <c r="B28" s="1565"/>
      <c r="C28" s="93" t="s">
        <v>281</v>
      </c>
      <c r="D28" s="94" t="s">
        <v>282</v>
      </c>
      <c r="E28" s="1566" t="s">
        <v>283</v>
      </c>
      <c r="F28" s="1566"/>
      <c r="G28" s="94">
        <v>2014</v>
      </c>
      <c r="H28" s="94" t="s">
        <v>17</v>
      </c>
      <c r="I28" s="94" t="s">
        <v>284</v>
      </c>
      <c r="J28" s="94" t="s">
        <v>196</v>
      </c>
      <c r="K28" s="94" t="s">
        <v>140</v>
      </c>
      <c r="L28" s="94" t="s">
        <v>285</v>
      </c>
      <c r="M28" s="95" t="s">
        <v>286</v>
      </c>
      <c r="N28" s="94" t="s">
        <v>172</v>
      </c>
      <c r="O28" s="94" t="s">
        <v>287</v>
      </c>
      <c r="P28" s="94" t="s">
        <v>288</v>
      </c>
      <c r="Q28" s="92"/>
    </row>
    <row r="29" spans="1:17" ht="120" customHeight="1">
      <c r="A29" s="1565">
        <v>28</v>
      </c>
      <c r="B29" s="1565"/>
      <c r="C29" s="93" t="s">
        <v>15</v>
      </c>
      <c r="D29" s="94" t="s">
        <v>289</v>
      </c>
      <c r="E29" s="1566" t="s">
        <v>290</v>
      </c>
      <c r="F29" s="1566"/>
      <c r="G29" s="94">
        <v>2014</v>
      </c>
      <c r="H29" s="94" t="s">
        <v>17</v>
      </c>
      <c r="I29" s="94" t="s">
        <v>186</v>
      </c>
      <c r="J29" s="94" t="s">
        <v>291</v>
      </c>
      <c r="K29" s="94" t="s">
        <v>140</v>
      </c>
      <c r="L29" s="94" t="s">
        <v>292</v>
      </c>
      <c r="M29" s="95" t="s">
        <v>293</v>
      </c>
      <c r="N29" s="94" t="s">
        <v>294</v>
      </c>
      <c r="O29" s="94" t="s">
        <v>294</v>
      </c>
      <c r="P29" s="94" t="s">
        <v>295</v>
      </c>
      <c r="Q29" s="92"/>
    </row>
    <row r="30" spans="1:17" ht="155.1" customHeight="1">
      <c r="A30" s="1565">
        <v>29</v>
      </c>
      <c r="B30" s="1565"/>
      <c r="C30" s="93" t="s">
        <v>15</v>
      </c>
      <c r="D30" s="94" t="s">
        <v>289</v>
      </c>
      <c r="E30" s="1566" t="s">
        <v>296</v>
      </c>
      <c r="F30" s="1566"/>
      <c r="G30" s="94">
        <v>2014</v>
      </c>
      <c r="H30" s="94" t="s">
        <v>17</v>
      </c>
      <c r="I30" s="94" t="s">
        <v>186</v>
      </c>
      <c r="J30" s="94" t="s">
        <v>291</v>
      </c>
      <c r="K30" s="94" t="s">
        <v>140</v>
      </c>
      <c r="L30" s="94" t="s">
        <v>292</v>
      </c>
      <c r="M30" s="95" t="s">
        <v>293</v>
      </c>
      <c r="N30" s="94" t="s">
        <v>294</v>
      </c>
      <c r="O30" s="94" t="s">
        <v>294</v>
      </c>
      <c r="P30" s="94" t="s">
        <v>297</v>
      </c>
      <c r="Q30" s="92"/>
    </row>
    <row r="31" spans="1:17" ht="120" customHeight="1">
      <c r="A31" s="1565">
        <v>30</v>
      </c>
      <c r="B31" s="1565"/>
      <c r="C31" s="93" t="s">
        <v>15</v>
      </c>
      <c r="D31" s="94" t="s">
        <v>289</v>
      </c>
      <c r="E31" s="1566" t="s">
        <v>298</v>
      </c>
      <c r="F31" s="1566"/>
      <c r="G31" s="94">
        <v>2014</v>
      </c>
      <c r="H31" s="94" t="s">
        <v>17</v>
      </c>
      <c r="I31" s="94" t="s">
        <v>186</v>
      </c>
      <c r="J31" s="94" t="s">
        <v>291</v>
      </c>
      <c r="K31" s="94" t="s">
        <v>140</v>
      </c>
      <c r="L31" s="94" t="s">
        <v>292</v>
      </c>
      <c r="M31" s="95" t="s">
        <v>293</v>
      </c>
      <c r="N31" s="94" t="s">
        <v>294</v>
      </c>
      <c r="O31" s="94" t="s">
        <v>294</v>
      </c>
      <c r="P31" s="94" t="s">
        <v>299</v>
      </c>
      <c r="Q31" s="92"/>
    </row>
    <row r="32" spans="1:17" ht="165.95" customHeight="1">
      <c r="A32" s="1565">
        <v>31</v>
      </c>
      <c r="B32" s="1565"/>
      <c r="C32" s="93" t="s">
        <v>15</v>
      </c>
      <c r="D32" s="94" t="s">
        <v>289</v>
      </c>
      <c r="E32" s="1566" t="s">
        <v>300</v>
      </c>
      <c r="F32" s="1566"/>
      <c r="G32" s="94">
        <v>2014</v>
      </c>
      <c r="H32" s="94" t="s">
        <v>17</v>
      </c>
      <c r="I32" s="94" t="s">
        <v>186</v>
      </c>
      <c r="J32" s="94" t="s">
        <v>291</v>
      </c>
      <c r="K32" s="94" t="s">
        <v>140</v>
      </c>
      <c r="L32" s="94" t="s">
        <v>292</v>
      </c>
      <c r="M32" s="95" t="s">
        <v>293</v>
      </c>
      <c r="N32" s="94" t="s">
        <v>294</v>
      </c>
      <c r="O32" s="94" t="s">
        <v>294</v>
      </c>
      <c r="P32" s="94" t="s">
        <v>301</v>
      </c>
      <c r="Q32" s="92"/>
    </row>
    <row r="33" spans="1:17" ht="155.1" customHeight="1">
      <c r="A33" s="1565">
        <v>32</v>
      </c>
      <c r="B33" s="1565"/>
      <c r="C33" s="93" t="s">
        <v>15</v>
      </c>
      <c r="D33" s="94" t="s">
        <v>289</v>
      </c>
      <c r="E33" s="1566" t="s">
        <v>302</v>
      </c>
      <c r="F33" s="1566"/>
      <c r="G33" s="94">
        <v>2014</v>
      </c>
      <c r="H33" s="94" t="s">
        <v>17</v>
      </c>
      <c r="I33" s="94" t="s">
        <v>186</v>
      </c>
      <c r="J33" s="94" t="s">
        <v>291</v>
      </c>
      <c r="K33" s="94" t="s">
        <v>140</v>
      </c>
      <c r="L33" s="94" t="s">
        <v>292</v>
      </c>
      <c r="M33" s="95" t="s">
        <v>293</v>
      </c>
      <c r="N33" s="94" t="s">
        <v>294</v>
      </c>
      <c r="O33" s="94" t="s">
        <v>294</v>
      </c>
      <c r="P33" s="94" t="s">
        <v>303</v>
      </c>
      <c r="Q33" s="92"/>
    </row>
    <row r="34" spans="1:17" ht="212.1" customHeight="1">
      <c r="A34" s="1565">
        <v>33</v>
      </c>
      <c r="B34" s="1565"/>
      <c r="C34" s="93" t="s">
        <v>15</v>
      </c>
      <c r="D34" s="94" t="s">
        <v>289</v>
      </c>
      <c r="E34" s="1566" t="s">
        <v>304</v>
      </c>
      <c r="F34" s="1566"/>
      <c r="G34" s="94">
        <v>2014</v>
      </c>
      <c r="H34" s="94" t="s">
        <v>17</v>
      </c>
      <c r="I34" s="94" t="s">
        <v>186</v>
      </c>
      <c r="J34" s="94" t="s">
        <v>291</v>
      </c>
      <c r="K34" s="94" t="s">
        <v>140</v>
      </c>
      <c r="L34" s="94" t="s">
        <v>292</v>
      </c>
      <c r="M34" s="95" t="s">
        <v>293</v>
      </c>
      <c r="N34" s="94" t="s">
        <v>294</v>
      </c>
      <c r="O34" s="94" t="s">
        <v>294</v>
      </c>
      <c r="P34" s="94" t="s">
        <v>305</v>
      </c>
      <c r="Q34" s="92"/>
    </row>
    <row r="35" spans="1:17" ht="165.95" customHeight="1">
      <c r="A35" s="1565">
        <v>34</v>
      </c>
      <c r="B35" s="1565"/>
      <c r="C35" s="93" t="s">
        <v>15</v>
      </c>
      <c r="D35" s="94" t="s">
        <v>289</v>
      </c>
      <c r="E35" s="1566" t="s">
        <v>306</v>
      </c>
      <c r="F35" s="1566"/>
      <c r="G35" s="94">
        <v>2014</v>
      </c>
      <c r="H35" s="94" t="s">
        <v>17</v>
      </c>
      <c r="I35" s="94" t="s">
        <v>186</v>
      </c>
      <c r="J35" s="94" t="s">
        <v>291</v>
      </c>
      <c r="K35" s="94" t="s">
        <v>140</v>
      </c>
      <c r="L35" s="94" t="s">
        <v>292</v>
      </c>
      <c r="M35" s="95" t="s">
        <v>293</v>
      </c>
      <c r="N35" s="94" t="s">
        <v>294</v>
      </c>
      <c r="O35" s="94" t="s">
        <v>294</v>
      </c>
      <c r="P35" s="94" t="s">
        <v>307</v>
      </c>
      <c r="Q35" s="92"/>
    </row>
    <row r="36" spans="1:17" ht="63" customHeight="1">
      <c r="A36" s="1565">
        <v>35</v>
      </c>
      <c r="B36" s="1565"/>
      <c r="C36" s="93" t="s">
        <v>15</v>
      </c>
      <c r="D36" s="94" t="s">
        <v>308</v>
      </c>
      <c r="E36" s="1566" t="s">
        <v>309</v>
      </c>
      <c r="F36" s="1566"/>
      <c r="G36" s="94">
        <v>2014</v>
      </c>
      <c r="H36" s="94" t="s">
        <v>17</v>
      </c>
      <c r="I36" s="94" t="s">
        <v>186</v>
      </c>
      <c r="J36" s="94" t="s">
        <v>139</v>
      </c>
      <c r="K36" s="94" t="s">
        <v>140</v>
      </c>
      <c r="L36" s="94" t="s">
        <v>310</v>
      </c>
      <c r="M36" s="95" t="s">
        <v>311</v>
      </c>
      <c r="N36" s="94" t="s">
        <v>172</v>
      </c>
      <c r="O36" s="94" t="s">
        <v>312</v>
      </c>
      <c r="P36" s="94" t="s">
        <v>313</v>
      </c>
      <c r="Q36" s="92"/>
    </row>
    <row r="37" spans="1:17" ht="74.099999999999994" customHeight="1">
      <c r="A37" s="1565">
        <v>36</v>
      </c>
      <c r="B37" s="1565"/>
      <c r="C37" s="93" t="s">
        <v>15</v>
      </c>
      <c r="D37" s="94" t="s">
        <v>308</v>
      </c>
      <c r="E37" s="1566" t="s">
        <v>314</v>
      </c>
      <c r="F37" s="1566"/>
      <c r="G37" s="94">
        <v>2014</v>
      </c>
      <c r="H37" s="94" t="s">
        <v>17</v>
      </c>
      <c r="I37" s="94" t="s">
        <v>186</v>
      </c>
      <c r="J37" s="94" t="s">
        <v>139</v>
      </c>
      <c r="K37" s="94" t="s">
        <v>140</v>
      </c>
      <c r="L37" s="94" t="s">
        <v>293</v>
      </c>
      <c r="M37" s="95" t="s">
        <v>315</v>
      </c>
      <c r="N37" s="94" t="s">
        <v>172</v>
      </c>
      <c r="O37" s="94" t="s">
        <v>312</v>
      </c>
      <c r="P37" s="94" t="s">
        <v>316</v>
      </c>
      <c r="Q37" s="92"/>
    </row>
    <row r="38" spans="1:17" ht="409.6" customHeight="1">
      <c r="A38" s="1565">
        <v>37</v>
      </c>
      <c r="B38" s="1565"/>
      <c r="C38" s="93" t="s">
        <v>201</v>
      </c>
      <c r="D38" s="94" t="s">
        <v>317</v>
      </c>
      <c r="E38" s="1566" t="s">
        <v>318</v>
      </c>
      <c r="F38" s="1566"/>
      <c r="G38" s="94">
        <v>2014</v>
      </c>
      <c r="H38" s="94" t="s">
        <v>137</v>
      </c>
      <c r="I38" s="94" t="s">
        <v>319</v>
      </c>
      <c r="J38" s="94" t="s">
        <v>196</v>
      </c>
      <c r="K38" s="94" t="s">
        <v>140</v>
      </c>
      <c r="L38" s="94" t="s">
        <v>320</v>
      </c>
      <c r="M38" s="95" t="s">
        <v>321</v>
      </c>
      <c r="N38" s="94" t="s">
        <v>143</v>
      </c>
      <c r="O38" s="94" t="s">
        <v>322</v>
      </c>
      <c r="P38" s="94" t="s">
        <v>323</v>
      </c>
      <c r="Q38" s="92"/>
    </row>
    <row r="39" spans="1:17" ht="63" customHeight="1">
      <c r="A39" s="1565">
        <v>38</v>
      </c>
      <c r="B39" s="1565"/>
      <c r="C39" s="93" t="s">
        <v>201</v>
      </c>
      <c r="D39" s="94" t="s">
        <v>324</v>
      </c>
      <c r="E39" s="1566" t="s">
        <v>325</v>
      </c>
      <c r="F39" s="1566"/>
      <c r="G39" s="94">
        <v>2014</v>
      </c>
      <c r="H39" s="94" t="s">
        <v>137</v>
      </c>
      <c r="I39" s="94" t="s">
        <v>204</v>
      </c>
      <c r="J39" s="94" t="s">
        <v>139</v>
      </c>
      <c r="K39" s="94" t="s">
        <v>140</v>
      </c>
      <c r="L39" s="94" t="s">
        <v>326</v>
      </c>
      <c r="M39" s="95" t="s">
        <v>327</v>
      </c>
      <c r="N39" s="94" t="s">
        <v>143</v>
      </c>
      <c r="O39" s="94" t="s">
        <v>328</v>
      </c>
      <c r="P39" s="94" t="s">
        <v>329</v>
      </c>
      <c r="Q39" s="92"/>
    </row>
    <row r="40" spans="1:17" ht="409.6" customHeight="1">
      <c r="A40" s="1565">
        <v>39</v>
      </c>
      <c r="B40" s="1565"/>
      <c r="C40" s="93" t="s">
        <v>201</v>
      </c>
      <c r="D40" s="94" t="s">
        <v>330</v>
      </c>
      <c r="E40" s="1566" t="s">
        <v>331</v>
      </c>
      <c r="F40" s="1566"/>
      <c r="G40" s="94">
        <v>2014</v>
      </c>
      <c r="H40" s="94" t="s">
        <v>137</v>
      </c>
      <c r="I40" s="94" t="s">
        <v>319</v>
      </c>
      <c r="J40" s="94" t="s">
        <v>291</v>
      </c>
      <c r="K40" s="94" t="s">
        <v>140</v>
      </c>
      <c r="L40" s="94" t="s">
        <v>332</v>
      </c>
      <c r="M40" s="95" t="s">
        <v>293</v>
      </c>
      <c r="N40" s="94" t="s">
        <v>294</v>
      </c>
      <c r="O40" s="94" t="s">
        <v>294</v>
      </c>
      <c r="P40" s="94" t="s">
        <v>333</v>
      </c>
      <c r="Q40" s="92"/>
    </row>
    <row r="41" spans="1:17" ht="165.95" customHeight="1">
      <c r="A41" s="1565">
        <v>40</v>
      </c>
      <c r="B41" s="1565"/>
      <c r="C41" s="93" t="s">
        <v>134</v>
      </c>
      <c r="D41" s="94" t="s">
        <v>334</v>
      </c>
      <c r="E41" s="1566" t="s">
        <v>335</v>
      </c>
      <c r="F41" s="1566"/>
      <c r="G41" s="94">
        <v>2015</v>
      </c>
      <c r="H41" s="94" t="s">
        <v>137</v>
      </c>
      <c r="I41" s="94" t="s">
        <v>231</v>
      </c>
      <c r="J41" s="94" t="s">
        <v>139</v>
      </c>
      <c r="K41" s="94" t="s">
        <v>140</v>
      </c>
      <c r="L41" s="94" t="s">
        <v>336</v>
      </c>
      <c r="M41" s="95" t="s">
        <v>337</v>
      </c>
      <c r="N41" s="94" t="s">
        <v>172</v>
      </c>
      <c r="O41" s="94" t="s">
        <v>338</v>
      </c>
      <c r="P41" s="94" t="s">
        <v>339</v>
      </c>
      <c r="Q41" s="92"/>
    </row>
    <row r="42" spans="1:17" ht="143.1" customHeight="1">
      <c r="A42" s="1565">
        <v>41</v>
      </c>
      <c r="B42" s="1565"/>
      <c r="C42" s="93" t="s">
        <v>134</v>
      </c>
      <c r="D42" s="94" t="s">
        <v>340</v>
      </c>
      <c r="E42" s="1566" t="s">
        <v>341</v>
      </c>
      <c r="F42" s="1566"/>
      <c r="G42" s="94">
        <v>2015</v>
      </c>
      <c r="H42" s="94" t="s">
        <v>137</v>
      </c>
      <c r="I42" s="94" t="s">
        <v>231</v>
      </c>
      <c r="J42" s="94" t="s">
        <v>139</v>
      </c>
      <c r="K42" s="94" t="s">
        <v>140</v>
      </c>
      <c r="L42" s="94" t="s">
        <v>342</v>
      </c>
      <c r="M42" s="95" t="s">
        <v>343</v>
      </c>
      <c r="N42" s="94" t="s">
        <v>143</v>
      </c>
      <c r="O42" s="94" t="s">
        <v>344</v>
      </c>
      <c r="P42" s="94" t="s">
        <v>345</v>
      </c>
      <c r="Q42" s="92"/>
    </row>
    <row r="43" spans="1:17" ht="165.95" customHeight="1">
      <c r="A43" s="1565">
        <v>42</v>
      </c>
      <c r="B43" s="1565"/>
      <c r="C43" s="93" t="s">
        <v>134</v>
      </c>
      <c r="D43" s="94" t="s">
        <v>334</v>
      </c>
      <c r="E43" s="1566" t="s">
        <v>346</v>
      </c>
      <c r="F43" s="1566"/>
      <c r="G43" s="94">
        <v>2015</v>
      </c>
      <c r="H43" s="94" t="s">
        <v>137</v>
      </c>
      <c r="I43" s="94" t="s">
        <v>231</v>
      </c>
      <c r="J43" s="94" t="s">
        <v>139</v>
      </c>
      <c r="K43" s="94" t="s">
        <v>140</v>
      </c>
      <c r="L43" s="94" t="s">
        <v>347</v>
      </c>
      <c r="M43" s="95" t="s">
        <v>348</v>
      </c>
      <c r="N43" s="94" t="s">
        <v>150</v>
      </c>
      <c r="O43" s="94" t="s">
        <v>349</v>
      </c>
      <c r="P43" s="94" t="s">
        <v>350</v>
      </c>
      <c r="Q43" s="92"/>
    </row>
    <row r="44" spans="1:17" ht="143.1" customHeight="1">
      <c r="A44" s="1565">
        <v>43</v>
      </c>
      <c r="B44" s="1565"/>
      <c r="C44" s="93" t="s">
        <v>134</v>
      </c>
      <c r="D44" s="94" t="s">
        <v>334</v>
      </c>
      <c r="E44" s="1566" t="s">
        <v>351</v>
      </c>
      <c r="F44" s="1566"/>
      <c r="G44" s="94">
        <v>2015</v>
      </c>
      <c r="H44" s="94" t="s">
        <v>137</v>
      </c>
      <c r="I44" s="94" t="s">
        <v>231</v>
      </c>
      <c r="J44" s="94" t="s">
        <v>139</v>
      </c>
      <c r="K44" s="94" t="s">
        <v>140</v>
      </c>
      <c r="L44" s="94" t="s">
        <v>352</v>
      </c>
      <c r="M44" s="95" t="s">
        <v>353</v>
      </c>
      <c r="N44" s="94" t="s">
        <v>150</v>
      </c>
      <c r="O44" s="94" t="s">
        <v>354</v>
      </c>
      <c r="P44" s="94" t="s">
        <v>355</v>
      </c>
      <c r="Q44" s="92"/>
    </row>
    <row r="45" spans="1:17" ht="51" customHeight="1">
      <c r="A45" s="1565">
        <v>44</v>
      </c>
      <c r="B45" s="1565"/>
      <c r="C45" s="93" t="s">
        <v>134</v>
      </c>
      <c r="D45" s="94" t="s">
        <v>340</v>
      </c>
      <c r="E45" s="1566" t="s">
        <v>356</v>
      </c>
      <c r="F45" s="1566"/>
      <c r="G45" s="94">
        <v>2015</v>
      </c>
      <c r="H45" s="94" t="s">
        <v>137</v>
      </c>
      <c r="I45" s="94" t="s">
        <v>231</v>
      </c>
      <c r="J45" s="94" t="s">
        <v>139</v>
      </c>
      <c r="K45" s="94" t="s">
        <v>140</v>
      </c>
      <c r="L45" s="94" t="s">
        <v>357</v>
      </c>
      <c r="M45" s="95" t="s">
        <v>358</v>
      </c>
      <c r="N45" s="94" t="s">
        <v>150</v>
      </c>
      <c r="O45" s="94" t="s">
        <v>359</v>
      </c>
      <c r="P45" s="94" t="s">
        <v>360</v>
      </c>
      <c r="Q45" s="92"/>
    </row>
    <row r="46" spans="1:17" ht="96.95" customHeight="1">
      <c r="A46" s="1565">
        <v>45</v>
      </c>
      <c r="B46" s="1565"/>
      <c r="C46" s="93" t="s">
        <v>134</v>
      </c>
      <c r="D46" s="94" t="s">
        <v>334</v>
      </c>
      <c r="E46" s="1566" t="s">
        <v>361</v>
      </c>
      <c r="F46" s="1566"/>
      <c r="G46" s="94">
        <v>2015</v>
      </c>
      <c r="H46" s="94" t="s">
        <v>137</v>
      </c>
      <c r="I46" s="94" t="s">
        <v>231</v>
      </c>
      <c r="J46" s="94" t="s">
        <v>139</v>
      </c>
      <c r="K46" s="94" t="s">
        <v>140</v>
      </c>
      <c r="L46" s="94" t="s">
        <v>362</v>
      </c>
      <c r="M46" s="95" t="s">
        <v>363</v>
      </c>
      <c r="N46" s="94" t="s">
        <v>143</v>
      </c>
      <c r="O46" s="94" t="s">
        <v>364</v>
      </c>
      <c r="P46" s="94" t="s">
        <v>365</v>
      </c>
      <c r="Q46" s="92"/>
    </row>
    <row r="47" spans="1:17" ht="303.95" customHeight="1">
      <c r="A47" s="1565">
        <v>46</v>
      </c>
      <c r="B47" s="1565"/>
      <c r="C47" s="93" t="s">
        <v>134</v>
      </c>
      <c r="D47" s="94" t="s">
        <v>334</v>
      </c>
      <c r="E47" s="1566" t="s">
        <v>366</v>
      </c>
      <c r="F47" s="1566"/>
      <c r="G47" s="94">
        <v>2015</v>
      </c>
      <c r="H47" s="94" t="s">
        <v>137</v>
      </c>
      <c r="I47" s="94" t="s">
        <v>231</v>
      </c>
      <c r="J47" s="94" t="s">
        <v>139</v>
      </c>
      <c r="K47" s="94" t="s">
        <v>140</v>
      </c>
      <c r="L47" s="94" t="s">
        <v>367</v>
      </c>
      <c r="M47" s="95" t="s">
        <v>368</v>
      </c>
      <c r="N47" s="94" t="s">
        <v>172</v>
      </c>
      <c r="O47" s="94" t="s">
        <v>369</v>
      </c>
      <c r="P47" s="94" t="s">
        <v>370</v>
      </c>
      <c r="Q47" s="92"/>
    </row>
    <row r="48" spans="1:17" ht="408" customHeight="1">
      <c r="A48" s="1565">
        <v>47</v>
      </c>
      <c r="B48" s="1565"/>
      <c r="C48" s="93" t="s">
        <v>134</v>
      </c>
      <c r="D48" s="94" t="s">
        <v>334</v>
      </c>
      <c r="E48" s="1566" t="s">
        <v>371</v>
      </c>
      <c r="F48" s="1566"/>
      <c r="G48" s="94">
        <v>2015</v>
      </c>
      <c r="H48" s="94" t="s">
        <v>137</v>
      </c>
      <c r="I48" s="94" t="s">
        <v>231</v>
      </c>
      <c r="J48" s="94" t="s">
        <v>139</v>
      </c>
      <c r="K48" s="94" t="s">
        <v>140</v>
      </c>
      <c r="L48" s="94" t="s">
        <v>372</v>
      </c>
      <c r="M48" s="95" t="s">
        <v>373</v>
      </c>
      <c r="N48" s="94" t="s">
        <v>172</v>
      </c>
      <c r="O48" s="94" t="s">
        <v>374</v>
      </c>
      <c r="P48" s="94" t="s">
        <v>375</v>
      </c>
      <c r="Q48" s="92"/>
    </row>
    <row r="49" spans="1:17" ht="409.6" customHeight="1">
      <c r="A49" s="1565">
        <v>48</v>
      </c>
      <c r="B49" s="1565"/>
      <c r="C49" s="93" t="s">
        <v>134</v>
      </c>
      <c r="D49" s="94" t="s">
        <v>334</v>
      </c>
      <c r="E49" s="1566" t="s">
        <v>376</v>
      </c>
      <c r="F49" s="1566"/>
      <c r="G49" s="94">
        <v>2015</v>
      </c>
      <c r="H49" s="94" t="s">
        <v>137</v>
      </c>
      <c r="I49" s="94" t="s">
        <v>231</v>
      </c>
      <c r="J49" s="94" t="s">
        <v>139</v>
      </c>
      <c r="K49" s="94" t="s">
        <v>140</v>
      </c>
      <c r="L49" s="94" t="s">
        <v>377</v>
      </c>
      <c r="M49" s="95" t="s">
        <v>373</v>
      </c>
      <c r="N49" s="94" t="s">
        <v>172</v>
      </c>
      <c r="O49" s="94" t="s">
        <v>374</v>
      </c>
      <c r="P49" s="94" t="s">
        <v>378</v>
      </c>
      <c r="Q49" s="92"/>
    </row>
    <row r="50" spans="1:17" ht="39.950000000000003" customHeight="1">
      <c r="A50" s="1565">
        <v>49</v>
      </c>
      <c r="B50" s="1565"/>
      <c r="C50" s="93" t="s">
        <v>134</v>
      </c>
      <c r="D50" s="94" t="s">
        <v>334</v>
      </c>
      <c r="E50" s="1566" t="s">
        <v>379</v>
      </c>
      <c r="F50" s="1566"/>
      <c r="G50" s="94">
        <v>2015</v>
      </c>
      <c r="H50" s="94" t="s">
        <v>137</v>
      </c>
      <c r="I50" s="94" t="s">
        <v>231</v>
      </c>
      <c r="J50" s="94" t="s">
        <v>139</v>
      </c>
      <c r="K50" s="94" t="s">
        <v>140</v>
      </c>
      <c r="L50" s="94" t="s">
        <v>380</v>
      </c>
      <c r="M50" s="95" t="s">
        <v>337</v>
      </c>
      <c r="N50" s="94" t="s">
        <v>172</v>
      </c>
      <c r="O50" s="94" t="s">
        <v>338</v>
      </c>
      <c r="P50" s="94" t="s">
        <v>381</v>
      </c>
      <c r="Q50" s="92"/>
    </row>
    <row r="51" spans="1:17" ht="63" customHeight="1">
      <c r="A51" s="1565">
        <v>50</v>
      </c>
      <c r="B51" s="1565"/>
      <c r="C51" s="93" t="s">
        <v>281</v>
      </c>
      <c r="D51" s="94" t="s">
        <v>382</v>
      </c>
      <c r="E51" s="1566" t="s">
        <v>383</v>
      </c>
      <c r="F51" s="1566"/>
      <c r="G51" s="94">
        <v>2015</v>
      </c>
      <c r="H51" s="94" t="s">
        <v>137</v>
      </c>
      <c r="I51" s="94" t="s">
        <v>204</v>
      </c>
      <c r="J51" s="94" t="s">
        <v>196</v>
      </c>
      <c r="K51" s="94" t="s">
        <v>140</v>
      </c>
      <c r="L51" s="94" t="s">
        <v>384</v>
      </c>
      <c r="M51" s="95" t="s">
        <v>385</v>
      </c>
      <c r="N51" s="94" t="s">
        <v>143</v>
      </c>
      <c r="O51" s="94" t="s">
        <v>386</v>
      </c>
      <c r="P51" s="94" t="s">
        <v>387</v>
      </c>
      <c r="Q51" s="92"/>
    </row>
    <row r="52" spans="1:17" ht="143.1" customHeight="1">
      <c r="A52" s="1565">
        <v>51</v>
      </c>
      <c r="B52" s="1565"/>
      <c r="C52" s="93" t="s">
        <v>281</v>
      </c>
      <c r="D52" s="94" t="s">
        <v>382</v>
      </c>
      <c r="E52" s="1566" t="s">
        <v>388</v>
      </c>
      <c r="F52" s="1566"/>
      <c r="G52" s="94">
        <v>2015</v>
      </c>
      <c r="H52" s="94" t="s">
        <v>137</v>
      </c>
      <c r="I52" s="94" t="s">
        <v>204</v>
      </c>
      <c r="J52" s="94" t="s">
        <v>139</v>
      </c>
      <c r="K52" s="94" t="s">
        <v>140</v>
      </c>
      <c r="L52" s="94" t="s">
        <v>389</v>
      </c>
      <c r="M52" s="95" t="s">
        <v>390</v>
      </c>
      <c r="N52" s="94" t="s">
        <v>143</v>
      </c>
      <c r="O52" s="94" t="s">
        <v>391</v>
      </c>
      <c r="P52" s="94" t="s">
        <v>392</v>
      </c>
      <c r="Q52" s="92"/>
    </row>
    <row r="53" spans="1:17" ht="270" customHeight="1">
      <c r="A53" s="1565">
        <v>52</v>
      </c>
      <c r="B53" s="1565"/>
      <c r="C53" s="93" t="s">
        <v>281</v>
      </c>
      <c r="D53" s="94" t="s">
        <v>393</v>
      </c>
      <c r="E53" s="1566" t="s">
        <v>394</v>
      </c>
      <c r="F53" s="1566"/>
      <c r="G53" s="94">
        <v>2015</v>
      </c>
      <c r="H53" s="94" t="s">
        <v>17</v>
      </c>
      <c r="I53" s="94" t="s">
        <v>284</v>
      </c>
      <c r="J53" s="94" t="s">
        <v>139</v>
      </c>
      <c r="K53" s="94" t="s">
        <v>140</v>
      </c>
      <c r="L53" s="94" t="s">
        <v>395</v>
      </c>
      <c r="M53" s="95" t="s">
        <v>396</v>
      </c>
      <c r="N53" s="94" t="s">
        <v>143</v>
      </c>
      <c r="O53" s="94" t="s">
        <v>397</v>
      </c>
      <c r="P53" s="94" t="s">
        <v>398</v>
      </c>
      <c r="Q53" s="92"/>
    </row>
    <row r="54" spans="1:17" ht="74.099999999999994" customHeight="1">
      <c r="A54" s="1565">
        <v>53</v>
      </c>
      <c r="B54" s="1565"/>
      <c r="C54" s="93" t="s">
        <v>15</v>
      </c>
      <c r="D54" s="94" t="s">
        <v>18</v>
      </c>
      <c r="E54" s="1566" t="s">
        <v>399</v>
      </c>
      <c r="F54" s="1566"/>
      <c r="G54" s="94">
        <v>2015</v>
      </c>
      <c r="H54" s="94" t="s">
        <v>137</v>
      </c>
      <c r="I54" s="94" t="s">
        <v>204</v>
      </c>
      <c r="J54" s="94" t="s">
        <v>196</v>
      </c>
      <c r="K54" s="94" t="s">
        <v>140</v>
      </c>
      <c r="L54" s="94" t="s">
        <v>216</v>
      </c>
      <c r="M54" s="95" t="s">
        <v>400</v>
      </c>
      <c r="N54" s="94" t="s">
        <v>143</v>
      </c>
      <c r="O54" s="94" t="s">
        <v>401</v>
      </c>
      <c r="P54" s="94" t="s">
        <v>402</v>
      </c>
      <c r="Q54" s="92"/>
    </row>
    <row r="55" spans="1:17" ht="132" customHeight="1">
      <c r="A55" s="1565">
        <v>54</v>
      </c>
      <c r="B55" s="1565"/>
      <c r="C55" s="93" t="s">
        <v>15</v>
      </c>
      <c r="D55" s="94" t="s">
        <v>19</v>
      </c>
      <c r="E55" s="1566" t="s">
        <v>20</v>
      </c>
      <c r="F55" s="1566"/>
      <c r="G55" s="94">
        <v>2015</v>
      </c>
      <c r="H55" s="94" t="s">
        <v>17</v>
      </c>
      <c r="I55" s="94" t="s">
        <v>186</v>
      </c>
      <c r="J55" s="94" t="s">
        <v>196</v>
      </c>
      <c r="K55" s="94" t="s">
        <v>140</v>
      </c>
      <c r="L55" s="94" t="s">
        <v>403</v>
      </c>
      <c r="M55" s="95" t="s">
        <v>404</v>
      </c>
      <c r="N55" s="94" t="s">
        <v>143</v>
      </c>
      <c r="O55" s="94" t="s">
        <v>405</v>
      </c>
      <c r="P55" s="94" t="s">
        <v>406</v>
      </c>
      <c r="Q55" s="92"/>
    </row>
    <row r="56" spans="1:17" ht="63" customHeight="1">
      <c r="A56" s="1565">
        <v>55</v>
      </c>
      <c r="B56" s="1565"/>
      <c r="C56" s="93" t="s">
        <v>15</v>
      </c>
      <c r="D56" s="94" t="s">
        <v>21</v>
      </c>
      <c r="E56" s="1566" t="s">
        <v>407</v>
      </c>
      <c r="F56" s="1566"/>
      <c r="G56" s="94">
        <v>2015</v>
      </c>
      <c r="H56" s="94" t="s">
        <v>17</v>
      </c>
      <c r="I56" s="94" t="s">
        <v>186</v>
      </c>
      <c r="J56" s="94" t="s">
        <v>139</v>
      </c>
      <c r="K56" s="94" t="s">
        <v>140</v>
      </c>
      <c r="L56" s="94" t="s">
        <v>408</v>
      </c>
      <c r="M56" s="95" t="s">
        <v>197</v>
      </c>
      <c r="N56" s="94" t="s">
        <v>143</v>
      </c>
      <c r="O56" s="94" t="s">
        <v>409</v>
      </c>
      <c r="P56" s="94" t="s">
        <v>410</v>
      </c>
      <c r="Q56" s="92"/>
    </row>
    <row r="57" spans="1:17" ht="155.1" customHeight="1">
      <c r="A57" s="1565">
        <v>56</v>
      </c>
      <c r="B57" s="1565"/>
      <c r="C57" s="93" t="s">
        <v>15</v>
      </c>
      <c r="D57" s="94" t="s">
        <v>22</v>
      </c>
      <c r="E57" s="1566" t="s">
        <v>411</v>
      </c>
      <c r="F57" s="1566"/>
      <c r="G57" s="94">
        <v>2015</v>
      </c>
      <c r="H57" s="94" t="s">
        <v>17</v>
      </c>
      <c r="I57" s="94" t="s">
        <v>186</v>
      </c>
      <c r="J57" s="94" t="s">
        <v>139</v>
      </c>
      <c r="K57" s="94" t="s">
        <v>140</v>
      </c>
      <c r="L57" s="94" t="s">
        <v>412</v>
      </c>
      <c r="M57" s="95" t="s">
        <v>413</v>
      </c>
      <c r="N57" s="94" t="s">
        <v>143</v>
      </c>
      <c r="O57" s="94" t="s">
        <v>401</v>
      </c>
      <c r="P57" s="94" t="s">
        <v>414</v>
      </c>
      <c r="Q57" s="92"/>
    </row>
    <row r="58" spans="1:17" ht="155.1" customHeight="1">
      <c r="A58" s="1565">
        <v>57</v>
      </c>
      <c r="B58" s="1565"/>
      <c r="C58" s="93" t="s">
        <v>15</v>
      </c>
      <c r="D58" s="94" t="s">
        <v>18</v>
      </c>
      <c r="E58" s="1566" t="s">
        <v>415</v>
      </c>
      <c r="F58" s="1566"/>
      <c r="G58" s="94">
        <v>2015</v>
      </c>
      <c r="H58" s="94" t="s">
        <v>17</v>
      </c>
      <c r="I58" s="94" t="s">
        <v>186</v>
      </c>
      <c r="J58" s="94" t="s">
        <v>139</v>
      </c>
      <c r="K58" s="94" t="s">
        <v>140</v>
      </c>
      <c r="L58" s="94" t="s">
        <v>416</v>
      </c>
      <c r="M58" s="95" t="s">
        <v>417</v>
      </c>
      <c r="N58" s="94" t="s">
        <v>150</v>
      </c>
      <c r="O58" s="94" t="s">
        <v>418</v>
      </c>
      <c r="P58" s="94" t="s">
        <v>419</v>
      </c>
      <c r="Q58" s="92"/>
    </row>
    <row r="59" spans="1:17" ht="246.95" customHeight="1">
      <c r="A59" s="1565">
        <v>58</v>
      </c>
      <c r="B59" s="1565"/>
      <c r="C59" s="93" t="s">
        <v>15</v>
      </c>
      <c r="D59" s="94" t="s">
        <v>23</v>
      </c>
      <c r="E59" s="1566" t="s">
        <v>420</v>
      </c>
      <c r="F59" s="1566"/>
      <c r="G59" s="94">
        <v>2015</v>
      </c>
      <c r="H59" s="94" t="s">
        <v>17</v>
      </c>
      <c r="I59" s="94" t="s">
        <v>186</v>
      </c>
      <c r="J59" s="94" t="s">
        <v>139</v>
      </c>
      <c r="K59" s="94" t="s">
        <v>140</v>
      </c>
      <c r="L59" s="94" t="s">
        <v>421</v>
      </c>
      <c r="M59" s="95" t="s">
        <v>422</v>
      </c>
      <c r="N59" s="94" t="s">
        <v>143</v>
      </c>
      <c r="O59" s="94" t="s">
        <v>423</v>
      </c>
      <c r="P59" s="94" t="s">
        <v>424</v>
      </c>
      <c r="Q59" s="92"/>
    </row>
    <row r="60" spans="1:17" ht="132" customHeight="1">
      <c r="A60" s="1565">
        <v>59</v>
      </c>
      <c r="B60" s="1565"/>
      <c r="C60" s="93" t="s">
        <v>15</v>
      </c>
      <c r="D60" s="94" t="s">
        <v>22</v>
      </c>
      <c r="E60" s="1566" t="s">
        <v>425</v>
      </c>
      <c r="F60" s="1566"/>
      <c r="G60" s="94">
        <v>2015</v>
      </c>
      <c r="H60" s="94" t="s">
        <v>137</v>
      </c>
      <c r="I60" s="94" t="s">
        <v>204</v>
      </c>
      <c r="J60" s="94" t="s">
        <v>139</v>
      </c>
      <c r="K60" s="94" t="s">
        <v>140</v>
      </c>
      <c r="L60" s="94" t="s">
        <v>426</v>
      </c>
      <c r="M60" s="95" t="s">
        <v>427</v>
      </c>
      <c r="N60" s="94" t="s">
        <v>172</v>
      </c>
      <c r="O60" s="94" t="s">
        <v>423</v>
      </c>
      <c r="P60" s="94" t="s">
        <v>428</v>
      </c>
      <c r="Q60" s="92"/>
    </row>
    <row r="61" spans="1:17" ht="234.95" customHeight="1">
      <c r="A61" s="1565">
        <v>60</v>
      </c>
      <c r="B61" s="1565"/>
      <c r="C61" s="93" t="s">
        <v>15</v>
      </c>
      <c r="D61" s="94" t="s">
        <v>24</v>
      </c>
      <c r="E61" s="1566" t="s">
        <v>25</v>
      </c>
      <c r="F61" s="1566"/>
      <c r="G61" s="94">
        <v>2015</v>
      </c>
      <c r="H61" s="94" t="s">
        <v>137</v>
      </c>
      <c r="I61" s="94" t="s">
        <v>204</v>
      </c>
      <c r="J61" s="94" t="s">
        <v>196</v>
      </c>
      <c r="K61" s="94" t="s">
        <v>140</v>
      </c>
      <c r="L61" s="94" t="s">
        <v>429</v>
      </c>
      <c r="M61" s="95" t="s">
        <v>293</v>
      </c>
      <c r="N61" s="94" t="s">
        <v>294</v>
      </c>
      <c r="O61" s="94" t="s">
        <v>294</v>
      </c>
      <c r="P61" s="94" t="s">
        <v>430</v>
      </c>
      <c r="Q61" s="92"/>
    </row>
    <row r="62" spans="1:17" ht="303.95" customHeight="1">
      <c r="A62" s="1565">
        <v>61</v>
      </c>
      <c r="B62" s="1565"/>
      <c r="C62" s="93" t="s">
        <v>201</v>
      </c>
      <c r="D62" s="94" t="s">
        <v>431</v>
      </c>
      <c r="E62" s="1566" t="s">
        <v>432</v>
      </c>
      <c r="F62" s="1566"/>
      <c r="G62" s="94">
        <v>2015</v>
      </c>
      <c r="H62" s="94" t="s">
        <v>137</v>
      </c>
      <c r="I62" s="94" t="s">
        <v>319</v>
      </c>
      <c r="J62" s="94" t="s">
        <v>139</v>
      </c>
      <c r="K62" s="94" t="s">
        <v>140</v>
      </c>
      <c r="L62" s="94" t="s">
        <v>249</v>
      </c>
      <c r="M62" s="95" t="s">
        <v>294</v>
      </c>
      <c r="N62" s="94" t="s">
        <v>294</v>
      </c>
      <c r="O62" s="94" t="s">
        <v>294</v>
      </c>
      <c r="P62" s="94" t="s">
        <v>433</v>
      </c>
      <c r="Q62" s="92"/>
    </row>
    <row r="63" spans="1:17" ht="409.6" customHeight="1">
      <c r="A63" s="1565">
        <v>62</v>
      </c>
      <c r="B63" s="1565"/>
      <c r="C63" s="93" t="s">
        <v>201</v>
      </c>
      <c r="D63" s="94" t="s">
        <v>434</v>
      </c>
      <c r="E63" s="1566" t="s">
        <v>435</v>
      </c>
      <c r="F63" s="1566"/>
      <c r="G63" s="94">
        <v>2015</v>
      </c>
      <c r="H63" s="94" t="s">
        <v>137</v>
      </c>
      <c r="I63" s="94" t="s">
        <v>319</v>
      </c>
      <c r="J63" s="94" t="s">
        <v>291</v>
      </c>
      <c r="K63" s="94" t="s">
        <v>140</v>
      </c>
      <c r="L63" s="94" t="s">
        <v>436</v>
      </c>
      <c r="M63" s="95" t="s">
        <v>294</v>
      </c>
      <c r="N63" s="94" t="s">
        <v>294</v>
      </c>
      <c r="O63" s="94" t="s">
        <v>294</v>
      </c>
      <c r="P63" s="94" t="s">
        <v>437</v>
      </c>
      <c r="Q63" s="92"/>
    </row>
    <row r="64" spans="1:17" ht="189" customHeight="1">
      <c r="A64" s="1565">
        <v>63</v>
      </c>
      <c r="B64" s="1565"/>
      <c r="C64" s="93" t="s">
        <v>201</v>
      </c>
      <c r="D64" s="94" t="s">
        <v>438</v>
      </c>
      <c r="E64" s="1566" t="s">
        <v>439</v>
      </c>
      <c r="F64" s="1566"/>
      <c r="G64" s="94">
        <v>2015</v>
      </c>
      <c r="H64" s="94" t="s">
        <v>137</v>
      </c>
      <c r="I64" s="94" t="s">
        <v>319</v>
      </c>
      <c r="J64" s="94" t="s">
        <v>139</v>
      </c>
      <c r="K64" s="94" t="s">
        <v>140</v>
      </c>
      <c r="L64" s="94" t="s">
        <v>254</v>
      </c>
      <c r="M64" s="95" t="s">
        <v>294</v>
      </c>
      <c r="N64" s="94" t="s">
        <v>294</v>
      </c>
      <c r="O64" s="94" t="s">
        <v>294</v>
      </c>
      <c r="P64" s="94" t="s">
        <v>440</v>
      </c>
      <c r="Q64" s="92"/>
    </row>
    <row r="65" spans="1:17" ht="212.1" customHeight="1">
      <c r="A65" s="1565">
        <v>64</v>
      </c>
      <c r="B65" s="1565"/>
      <c r="C65" s="93" t="s">
        <v>201</v>
      </c>
      <c r="D65" s="94" t="s">
        <v>441</v>
      </c>
      <c r="E65" s="1566" t="s">
        <v>442</v>
      </c>
      <c r="F65" s="1566"/>
      <c r="G65" s="94">
        <v>2015</v>
      </c>
      <c r="H65" s="94" t="s">
        <v>17</v>
      </c>
      <c r="I65" s="94" t="s">
        <v>186</v>
      </c>
      <c r="J65" s="94" t="s">
        <v>443</v>
      </c>
      <c r="K65" s="94" t="s">
        <v>140</v>
      </c>
      <c r="L65" s="94" t="s">
        <v>293</v>
      </c>
      <c r="M65" s="95" t="s">
        <v>294</v>
      </c>
      <c r="N65" s="94" t="s">
        <v>294</v>
      </c>
      <c r="O65" s="94" t="s">
        <v>294</v>
      </c>
      <c r="P65" s="94" t="s">
        <v>444</v>
      </c>
      <c r="Q65" s="92"/>
    </row>
    <row r="66" spans="1:17" ht="177.95" customHeight="1">
      <c r="A66" s="1565">
        <v>65</v>
      </c>
      <c r="B66" s="1565"/>
      <c r="C66" s="93" t="s">
        <v>201</v>
      </c>
      <c r="D66" s="94" t="s">
        <v>445</v>
      </c>
      <c r="E66" s="1566" t="s">
        <v>446</v>
      </c>
      <c r="F66" s="1566"/>
      <c r="G66" s="94">
        <v>2015</v>
      </c>
      <c r="H66" s="94" t="s">
        <v>17</v>
      </c>
      <c r="I66" s="94" t="s">
        <v>186</v>
      </c>
      <c r="J66" s="94" t="s">
        <v>291</v>
      </c>
      <c r="K66" s="94" t="s">
        <v>140</v>
      </c>
      <c r="L66" s="94" t="s">
        <v>447</v>
      </c>
      <c r="M66" s="95" t="s">
        <v>294</v>
      </c>
      <c r="N66" s="94" t="s">
        <v>294</v>
      </c>
      <c r="O66" s="94" t="s">
        <v>294</v>
      </c>
      <c r="P66" s="94" t="s">
        <v>448</v>
      </c>
      <c r="Q66" s="92"/>
    </row>
    <row r="67" spans="1:17" ht="224.1" customHeight="1">
      <c r="A67" s="1565">
        <v>66</v>
      </c>
      <c r="B67" s="1565"/>
      <c r="C67" s="93" t="s">
        <v>134</v>
      </c>
      <c r="D67" s="94" t="s">
        <v>449</v>
      </c>
      <c r="E67" s="1566" t="s">
        <v>450</v>
      </c>
      <c r="F67" s="1566"/>
      <c r="G67" s="94">
        <v>2016</v>
      </c>
      <c r="H67" s="94" t="s">
        <v>137</v>
      </c>
      <c r="I67" s="94" t="s">
        <v>319</v>
      </c>
      <c r="J67" s="94" t="s">
        <v>139</v>
      </c>
      <c r="K67" s="94" t="s">
        <v>140</v>
      </c>
      <c r="L67" s="94" t="s">
        <v>451</v>
      </c>
      <c r="M67" s="95" t="s">
        <v>294</v>
      </c>
      <c r="N67" s="94" t="s">
        <v>294</v>
      </c>
      <c r="O67" s="94" t="s">
        <v>294</v>
      </c>
      <c r="P67" s="94" t="s">
        <v>452</v>
      </c>
      <c r="Q67" s="92"/>
    </row>
    <row r="68" spans="1:17" ht="224.1" customHeight="1">
      <c r="A68" s="1565">
        <v>67</v>
      </c>
      <c r="B68" s="1565"/>
      <c r="C68" s="93" t="s">
        <v>134</v>
      </c>
      <c r="D68" s="94" t="s">
        <v>453</v>
      </c>
      <c r="E68" s="1566" t="s">
        <v>454</v>
      </c>
      <c r="F68" s="1566"/>
      <c r="G68" s="94">
        <v>2016</v>
      </c>
      <c r="H68" s="94" t="s">
        <v>137</v>
      </c>
      <c r="I68" s="94" t="s">
        <v>231</v>
      </c>
      <c r="J68" s="94" t="s">
        <v>139</v>
      </c>
      <c r="K68" s="94" t="s">
        <v>140</v>
      </c>
      <c r="L68" s="94" t="s">
        <v>455</v>
      </c>
      <c r="M68" s="95" t="s">
        <v>456</v>
      </c>
      <c r="N68" s="94" t="s">
        <v>143</v>
      </c>
      <c r="O68" s="94" t="s">
        <v>457</v>
      </c>
      <c r="P68" s="94" t="s">
        <v>458</v>
      </c>
      <c r="Q68" s="92"/>
    </row>
    <row r="69" spans="1:17" ht="165.95" customHeight="1">
      <c r="A69" s="1565">
        <v>68</v>
      </c>
      <c r="B69" s="1565"/>
      <c r="C69" s="93" t="s">
        <v>134</v>
      </c>
      <c r="D69" s="94" t="s">
        <v>257</v>
      </c>
      <c r="E69" s="1566" t="s">
        <v>459</v>
      </c>
      <c r="F69" s="1566"/>
      <c r="G69" s="94">
        <v>2016</v>
      </c>
      <c r="H69" s="94" t="s">
        <v>137</v>
      </c>
      <c r="I69" s="94" t="s">
        <v>231</v>
      </c>
      <c r="J69" s="94" t="s">
        <v>196</v>
      </c>
      <c r="K69" s="94" t="s">
        <v>140</v>
      </c>
      <c r="L69" s="94" t="s">
        <v>352</v>
      </c>
      <c r="M69" s="95" t="s">
        <v>460</v>
      </c>
      <c r="N69" s="94" t="s">
        <v>150</v>
      </c>
      <c r="O69" s="94" t="s">
        <v>461</v>
      </c>
      <c r="P69" s="94" t="s">
        <v>462</v>
      </c>
      <c r="Q69" s="92"/>
    </row>
    <row r="70" spans="1:17" ht="189" customHeight="1">
      <c r="A70" s="1565">
        <v>69</v>
      </c>
      <c r="B70" s="1565"/>
      <c r="C70" s="93" t="s">
        <v>134</v>
      </c>
      <c r="D70" s="94" t="s">
        <v>257</v>
      </c>
      <c r="E70" s="1566" t="s">
        <v>463</v>
      </c>
      <c r="F70" s="1566"/>
      <c r="G70" s="94">
        <v>2016</v>
      </c>
      <c r="H70" s="94" t="s">
        <v>137</v>
      </c>
      <c r="I70" s="94" t="s">
        <v>231</v>
      </c>
      <c r="J70" s="94" t="s">
        <v>196</v>
      </c>
      <c r="K70" s="94" t="s">
        <v>140</v>
      </c>
      <c r="L70" s="94" t="s">
        <v>464</v>
      </c>
      <c r="M70" s="95" t="s">
        <v>465</v>
      </c>
      <c r="N70" s="94" t="s">
        <v>172</v>
      </c>
      <c r="O70" s="94" t="s">
        <v>466</v>
      </c>
      <c r="P70" s="94" t="s">
        <v>467</v>
      </c>
      <c r="Q70" s="92"/>
    </row>
    <row r="71" spans="1:17" ht="224.1" customHeight="1">
      <c r="A71" s="1565">
        <v>70</v>
      </c>
      <c r="B71" s="1565"/>
      <c r="C71" s="93" t="s">
        <v>134</v>
      </c>
      <c r="D71" s="94" t="s">
        <v>468</v>
      </c>
      <c r="E71" s="1566" t="s">
        <v>469</v>
      </c>
      <c r="F71" s="1566"/>
      <c r="G71" s="94">
        <v>2016</v>
      </c>
      <c r="H71" s="94" t="s">
        <v>137</v>
      </c>
      <c r="I71" s="94" t="s">
        <v>231</v>
      </c>
      <c r="J71" s="94" t="s">
        <v>196</v>
      </c>
      <c r="K71" s="94" t="s">
        <v>140</v>
      </c>
      <c r="L71" s="94" t="s">
        <v>244</v>
      </c>
      <c r="M71" s="95" t="s">
        <v>470</v>
      </c>
      <c r="N71" s="94" t="s">
        <v>172</v>
      </c>
      <c r="O71" s="94" t="s">
        <v>471</v>
      </c>
      <c r="P71" s="94" t="s">
        <v>472</v>
      </c>
      <c r="Q71" s="92"/>
    </row>
    <row r="72" spans="1:17" ht="212.1" customHeight="1">
      <c r="A72" s="1565">
        <v>71</v>
      </c>
      <c r="B72" s="1565"/>
      <c r="C72" s="93" t="s">
        <v>281</v>
      </c>
      <c r="D72" s="94" t="s">
        <v>473</v>
      </c>
      <c r="E72" s="1566" t="s">
        <v>474</v>
      </c>
      <c r="F72" s="1566"/>
      <c r="G72" s="94">
        <v>2016</v>
      </c>
      <c r="H72" s="94" t="s">
        <v>17</v>
      </c>
      <c r="I72" s="94" t="s">
        <v>284</v>
      </c>
      <c r="J72" s="94" t="s">
        <v>139</v>
      </c>
      <c r="K72" s="94" t="s">
        <v>140</v>
      </c>
      <c r="L72" s="94" t="s">
        <v>475</v>
      </c>
      <c r="M72" s="95" t="s">
        <v>476</v>
      </c>
      <c r="N72" s="94" t="s">
        <v>143</v>
      </c>
      <c r="O72" s="94" t="s">
        <v>477</v>
      </c>
      <c r="P72" s="94" t="s">
        <v>478</v>
      </c>
      <c r="Q72" s="92"/>
    </row>
    <row r="73" spans="1:17" ht="143.1" customHeight="1">
      <c r="A73" s="1565">
        <v>72</v>
      </c>
      <c r="B73" s="1565"/>
      <c r="C73" s="93" t="s">
        <v>281</v>
      </c>
      <c r="D73" s="94" t="s">
        <v>479</v>
      </c>
      <c r="E73" s="1566" t="s">
        <v>480</v>
      </c>
      <c r="F73" s="1566"/>
      <c r="G73" s="94">
        <v>2016</v>
      </c>
      <c r="H73" s="94" t="s">
        <v>137</v>
      </c>
      <c r="I73" s="94" t="s">
        <v>204</v>
      </c>
      <c r="J73" s="94" t="s">
        <v>139</v>
      </c>
      <c r="K73" s="94" t="s">
        <v>140</v>
      </c>
      <c r="L73" s="94" t="s">
        <v>481</v>
      </c>
      <c r="M73" s="95" t="s">
        <v>294</v>
      </c>
      <c r="N73" s="94" t="s">
        <v>294</v>
      </c>
      <c r="O73" s="94" t="s">
        <v>294</v>
      </c>
      <c r="P73" s="94" t="s">
        <v>482</v>
      </c>
      <c r="Q73" s="92"/>
    </row>
    <row r="74" spans="1:17" ht="120" customHeight="1">
      <c r="A74" s="1565">
        <v>73</v>
      </c>
      <c r="B74" s="1565"/>
      <c r="C74" s="93" t="s">
        <v>281</v>
      </c>
      <c r="D74" s="94" t="s">
        <v>479</v>
      </c>
      <c r="E74" s="1566" t="s">
        <v>483</v>
      </c>
      <c r="F74" s="1566"/>
      <c r="G74" s="94">
        <v>2016</v>
      </c>
      <c r="H74" s="94" t="s">
        <v>137</v>
      </c>
      <c r="I74" s="94" t="s">
        <v>204</v>
      </c>
      <c r="J74" s="94" t="s">
        <v>139</v>
      </c>
      <c r="K74" s="94" t="s">
        <v>140</v>
      </c>
      <c r="L74" s="94" t="s">
        <v>484</v>
      </c>
      <c r="M74" s="95" t="s">
        <v>485</v>
      </c>
      <c r="N74" s="94" t="s">
        <v>143</v>
      </c>
      <c r="O74" s="94" t="s">
        <v>486</v>
      </c>
      <c r="P74" s="94" t="s">
        <v>487</v>
      </c>
      <c r="Q74" s="92"/>
    </row>
    <row r="75" spans="1:17" ht="86.1" customHeight="1">
      <c r="A75" s="1565">
        <v>74</v>
      </c>
      <c r="B75" s="1565"/>
      <c r="C75" s="93" t="s">
        <v>281</v>
      </c>
      <c r="D75" s="94" t="s">
        <v>479</v>
      </c>
      <c r="E75" s="1566" t="s">
        <v>488</v>
      </c>
      <c r="F75" s="1566"/>
      <c r="G75" s="94">
        <v>2016</v>
      </c>
      <c r="H75" s="94" t="s">
        <v>137</v>
      </c>
      <c r="I75" s="94" t="s">
        <v>204</v>
      </c>
      <c r="J75" s="94" t="s">
        <v>196</v>
      </c>
      <c r="K75" s="94" t="s">
        <v>140</v>
      </c>
      <c r="L75" s="94" t="s">
        <v>489</v>
      </c>
      <c r="M75" s="95" t="s">
        <v>294</v>
      </c>
      <c r="N75" s="94" t="s">
        <v>294</v>
      </c>
      <c r="O75" s="94" t="s">
        <v>294</v>
      </c>
      <c r="P75" s="94" t="s">
        <v>490</v>
      </c>
      <c r="Q75" s="92"/>
    </row>
    <row r="76" spans="1:17" ht="165.95" customHeight="1">
      <c r="A76" s="1565">
        <v>75</v>
      </c>
      <c r="B76" s="1565"/>
      <c r="C76" s="93" t="s">
        <v>281</v>
      </c>
      <c r="D76" s="94" t="s">
        <v>491</v>
      </c>
      <c r="E76" s="1566" t="s">
        <v>492</v>
      </c>
      <c r="F76" s="1566"/>
      <c r="G76" s="94">
        <v>2016</v>
      </c>
      <c r="H76" s="94" t="s">
        <v>137</v>
      </c>
      <c r="I76" s="94" t="s">
        <v>204</v>
      </c>
      <c r="J76" s="94" t="s">
        <v>196</v>
      </c>
      <c r="K76" s="94" t="s">
        <v>140</v>
      </c>
      <c r="L76" s="94" t="s">
        <v>293</v>
      </c>
      <c r="M76" s="95" t="s">
        <v>294</v>
      </c>
      <c r="N76" s="94" t="s">
        <v>294</v>
      </c>
      <c r="O76" s="94" t="s">
        <v>294</v>
      </c>
      <c r="P76" s="94" t="s">
        <v>493</v>
      </c>
      <c r="Q76" s="92"/>
    </row>
    <row r="77" spans="1:17" ht="234.95" customHeight="1">
      <c r="A77" s="1565">
        <v>76</v>
      </c>
      <c r="B77" s="1565"/>
      <c r="C77" s="93" t="s">
        <v>281</v>
      </c>
      <c r="D77" s="94" t="s">
        <v>494</v>
      </c>
      <c r="E77" s="1566" t="s">
        <v>495</v>
      </c>
      <c r="F77" s="1566"/>
      <c r="G77" s="94">
        <v>2016</v>
      </c>
      <c r="H77" s="94" t="s">
        <v>137</v>
      </c>
      <c r="I77" s="94" t="s">
        <v>319</v>
      </c>
      <c r="J77" s="94" t="s">
        <v>139</v>
      </c>
      <c r="K77" s="94" t="s">
        <v>140</v>
      </c>
      <c r="L77" s="94" t="s">
        <v>496</v>
      </c>
      <c r="M77" s="95" t="s">
        <v>294</v>
      </c>
      <c r="N77" s="94" t="s">
        <v>294</v>
      </c>
      <c r="O77" s="94" t="s">
        <v>294</v>
      </c>
      <c r="P77" s="94" t="s">
        <v>497</v>
      </c>
      <c r="Q77" s="92"/>
    </row>
    <row r="78" spans="1:17" ht="74.099999999999994" customHeight="1">
      <c r="A78" s="1565">
        <v>77</v>
      </c>
      <c r="B78" s="1565"/>
      <c r="C78" s="93" t="s">
        <v>15</v>
      </c>
      <c r="D78" s="94" t="s">
        <v>16</v>
      </c>
      <c r="E78" s="1566" t="s">
        <v>498</v>
      </c>
      <c r="F78" s="1566"/>
      <c r="G78" s="94">
        <v>2016</v>
      </c>
      <c r="H78" s="94" t="s">
        <v>137</v>
      </c>
      <c r="I78" s="94" t="s">
        <v>204</v>
      </c>
      <c r="J78" s="94" t="s">
        <v>139</v>
      </c>
      <c r="K78" s="94" t="s">
        <v>140</v>
      </c>
      <c r="L78" s="94" t="s">
        <v>293</v>
      </c>
      <c r="M78" s="95" t="s">
        <v>499</v>
      </c>
      <c r="N78" s="94" t="s">
        <v>143</v>
      </c>
      <c r="O78" s="94" t="s">
        <v>500</v>
      </c>
      <c r="P78" s="94" t="s">
        <v>501</v>
      </c>
      <c r="Q78" s="92"/>
    </row>
    <row r="79" spans="1:17" ht="63" customHeight="1">
      <c r="A79" s="1565">
        <v>78</v>
      </c>
      <c r="B79" s="1565"/>
      <c r="C79" s="93" t="s">
        <v>15</v>
      </c>
      <c r="D79" s="94" t="s">
        <v>19</v>
      </c>
      <c r="E79" s="1566" t="s">
        <v>26</v>
      </c>
      <c r="F79" s="1566"/>
      <c r="G79" s="94">
        <v>2016</v>
      </c>
      <c r="H79" s="94" t="s">
        <v>137</v>
      </c>
      <c r="I79" s="94" t="s">
        <v>204</v>
      </c>
      <c r="J79" s="94" t="s">
        <v>196</v>
      </c>
      <c r="K79" s="94" t="s">
        <v>140</v>
      </c>
      <c r="L79" s="94" t="s">
        <v>293</v>
      </c>
      <c r="M79" s="95" t="s">
        <v>294</v>
      </c>
      <c r="N79" s="94" t="s">
        <v>294</v>
      </c>
      <c r="O79" s="94" t="s">
        <v>294</v>
      </c>
      <c r="P79" s="94" t="s">
        <v>502</v>
      </c>
      <c r="Q79" s="92"/>
    </row>
    <row r="80" spans="1:17" ht="177.95" customHeight="1">
      <c r="A80" s="1565">
        <v>79</v>
      </c>
      <c r="B80" s="1565"/>
      <c r="C80" s="93" t="s">
        <v>15</v>
      </c>
      <c r="D80" s="94" t="s">
        <v>308</v>
      </c>
      <c r="E80" s="1566" t="s">
        <v>503</v>
      </c>
      <c r="F80" s="1566"/>
      <c r="G80" s="94">
        <v>2016</v>
      </c>
      <c r="H80" s="94" t="s">
        <v>17</v>
      </c>
      <c r="I80" s="94" t="s">
        <v>186</v>
      </c>
      <c r="J80" s="94" t="s">
        <v>443</v>
      </c>
      <c r="K80" s="94" t="s">
        <v>140</v>
      </c>
      <c r="L80" s="94" t="s">
        <v>293</v>
      </c>
      <c r="M80" s="95" t="s">
        <v>294</v>
      </c>
      <c r="N80" s="94" t="s">
        <v>294</v>
      </c>
      <c r="O80" s="94" t="s">
        <v>294</v>
      </c>
      <c r="P80" s="94" t="s">
        <v>504</v>
      </c>
      <c r="Q80" s="92"/>
    </row>
    <row r="81" spans="1:17" ht="177.95" customHeight="1">
      <c r="A81" s="1565">
        <v>80</v>
      </c>
      <c r="B81" s="1565"/>
      <c r="C81" s="93" t="s">
        <v>15</v>
      </c>
      <c r="D81" s="94" t="s">
        <v>308</v>
      </c>
      <c r="E81" s="1566" t="s">
        <v>505</v>
      </c>
      <c r="F81" s="1566"/>
      <c r="G81" s="94">
        <v>2016</v>
      </c>
      <c r="H81" s="94" t="s">
        <v>17</v>
      </c>
      <c r="I81" s="94" t="s">
        <v>186</v>
      </c>
      <c r="J81" s="94" t="s">
        <v>443</v>
      </c>
      <c r="K81" s="94" t="s">
        <v>140</v>
      </c>
      <c r="L81" s="94" t="s">
        <v>293</v>
      </c>
      <c r="M81" s="95" t="s">
        <v>294</v>
      </c>
      <c r="N81" s="94" t="s">
        <v>294</v>
      </c>
      <c r="O81" s="94" t="s">
        <v>294</v>
      </c>
      <c r="P81" s="94" t="s">
        <v>506</v>
      </c>
      <c r="Q81" s="92"/>
    </row>
    <row r="82" spans="1:17" ht="177.95" customHeight="1">
      <c r="A82" s="1565">
        <v>81</v>
      </c>
      <c r="B82" s="1565"/>
      <c r="C82" s="93" t="s">
        <v>15</v>
      </c>
      <c r="D82" s="94" t="s">
        <v>308</v>
      </c>
      <c r="E82" s="1566" t="s">
        <v>507</v>
      </c>
      <c r="F82" s="1566"/>
      <c r="G82" s="94">
        <v>2016</v>
      </c>
      <c r="H82" s="94" t="s">
        <v>17</v>
      </c>
      <c r="I82" s="94" t="s">
        <v>186</v>
      </c>
      <c r="J82" s="94" t="s">
        <v>443</v>
      </c>
      <c r="K82" s="94" t="s">
        <v>140</v>
      </c>
      <c r="L82" s="94" t="s">
        <v>293</v>
      </c>
      <c r="M82" s="95" t="s">
        <v>294</v>
      </c>
      <c r="N82" s="94" t="s">
        <v>294</v>
      </c>
      <c r="O82" s="94" t="s">
        <v>294</v>
      </c>
      <c r="P82" s="94" t="s">
        <v>504</v>
      </c>
      <c r="Q82" s="92"/>
    </row>
    <row r="83" spans="1:17" ht="120" customHeight="1">
      <c r="A83" s="1565">
        <v>82</v>
      </c>
      <c r="B83" s="1565"/>
      <c r="C83" s="93" t="s">
        <v>15</v>
      </c>
      <c r="D83" s="94" t="s">
        <v>27</v>
      </c>
      <c r="E83" s="1566" t="s">
        <v>28</v>
      </c>
      <c r="F83" s="1566"/>
      <c r="G83" s="94">
        <v>2016</v>
      </c>
      <c r="H83" s="94" t="s">
        <v>137</v>
      </c>
      <c r="I83" s="94" t="s">
        <v>204</v>
      </c>
      <c r="J83" s="94" t="s">
        <v>196</v>
      </c>
      <c r="K83" s="94" t="s">
        <v>140</v>
      </c>
      <c r="L83" s="94" t="s">
        <v>293</v>
      </c>
      <c r="M83" s="95" t="s">
        <v>294</v>
      </c>
      <c r="N83" s="94" t="s">
        <v>294</v>
      </c>
      <c r="O83" s="94" t="s">
        <v>294</v>
      </c>
      <c r="P83" s="94" t="s">
        <v>508</v>
      </c>
      <c r="Q83" s="92"/>
    </row>
    <row r="84" spans="1:17" ht="96.95" customHeight="1">
      <c r="A84" s="1565">
        <v>83</v>
      </c>
      <c r="B84" s="1565"/>
      <c r="C84" s="93" t="s">
        <v>15</v>
      </c>
      <c r="D84" s="94" t="s">
        <v>19</v>
      </c>
      <c r="E84" s="1566" t="s">
        <v>29</v>
      </c>
      <c r="F84" s="1566"/>
      <c r="G84" s="94">
        <v>2016</v>
      </c>
      <c r="H84" s="94" t="s">
        <v>137</v>
      </c>
      <c r="I84" s="94" t="s">
        <v>204</v>
      </c>
      <c r="J84" s="94" t="s">
        <v>196</v>
      </c>
      <c r="K84" s="94" t="s">
        <v>140</v>
      </c>
      <c r="L84" s="94" t="s">
        <v>293</v>
      </c>
      <c r="M84" s="95" t="s">
        <v>294</v>
      </c>
      <c r="N84" s="94" t="s">
        <v>294</v>
      </c>
      <c r="O84" s="94" t="s">
        <v>294</v>
      </c>
      <c r="P84" s="94" t="s">
        <v>509</v>
      </c>
      <c r="Q84" s="92"/>
    </row>
    <row r="85" spans="1:17" ht="189" customHeight="1">
      <c r="A85" s="1565">
        <v>84</v>
      </c>
      <c r="B85" s="1565"/>
      <c r="C85" s="93" t="s">
        <v>15</v>
      </c>
      <c r="D85" s="94" t="s">
        <v>510</v>
      </c>
      <c r="E85" s="1566" t="s">
        <v>511</v>
      </c>
      <c r="F85" s="1566"/>
      <c r="G85" s="94">
        <v>2016</v>
      </c>
      <c r="H85" s="94" t="s">
        <v>137</v>
      </c>
      <c r="I85" s="94" t="s">
        <v>319</v>
      </c>
      <c r="J85" s="94" t="s">
        <v>139</v>
      </c>
      <c r="K85" s="94" t="s">
        <v>140</v>
      </c>
      <c r="L85" s="94" t="s">
        <v>512</v>
      </c>
      <c r="M85" s="95" t="s">
        <v>294</v>
      </c>
      <c r="N85" s="94" t="s">
        <v>294</v>
      </c>
      <c r="O85" s="94" t="s">
        <v>294</v>
      </c>
      <c r="P85" s="94" t="s">
        <v>513</v>
      </c>
      <c r="Q85" s="92"/>
    </row>
    <row r="86" spans="1:17" ht="384.95" customHeight="1">
      <c r="A86" s="1565">
        <v>85</v>
      </c>
      <c r="B86" s="1565"/>
      <c r="C86" s="93" t="s">
        <v>15</v>
      </c>
      <c r="D86" s="94" t="s">
        <v>19</v>
      </c>
      <c r="E86" s="1566" t="s">
        <v>514</v>
      </c>
      <c r="F86" s="1566"/>
      <c r="G86" s="94">
        <v>2016</v>
      </c>
      <c r="H86" s="94" t="s">
        <v>137</v>
      </c>
      <c r="I86" s="94" t="s">
        <v>204</v>
      </c>
      <c r="J86" s="94" t="s">
        <v>139</v>
      </c>
      <c r="K86" s="94" t="s">
        <v>140</v>
      </c>
      <c r="L86" s="94" t="s">
        <v>293</v>
      </c>
      <c r="M86" s="95" t="s">
        <v>515</v>
      </c>
      <c r="N86" s="94" t="s">
        <v>143</v>
      </c>
      <c r="O86" s="94" t="s">
        <v>516</v>
      </c>
      <c r="P86" s="94" t="s">
        <v>517</v>
      </c>
      <c r="Q86" s="92"/>
    </row>
    <row r="87" spans="1:17" ht="327" customHeight="1">
      <c r="A87" s="1565">
        <v>86</v>
      </c>
      <c r="B87" s="1565"/>
      <c r="C87" s="93" t="s">
        <v>201</v>
      </c>
      <c r="D87" s="94" t="s">
        <v>324</v>
      </c>
      <c r="E87" s="1566" t="s">
        <v>518</v>
      </c>
      <c r="F87" s="1566"/>
      <c r="G87" s="94">
        <v>2016</v>
      </c>
      <c r="H87" s="94" t="s">
        <v>137</v>
      </c>
      <c r="I87" s="94" t="s">
        <v>319</v>
      </c>
      <c r="J87" s="94" t="s">
        <v>291</v>
      </c>
      <c r="K87" s="94" t="s">
        <v>140</v>
      </c>
      <c r="L87" s="94" t="s">
        <v>519</v>
      </c>
      <c r="M87" s="95" t="s">
        <v>294</v>
      </c>
      <c r="N87" s="94" t="s">
        <v>294</v>
      </c>
      <c r="O87" s="94" t="s">
        <v>294</v>
      </c>
      <c r="P87" s="94" t="s">
        <v>520</v>
      </c>
      <c r="Q87" s="92"/>
    </row>
    <row r="88" spans="1:17" ht="409.6" customHeight="1">
      <c r="A88" s="1565">
        <v>87</v>
      </c>
      <c r="B88" s="1565"/>
      <c r="C88" s="93" t="s">
        <v>201</v>
      </c>
      <c r="D88" s="94" t="s">
        <v>431</v>
      </c>
      <c r="E88" s="1566" t="s">
        <v>521</v>
      </c>
      <c r="F88" s="1566"/>
      <c r="G88" s="94">
        <v>2016</v>
      </c>
      <c r="H88" s="94" t="s">
        <v>137</v>
      </c>
      <c r="I88" s="94" t="s">
        <v>319</v>
      </c>
      <c r="J88" s="94" t="s">
        <v>443</v>
      </c>
      <c r="K88" s="94" t="s">
        <v>140</v>
      </c>
      <c r="L88" s="94" t="s">
        <v>522</v>
      </c>
      <c r="M88" s="95" t="s">
        <v>294</v>
      </c>
      <c r="N88" s="94" t="s">
        <v>294</v>
      </c>
      <c r="O88" s="94" t="s">
        <v>294</v>
      </c>
      <c r="P88" s="94" t="s">
        <v>523</v>
      </c>
      <c r="Q88" s="92"/>
    </row>
    <row r="89" spans="1:17" ht="96.95" customHeight="1">
      <c r="A89" s="1565">
        <v>88</v>
      </c>
      <c r="B89" s="1565"/>
      <c r="C89" s="93" t="s">
        <v>201</v>
      </c>
      <c r="D89" s="94" t="s">
        <v>524</v>
      </c>
      <c r="E89" s="1566" t="s">
        <v>525</v>
      </c>
      <c r="F89" s="1566"/>
      <c r="G89" s="94">
        <v>2016</v>
      </c>
      <c r="H89" s="94" t="s">
        <v>137</v>
      </c>
      <c r="I89" s="94" t="s">
        <v>204</v>
      </c>
      <c r="J89" s="94" t="s">
        <v>139</v>
      </c>
      <c r="K89" s="94" t="s">
        <v>140</v>
      </c>
      <c r="L89" s="94" t="s">
        <v>526</v>
      </c>
      <c r="M89" s="95" t="s">
        <v>294</v>
      </c>
      <c r="N89" s="94" t="s">
        <v>294</v>
      </c>
      <c r="O89" s="94" t="s">
        <v>294</v>
      </c>
      <c r="P89" s="94" t="s">
        <v>527</v>
      </c>
      <c r="Q89" s="92"/>
    </row>
    <row r="90" spans="1:17" ht="189" customHeight="1">
      <c r="A90" s="1565">
        <v>89</v>
      </c>
      <c r="B90" s="1565"/>
      <c r="C90" s="93" t="s">
        <v>201</v>
      </c>
      <c r="D90" s="94" t="s">
        <v>528</v>
      </c>
      <c r="E90" s="1566" t="s">
        <v>529</v>
      </c>
      <c r="F90" s="1566"/>
      <c r="G90" s="94">
        <v>2016</v>
      </c>
      <c r="H90" s="94" t="s">
        <v>137</v>
      </c>
      <c r="I90" s="94" t="s">
        <v>319</v>
      </c>
      <c r="J90" s="94" t="s">
        <v>139</v>
      </c>
      <c r="K90" s="94" t="s">
        <v>140</v>
      </c>
      <c r="L90" s="94" t="s">
        <v>496</v>
      </c>
      <c r="M90" s="95" t="s">
        <v>294</v>
      </c>
      <c r="N90" s="94" t="s">
        <v>294</v>
      </c>
      <c r="O90" s="94" t="s">
        <v>294</v>
      </c>
      <c r="P90" s="94" t="s">
        <v>513</v>
      </c>
      <c r="Q90" s="92"/>
    </row>
    <row r="91" spans="1:17" ht="63" customHeight="1">
      <c r="A91" s="1565">
        <v>90</v>
      </c>
      <c r="B91" s="1565"/>
      <c r="C91" s="93" t="s">
        <v>134</v>
      </c>
      <c r="D91" s="94" t="s">
        <v>530</v>
      </c>
      <c r="E91" s="1566" t="s">
        <v>531</v>
      </c>
      <c r="F91" s="1566"/>
      <c r="G91" s="94">
        <v>2017</v>
      </c>
      <c r="H91" s="94" t="s">
        <v>17</v>
      </c>
      <c r="I91" s="94" t="s">
        <v>284</v>
      </c>
      <c r="J91" s="94" t="s">
        <v>443</v>
      </c>
      <c r="K91" s="94" t="s">
        <v>140</v>
      </c>
      <c r="L91" s="94" t="s">
        <v>532</v>
      </c>
      <c r="M91" s="95" t="s">
        <v>294</v>
      </c>
      <c r="N91" s="94" t="s">
        <v>294</v>
      </c>
      <c r="O91" s="94" t="s">
        <v>294</v>
      </c>
      <c r="P91" s="94" t="s">
        <v>533</v>
      </c>
      <c r="Q91" s="92"/>
    </row>
    <row r="92" spans="1:17" ht="120" customHeight="1">
      <c r="A92" s="1565">
        <v>91</v>
      </c>
      <c r="B92" s="1565"/>
      <c r="C92" s="93" t="s">
        <v>134</v>
      </c>
      <c r="D92" s="94" t="s">
        <v>334</v>
      </c>
      <c r="E92" s="1566" t="s">
        <v>534</v>
      </c>
      <c r="F92" s="1566"/>
      <c r="G92" s="94">
        <v>2017</v>
      </c>
      <c r="H92" s="94" t="s">
        <v>137</v>
      </c>
      <c r="I92" s="94" t="s">
        <v>138</v>
      </c>
      <c r="J92" s="94" t="s">
        <v>196</v>
      </c>
      <c r="K92" s="94" t="s">
        <v>140</v>
      </c>
      <c r="L92" s="94" t="s">
        <v>535</v>
      </c>
      <c r="M92" s="95" t="s">
        <v>294</v>
      </c>
      <c r="N92" s="94" t="s">
        <v>294</v>
      </c>
      <c r="O92" s="94" t="s">
        <v>294</v>
      </c>
      <c r="P92" s="94" t="s">
        <v>536</v>
      </c>
      <c r="Q92" s="92"/>
    </row>
    <row r="93" spans="1:17" ht="120" customHeight="1">
      <c r="A93" s="1565">
        <v>92</v>
      </c>
      <c r="B93" s="1565"/>
      <c r="C93" s="93" t="s">
        <v>134</v>
      </c>
      <c r="D93" s="94" t="s">
        <v>334</v>
      </c>
      <c r="E93" s="1566" t="s">
        <v>537</v>
      </c>
      <c r="F93" s="1566"/>
      <c r="G93" s="94">
        <v>2017</v>
      </c>
      <c r="H93" s="94" t="s">
        <v>137</v>
      </c>
      <c r="I93" s="94" t="s">
        <v>138</v>
      </c>
      <c r="J93" s="94" t="s">
        <v>196</v>
      </c>
      <c r="K93" s="94" t="s">
        <v>140</v>
      </c>
      <c r="L93" s="94" t="s">
        <v>538</v>
      </c>
      <c r="M93" s="95" t="s">
        <v>294</v>
      </c>
      <c r="N93" s="94" t="s">
        <v>294</v>
      </c>
      <c r="O93" s="94" t="s">
        <v>294</v>
      </c>
      <c r="P93" s="94" t="s">
        <v>539</v>
      </c>
      <c r="Q93" s="92"/>
    </row>
    <row r="94" spans="1:17" ht="108.95" customHeight="1">
      <c r="A94" s="1565">
        <v>93</v>
      </c>
      <c r="B94" s="1565"/>
      <c r="C94" s="93" t="s">
        <v>134</v>
      </c>
      <c r="D94" s="94" t="s">
        <v>334</v>
      </c>
      <c r="E94" s="1566" t="s">
        <v>540</v>
      </c>
      <c r="F94" s="1566"/>
      <c r="G94" s="94">
        <v>2017</v>
      </c>
      <c r="H94" s="94" t="s">
        <v>137</v>
      </c>
      <c r="I94" s="94" t="s">
        <v>138</v>
      </c>
      <c r="J94" s="94" t="s">
        <v>196</v>
      </c>
      <c r="K94" s="94" t="s">
        <v>140</v>
      </c>
      <c r="L94" s="94" t="s">
        <v>541</v>
      </c>
      <c r="M94" s="95" t="s">
        <v>294</v>
      </c>
      <c r="N94" s="94" t="s">
        <v>294</v>
      </c>
      <c r="O94" s="94" t="s">
        <v>294</v>
      </c>
      <c r="P94" s="94" t="s">
        <v>542</v>
      </c>
      <c r="Q94" s="92"/>
    </row>
    <row r="95" spans="1:17" ht="108.95" customHeight="1">
      <c r="A95" s="1565">
        <v>94</v>
      </c>
      <c r="B95" s="1565"/>
      <c r="C95" s="93" t="s">
        <v>134</v>
      </c>
      <c r="D95" s="94" t="s">
        <v>334</v>
      </c>
      <c r="E95" s="1566" t="s">
        <v>543</v>
      </c>
      <c r="F95" s="1566"/>
      <c r="G95" s="94">
        <v>2017</v>
      </c>
      <c r="H95" s="94" t="s">
        <v>137</v>
      </c>
      <c r="I95" s="94" t="s">
        <v>138</v>
      </c>
      <c r="J95" s="94" t="s">
        <v>196</v>
      </c>
      <c r="K95" s="94" t="s">
        <v>140</v>
      </c>
      <c r="L95" s="94" t="s">
        <v>544</v>
      </c>
      <c r="M95" s="95" t="s">
        <v>294</v>
      </c>
      <c r="N95" s="94" t="s">
        <v>294</v>
      </c>
      <c r="O95" s="94" t="s">
        <v>294</v>
      </c>
      <c r="P95" s="94" t="s">
        <v>545</v>
      </c>
      <c r="Q95" s="92"/>
    </row>
    <row r="96" spans="1:17" ht="39.950000000000003" customHeight="1">
      <c r="A96" s="1565">
        <v>95</v>
      </c>
      <c r="B96" s="1565"/>
      <c r="C96" s="93" t="s">
        <v>134</v>
      </c>
      <c r="D96" s="94" t="s">
        <v>334</v>
      </c>
      <c r="E96" s="1566" t="s">
        <v>546</v>
      </c>
      <c r="F96" s="1566"/>
      <c r="G96" s="94">
        <v>2017</v>
      </c>
      <c r="H96" s="94" t="s">
        <v>137</v>
      </c>
      <c r="I96" s="94" t="s">
        <v>138</v>
      </c>
      <c r="J96" s="94" t="s">
        <v>291</v>
      </c>
      <c r="K96" s="94" t="s">
        <v>140</v>
      </c>
      <c r="L96" s="94" t="s">
        <v>547</v>
      </c>
      <c r="M96" s="95" t="s">
        <v>294</v>
      </c>
      <c r="N96" s="94" t="s">
        <v>294</v>
      </c>
      <c r="O96" s="94" t="s">
        <v>294</v>
      </c>
      <c r="P96" s="94" t="s">
        <v>548</v>
      </c>
      <c r="Q96" s="92"/>
    </row>
    <row r="97" spans="1:17" ht="120" customHeight="1">
      <c r="A97" s="1565">
        <v>96</v>
      </c>
      <c r="B97" s="1565"/>
      <c r="C97" s="93" t="s">
        <v>134</v>
      </c>
      <c r="D97" s="94" t="s">
        <v>334</v>
      </c>
      <c r="E97" s="1566" t="s">
        <v>549</v>
      </c>
      <c r="F97" s="1566"/>
      <c r="G97" s="94">
        <v>2017</v>
      </c>
      <c r="H97" s="94" t="s">
        <v>137</v>
      </c>
      <c r="I97" s="94" t="s">
        <v>138</v>
      </c>
      <c r="J97" s="94" t="s">
        <v>196</v>
      </c>
      <c r="K97" s="94" t="s">
        <v>140</v>
      </c>
      <c r="L97" s="94" t="s">
        <v>550</v>
      </c>
      <c r="M97" s="95" t="s">
        <v>294</v>
      </c>
      <c r="N97" s="94" t="s">
        <v>294</v>
      </c>
      <c r="O97" s="94" t="s">
        <v>294</v>
      </c>
      <c r="P97" s="94" t="s">
        <v>551</v>
      </c>
      <c r="Q97" s="92"/>
    </row>
    <row r="98" spans="1:17" ht="63" customHeight="1">
      <c r="A98" s="1565">
        <v>97</v>
      </c>
      <c r="B98" s="1565"/>
      <c r="C98" s="93" t="s">
        <v>134</v>
      </c>
      <c r="D98" s="94" t="s">
        <v>552</v>
      </c>
      <c r="E98" s="1566" t="s">
        <v>553</v>
      </c>
      <c r="F98" s="1566"/>
      <c r="G98" s="94">
        <v>2017</v>
      </c>
      <c r="H98" s="94" t="s">
        <v>17</v>
      </c>
      <c r="I98" s="94" t="s">
        <v>284</v>
      </c>
      <c r="J98" s="94" t="s">
        <v>443</v>
      </c>
      <c r="K98" s="94" t="s">
        <v>140</v>
      </c>
      <c r="L98" s="94" t="s">
        <v>554</v>
      </c>
      <c r="M98" s="95" t="s">
        <v>294</v>
      </c>
      <c r="N98" s="94" t="s">
        <v>294</v>
      </c>
      <c r="O98" s="94" t="s">
        <v>294</v>
      </c>
      <c r="P98" s="94" t="s">
        <v>294</v>
      </c>
      <c r="Q98" s="92"/>
    </row>
    <row r="99" spans="1:17" ht="155.1" customHeight="1">
      <c r="A99" s="1565">
        <v>98</v>
      </c>
      <c r="B99" s="1565"/>
      <c r="C99" s="93" t="s">
        <v>281</v>
      </c>
      <c r="D99" s="94" t="s">
        <v>555</v>
      </c>
      <c r="E99" s="1566" t="s">
        <v>556</v>
      </c>
      <c r="F99" s="1566"/>
      <c r="G99" s="94">
        <v>2017</v>
      </c>
      <c r="H99" s="94" t="s">
        <v>17</v>
      </c>
      <c r="I99" s="94" t="s">
        <v>284</v>
      </c>
      <c r="J99" s="94" t="s">
        <v>291</v>
      </c>
      <c r="K99" s="94" t="s">
        <v>140</v>
      </c>
      <c r="L99" s="94" t="s">
        <v>557</v>
      </c>
      <c r="M99" s="95" t="s">
        <v>294</v>
      </c>
      <c r="N99" s="94" t="s">
        <v>294</v>
      </c>
      <c r="O99" s="94" t="s">
        <v>294</v>
      </c>
      <c r="P99" s="94" t="s">
        <v>558</v>
      </c>
      <c r="Q99" s="92"/>
    </row>
    <row r="100" spans="1:17" ht="177.95" customHeight="1">
      <c r="A100" s="1565">
        <v>99</v>
      </c>
      <c r="B100" s="1565"/>
      <c r="C100" s="93" t="s">
        <v>281</v>
      </c>
      <c r="D100" s="94" t="s">
        <v>559</v>
      </c>
      <c r="E100" s="1566" t="s">
        <v>560</v>
      </c>
      <c r="F100" s="1566"/>
      <c r="G100" s="94">
        <v>2017</v>
      </c>
      <c r="H100" s="94" t="s">
        <v>17</v>
      </c>
      <c r="I100" s="94" t="s">
        <v>284</v>
      </c>
      <c r="J100" s="94" t="s">
        <v>291</v>
      </c>
      <c r="K100" s="94" t="s">
        <v>140</v>
      </c>
      <c r="L100" s="94" t="s">
        <v>561</v>
      </c>
      <c r="M100" s="95" t="s">
        <v>294</v>
      </c>
      <c r="N100" s="94" t="s">
        <v>294</v>
      </c>
      <c r="O100" s="94" t="s">
        <v>294</v>
      </c>
      <c r="P100" s="94" t="s">
        <v>562</v>
      </c>
      <c r="Q100" s="92"/>
    </row>
    <row r="101" spans="1:17" ht="51" customHeight="1">
      <c r="A101" s="1565">
        <v>100</v>
      </c>
      <c r="B101" s="1565"/>
      <c r="C101" s="93" t="s">
        <v>281</v>
      </c>
      <c r="D101" s="94" t="s">
        <v>563</v>
      </c>
      <c r="E101" s="1566" t="s">
        <v>564</v>
      </c>
      <c r="F101" s="1566"/>
      <c r="G101" s="94">
        <v>2017</v>
      </c>
      <c r="H101" s="94" t="s">
        <v>137</v>
      </c>
      <c r="I101" s="94" t="s">
        <v>231</v>
      </c>
      <c r="J101" s="94" t="s">
        <v>565</v>
      </c>
      <c r="K101" s="94" t="s">
        <v>140</v>
      </c>
      <c r="L101" s="94" t="s">
        <v>566</v>
      </c>
      <c r="M101" s="95" t="s">
        <v>294</v>
      </c>
      <c r="N101" s="94" t="s">
        <v>294</v>
      </c>
      <c r="O101" s="94" t="s">
        <v>294</v>
      </c>
      <c r="P101" s="94" t="s">
        <v>567</v>
      </c>
      <c r="Q101" s="92"/>
    </row>
    <row r="102" spans="1:17" ht="63" customHeight="1">
      <c r="A102" s="1565">
        <v>101</v>
      </c>
      <c r="B102" s="1565"/>
      <c r="C102" s="93" t="s">
        <v>281</v>
      </c>
      <c r="D102" s="94" t="s">
        <v>563</v>
      </c>
      <c r="E102" s="1566" t="s">
        <v>568</v>
      </c>
      <c r="F102" s="1566"/>
      <c r="G102" s="94">
        <v>2017</v>
      </c>
      <c r="H102" s="94" t="s">
        <v>137</v>
      </c>
      <c r="I102" s="94" t="s">
        <v>231</v>
      </c>
      <c r="J102" s="94" t="s">
        <v>291</v>
      </c>
      <c r="K102" s="94" t="s">
        <v>140</v>
      </c>
      <c r="L102" s="94" t="s">
        <v>569</v>
      </c>
      <c r="M102" s="95" t="s">
        <v>294</v>
      </c>
      <c r="N102" s="94" t="s">
        <v>294</v>
      </c>
      <c r="O102" s="94" t="s">
        <v>294</v>
      </c>
      <c r="P102" s="94" t="s">
        <v>570</v>
      </c>
      <c r="Q102" s="92"/>
    </row>
    <row r="103" spans="1:17" ht="63" customHeight="1">
      <c r="A103" s="1565">
        <v>102</v>
      </c>
      <c r="B103" s="1565"/>
      <c r="C103" s="93" t="s">
        <v>281</v>
      </c>
      <c r="D103" s="94" t="s">
        <v>563</v>
      </c>
      <c r="E103" s="1566" t="s">
        <v>571</v>
      </c>
      <c r="F103" s="1566"/>
      <c r="G103" s="94">
        <v>2017</v>
      </c>
      <c r="H103" s="94" t="s">
        <v>137</v>
      </c>
      <c r="I103" s="94" t="s">
        <v>231</v>
      </c>
      <c r="J103" s="94" t="s">
        <v>565</v>
      </c>
      <c r="K103" s="94" t="s">
        <v>140</v>
      </c>
      <c r="L103" s="94" t="s">
        <v>572</v>
      </c>
      <c r="M103" s="95" t="s">
        <v>294</v>
      </c>
      <c r="N103" s="94" t="s">
        <v>294</v>
      </c>
      <c r="O103" s="94" t="s">
        <v>294</v>
      </c>
      <c r="P103" s="94" t="s">
        <v>573</v>
      </c>
      <c r="Q103" s="92"/>
    </row>
    <row r="104" spans="1:17" ht="155.1" customHeight="1">
      <c r="A104" s="1565">
        <v>103</v>
      </c>
      <c r="B104" s="1565"/>
      <c r="C104" s="93" t="s">
        <v>281</v>
      </c>
      <c r="D104" s="94" t="s">
        <v>555</v>
      </c>
      <c r="E104" s="1566" t="s">
        <v>574</v>
      </c>
      <c r="F104" s="1566"/>
      <c r="G104" s="94">
        <v>2017</v>
      </c>
      <c r="H104" s="94" t="s">
        <v>17</v>
      </c>
      <c r="I104" s="94" t="s">
        <v>284</v>
      </c>
      <c r="J104" s="94" t="s">
        <v>291</v>
      </c>
      <c r="K104" s="94" t="s">
        <v>140</v>
      </c>
      <c r="L104" s="94" t="s">
        <v>557</v>
      </c>
      <c r="M104" s="95" t="s">
        <v>294</v>
      </c>
      <c r="N104" s="94" t="s">
        <v>294</v>
      </c>
      <c r="O104" s="94" t="s">
        <v>294</v>
      </c>
      <c r="P104" s="94" t="s">
        <v>558</v>
      </c>
      <c r="Q104" s="92"/>
    </row>
    <row r="105" spans="1:17" ht="155.1" customHeight="1">
      <c r="A105" s="1565">
        <v>104</v>
      </c>
      <c r="B105" s="1565"/>
      <c r="C105" s="93" t="s">
        <v>281</v>
      </c>
      <c r="D105" s="94" t="s">
        <v>555</v>
      </c>
      <c r="E105" s="1566" t="s">
        <v>575</v>
      </c>
      <c r="F105" s="1566"/>
      <c r="G105" s="94">
        <v>2017</v>
      </c>
      <c r="H105" s="94" t="s">
        <v>17</v>
      </c>
      <c r="I105" s="94" t="s">
        <v>284</v>
      </c>
      <c r="J105" s="94" t="s">
        <v>291</v>
      </c>
      <c r="K105" s="94" t="s">
        <v>140</v>
      </c>
      <c r="L105" s="94" t="s">
        <v>557</v>
      </c>
      <c r="M105" s="95" t="s">
        <v>294</v>
      </c>
      <c r="N105" s="94" t="s">
        <v>294</v>
      </c>
      <c r="O105" s="94" t="s">
        <v>294</v>
      </c>
      <c r="P105" s="94" t="s">
        <v>558</v>
      </c>
      <c r="Q105" s="92"/>
    </row>
    <row r="106" spans="1:17" ht="155.1" customHeight="1">
      <c r="A106" s="1565">
        <v>105</v>
      </c>
      <c r="B106" s="1565"/>
      <c r="C106" s="93" t="s">
        <v>281</v>
      </c>
      <c r="D106" s="94" t="s">
        <v>555</v>
      </c>
      <c r="E106" s="1566" t="s">
        <v>576</v>
      </c>
      <c r="F106" s="1566"/>
      <c r="G106" s="94">
        <v>2017</v>
      </c>
      <c r="H106" s="94" t="s">
        <v>17</v>
      </c>
      <c r="I106" s="94" t="s">
        <v>284</v>
      </c>
      <c r="J106" s="94" t="s">
        <v>291</v>
      </c>
      <c r="K106" s="94" t="s">
        <v>140</v>
      </c>
      <c r="L106" s="94" t="s">
        <v>557</v>
      </c>
      <c r="M106" s="95" t="s">
        <v>294</v>
      </c>
      <c r="N106" s="94" t="s">
        <v>294</v>
      </c>
      <c r="O106" s="94" t="s">
        <v>294</v>
      </c>
      <c r="P106" s="94" t="s">
        <v>558</v>
      </c>
      <c r="Q106" s="92"/>
    </row>
    <row r="107" spans="1:17" ht="155.1" customHeight="1">
      <c r="A107" s="1565">
        <v>106</v>
      </c>
      <c r="B107" s="1565"/>
      <c r="C107" s="93" t="s">
        <v>281</v>
      </c>
      <c r="D107" s="94" t="s">
        <v>555</v>
      </c>
      <c r="E107" s="1566" t="s">
        <v>577</v>
      </c>
      <c r="F107" s="1566"/>
      <c r="G107" s="94">
        <v>2017</v>
      </c>
      <c r="H107" s="94" t="s">
        <v>17</v>
      </c>
      <c r="I107" s="94" t="s">
        <v>284</v>
      </c>
      <c r="J107" s="94" t="s">
        <v>291</v>
      </c>
      <c r="K107" s="94" t="s">
        <v>140</v>
      </c>
      <c r="L107" s="94" t="s">
        <v>557</v>
      </c>
      <c r="M107" s="95" t="s">
        <v>294</v>
      </c>
      <c r="N107" s="94" t="s">
        <v>294</v>
      </c>
      <c r="O107" s="94" t="s">
        <v>294</v>
      </c>
      <c r="P107" s="94" t="s">
        <v>558</v>
      </c>
      <c r="Q107" s="92"/>
    </row>
    <row r="108" spans="1:17" ht="51" customHeight="1">
      <c r="A108" s="1565">
        <v>107</v>
      </c>
      <c r="B108" s="1565"/>
      <c r="C108" s="93" t="s">
        <v>281</v>
      </c>
      <c r="D108" s="94" t="s">
        <v>578</v>
      </c>
      <c r="E108" s="1566" t="s">
        <v>579</v>
      </c>
      <c r="F108" s="1566"/>
      <c r="G108" s="94">
        <v>2017</v>
      </c>
      <c r="H108" s="94" t="s">
        <v>137</v>
      </c>
      <c r="I108" s="94" t="s">
        <v>231</v>
      </c>
      <c r="J108" s="94" t="s">
        <v>443</v>
      </c>
      <c r="K108" s="94" t="s">
        <v>140</v>
      </c>
      <c r="L108" s="94" t="s">
        <v>293</v>
      </c>
      <c r="M108" s="95" t="s">
        <v>294</v>
      </c>
      <c r="N108" s="94" t="s">
        <v>294</v>
      </c>
      <c r="O108" s="94" t="s">
        <v>294</v>
      </c>
      <c r="P108" s="94" t="s">
        <v>580</v>
      </c>
      <c r="Q108" s="92"/>
    </row>
    <row r="109" spans="1:17" ht="51" customHeight="1">
      <c r="A109" s="1565">
        <v>108</v>
      </c>
      <c r="B109" s="1565"/>
      <c r="C109" s="93" t="s">
        <v>281</v>
      </c>
      <c r="D109" s="94" t="s">
        <v>578</v>
      </c>
      <c r="E109" s="1566" t="s">
        <v>581</v>
      </c>
      <c r="F109" s="1566"/>
      <c r="G109" s="94">
        <v>2017</v>
      </c>
      <c r="H109" s="94" t="s">
        <v>137</v>
      </c>
      <c r="I109" s="94" t="s">
        <v>231</v>
      </c>
      <c r="J109" s="94" t="s">
        <v>443</v>
      </c>
      <c r="K109" s="94" t="s">
        <v>140</v>
      </c>
      <c r="L109" s="94" t="s">
        <v>293</v>
      </c>
      <c r="M109" s="95" t="s">
        <v>294</v>
      </c>
      <c r="N109" s="94" t="s">
        <v>294</v>
      </c>
      <c r="O109" s="94" t="s">
        <v>294</v>
      </c>
      <c r="P109" s="94" t="s">
        <v>580</v>
      </c>
      <c r="Q109" s="92"/>
    </row>
    <row r="110" spans="1:17" ht="51" customHeight="1">
      <c r="A110" s="1565">
        <v>109</v>
      </c>
      <c r="B110" s="1565"/>
      <c r="C110" s="93" t="s">
        <v>281</v>
      </c>
      <c r="D110" s="94" t="s">
        <v>578</v>
      </c>
      <c r="E110" s="1566" t="s">
        <v>582</v>
      </c>
      <c r="F110" s="1566"/>
      <c r="G110" s="94">
        <v>2017</v>
      </c>
      <c r="H110" s="94" t="s">
        <v>137</v>
      </c>
      <c r="I110" s="94" t="s">
        <v>231</v>
      </c>
      <c r="J110" s="94" t="s">
        <v>443</v>
      </c>
      <c r="K110" s="94" t="s">
        <v>140</v>
      </c>
      <c r="L110" s="94" t="s">
        <v>293</v>
      </c>
      <c r="M110" s="95" t="s">
        <v>294</v>
      </c>
      <c r="N110" s="94" t="s">
        <v>294</v>
      </c>
      <c r="O110" s="94" t="s">
        <v>294</v>
      </c>
      <c r="P110" s="94" t="s">
        <v>580</v>
      </c>
      <c r="Q110" s="92"/>
    </row>
    <row r="111" spans="1:17" ht="51" customHeight="1">
      <c r="A111" s="1565">
        <v>110</v>
      </c>
      <c r="B111" s="1565"/>
      <c r="C111" s="93" t="s">
        <v>281</v>
      </c>
      <c r="D111" s="94" t="s">
        <v>578</v>
      </c>
      <c r="E111" s="1566" t="s">
        <v>583</v>
      </c>
      <c r="F111" s="1566"/>
      <c r="G111" s="94">
        <v>2017</v>
      </c>
      <c r="H111" s="94" t="s">
        <v>137</v>
      </c>
      <c r="I111" s="94" t="s">
        <v>231</v>
      </c>
      <c r="J111" s="94" t="s">
        <v>443</v>
      </c>
      <c r="K111" s="94" t="s">
        <v>140</v>
      </c>
      <c r="L111" s="94" t="s">
        <v>293</v>
      </c>
      <c r="M111" s="95" t="s">
        <v>294</v>
      </c>
      <c r="N111" s="94" t="s">
        <v>294</v>
      </c>
      <c r="O111" s="94" t="s">
        <v>294</v>
      </c>
      <c r="P111" s="94" t="s">
        <v>580</v>
      </c>
      <c r="Q111" s="92"/>
    </row>
    <row r="112" spans="1:17" ht="51" customHeight="1">
      <c r="A112" s="1565">
        <v>111</v>
      </c>
      <c r="B112" s="1565"/>
      <c r="C112" s="93" t="s">
        <v>281</v>
      </c>
      <c r="D112" s="94" t="s">
        <v>578</v>
      </c>
      <c r="E112" s="1566" t="s">
        <v>584</v>
      </c>
      <c r="F112" s="1566"/>
      <c r="G112" s="94">
        <v>2017</v>
      </c>
      <c r="H112" s="94" t="s">
        <v>137</v>
      </c>
      <c r="I112" s="94" t="s">
        <v>231</v>
      </c>
      <c r="J112" s="94" t="s">
        <v>443</v>
      </c>
      <c r="K112" s="94" t="s">
        <v>140</v>
      </c>
      <c r="L112" s="94" t="s">
        <v>293</v>
      </c>
      <c r="M112" s="95" t="s">
        <v>294</v>
      </c>
      <c r="N112" s="94" t="s">
        <v>294</v>
      </c>
      <c r="O112" s="94" t="s">
        <v>294</v>
      </c>
      <c r="P112" s="94" t="s">
        <v>580</v>
      </c>
      <c r="Q112" s="92"/>
    </row>
    <row r="113" spans="1:17" ht="51" customHeight="1">
      <c r="A113" s="1565">
        <v>112</v>
      </c>
      <c r="B113" s="1565"/>
      <c r="C113" s="93" t="s">
        <v>281</v>
      </c>
      <c r="D113" s="94" t="s">
        <v>578</v>
      </c>
      <c r="E113" s="1566" t="s">
        <v>585</v>
      </c>
      <c r="F113" s="1566"/>
      <c r="G113" s="94">
        <v>2017</v>
      </c>
      <c r="H113" s="94" t="s">
        <v>137</v>
      </c>
      <c r="I113" s="94" t="s">
        <v>231</v>
      </c>
      <c r="J113" s="94" t="s">
        <v>443</v>
      </c>
      <c r="K113" s="94" t="s">
        <v>140</v>
      </c>
      <c r="L113" s="94" t="s">
        <v>293</v>
      </c>
      <c r="M113" s="95" t="s">
        <v>294</v>
      </c>
      <c r="N113" s="94" t="s">
        <v>294</v>
      </c>
      <c r="O113" s="94" t="s">
        <v>294</v>
      </c>
      <c r="P113" s="94" t="s">
        <v>580</v>
      </c>
      <c r="Q113" s="92"/>
    </row>
    <row r="114" spans="1:17" ht="51" customHeight="1">
      <c r="A114" s="1565">
        <v>113</v>
      </c>
      <c r="B114" s="1565"/>
      <c r="C114" s="93" t="s">
        <v>281</v>
      </c>
      <c r="D114" s="94" t="s">
        <v>578</v>
      </c>
      <c r="E114" s="1566" t="s">
        <v>586</v>
      </c>
      <c r="F114" s="1566"/>
      <c r="G114" s="94">
        <v>2017</v>
      </c>
      <c r="H114" s="94" t="s">
        <v>137</v>
      </c>
      <c r="I114" s="94" t="s">
        <v>231</v>
      </c>
      <c r="J114" s="94" t="s">
        <v>443</v>
      </c>
      <c r="K114" s="94" t="s">
        <v>140</v>
      </c>
      <c r="L114" s="94" t="s">
        <v>293</v>
      </c>
      <c r="M114" s="95" t="s">
        <v>294</v>
      </c>
      <c r="N114" s="94" t="s">
        <v>294</v>
      </c>
      <c r="O114" s="94" t="s">
        <v>294</v>
      </c>
      <c r="P114" s="94" t="s">
        <v>580</v>
      </c>
      <c r="Q114" s="92"/>
    </row>
    <row r="115" spans="1:17" ht="51" customHeight="1">
      <c r="A115" s="1565">
        <v>114</v>
      </c>
      <c r="B115" s="1565"/>
      <c r="C115" s="93" t="s">
        <v>281</v>
      </c>
      <c r="D115" s="94" t="s">
        <v>578</v>
      </c>
      <c r="E115" s="1566" t="s">
        <v>587</v>
      </c>
      <c r="F115" s="1566"/>
      <c r="G115" s="94">
        <v>2017</v>
      </c>
      <c r="H115" s="94" t="s">
        <v>137</v>
      </c>
      <c r="I115" s="94" t="s">
        <v>231</v>
      </c>
      <c r="J115" s="94" t="s">
        <v>443</v>
      </c>
      <c r="K115" s="94" t="s">
        <v>140</v>
      </c>
      <c r="L115" s="94" t="s">
        <v>293</v>
      </c>
      <c r="M115" s="95" t="s">
        <v>294</v>
      </c>
      <c r="N115" s="94" t="s">
        <v>294</v>
      </c>
      <c r="O115" s="94" t="s">
        <v>294</v>
      </c>
      <c r="P115" s="94" t="s">
        <v>580</v>
      </c>
      <c r="Q115" s="92"/>
    </row>
    <row r="116" spans="1:17" ht="51" customHeight="1">
      <c r="A116" s="1565">
        <v>115</v>
      </c>
      <c r="B116" s="1565"/>
      <c r="C116" s="93" t="s">
        <v>281</v>
      </c>
      <c r="D116" s="94" t="s">
        <v>578</v>
      </c>
      <c r="E116" s="1566" t="s">
        <v>588</v>
      </c>
      <c r="F116" s="1566"/>
      <c r="G116" s="94">
        <v>2017</v>
      </c>
      <c r="H116" s="94" t="s">
        <v>137</v>
      </c>
      <c r="I116" s="94" t="s">
        <v>231</v>
      </c>
      <c r="J116" s="94" t="s">
        <v>443</v>
      </c>
      <c r="K116" s="94" t="s">
        <v>140</v>
      </c>
      <c r="L116" s="94" t="s">
        <v>293</v>
      </c>
      <c r="M116" s="95" t="s">
        <v>294</v>
      </c>
      <c r="N116" s="94" t="s">
        <v>294</v>
      </c>
      <c r="O116" s="94" t="s">
        <v>294</v>
      </c>
      <c r="P116" s="94" t="s">
        <v>580</v>
      </c>
      <c r="Q116" s="92"/>
    </row>
    <row r="117" spans="1:17" ht="39.950000000000003" customHeight="1">
      <c r="A117" s="1565">
        <v>116</v>
      </c>
      <c r="B117" s="1565"/>
      <c r="C117" s="93" t="s">
        <v>281</v>
      </c>
      <c r="D117" s="94" t="s">
        <v>578</v>
      </c>
      <c r="E117" s="1566" t="s">
        <v>589</v>
      </c>
      <c r="F117" s="1566"/>
      <c r="G117" s="94">
        <v>2017</v>
      </c>
      <c r="H117" s="94" t="s">
        <v>137</v>
      </c>
      <c r="I117" s="94" t="s">
        <v>231</v>
      </c>
      <c r="J117" s="94" t="s">
        <v>443</v>
      </c>
      <c r="K117" s="94" t="s">
        <v>140</v>
      </c>
      <c r="L117" s="94" t="s">
        <v>293</v>
      </c>
      <c r="M117" s="95" t="s">
        <v>294</v>
      </c>
      <c r="N117" s="94" t="s">
        <v>294</v>
      </c>
      <c r="O117" s="94" t="s">
        <v>294</v>
      </c>
      <c r="P117" s="94" t="s">
        <v>590</v>
      </c>
      <c r="Q117" s="92"/>
    </row>
    <row r="118" spans="1:17" ht="51" customHeight="1">
      <c r="A118" s="1565">
        <v>117</v>
      </c>
      <c r="B118" s="1565"/>
      <c r="C118" s="93" t="s">
        <v>281</v>
      </c>
      <c r="D118" s="94" t="s">
        <v>591</v>
      </c>
      <c r="E118" s="1566" t="s">
        <v>592</v>
      </c>
      <c r="F118" s="1566"/>
      <c r="G118" s="94">
        <v>2017</v>
      </c>
      <c r="H118" s="94" t="s">
        <v>137</v>
      </c>
      <c r="I118" s="94" t="s">
        <v>319</v>
      </c>
      <c r="J118" s="94" t="s">
        <v>291</v>
      </c>
      <c r="K118" s="94" t="s">
        <v>140</v>
      </c>
      <c r="L118" s="94" t="s">
        <v>293</v>
      </c>
      <c r="M118" s="95" t="s">
        <v>294</v>
      </c>
      <c r="N118" s="94" t="s">
        <v>294</v>
      </c>
      <c r="O118" s="94" t="s">
        <v>294</v>
      </c>
      <c r="P118" s="94" t="s">
        <v>294</v>
      </c>
      <c r="Q118" s="92"/>
    </row>
    <row r="119" spans="1:17" ht="86.1" customHeight="1">
      <c r="A119" s="1565">
        <v>118</v>
      </c>
      <c r="B119" s="1565"/>
      <c r="C119" s="93" t="s">
        <v>281</v>
      </c>
      <c r="D119" s="94" t="s">
        <v>593</v>
      </c>
      <c r="E119" s="1566" t="s">
        <v>594</v>
      </c>
      <c r="F119" s="1566"/>
      <c r="G119" s="94">
        <v>2017</v>
      </c>
      <c r="H119" s="94" t="s">
        <v>137</v>
      </c>
      <c r="I119" s="94" t="s">
        <v>319</v>
      </c>
      <c r="J119" s="94" t="s">
        <v>291</v>
      </c>
      <c r="K119" s="94" t="s">
        <v>140</v>
      </c>
      <c r="L119" s="94" t="s">
        <v>293</v>
      </c>
      <c r="M119" s="95" t="s">
        <v>294</v>
      </c>
      <c r="N119" s="94" t="s">
        <v>294</v>
      </c>
      <c r="O119" s="94" t="s">
        <v>294</v>
      </c>
      <c r="P119" s="94" t="s">
        <v>595</v>
      </c>
      <c r="Q119" s="92"/>
    </row>
    <row r="120" spans="1:17" ht="86.1" customHeight="1">
      <c r="A120" s="1565">
        <v>119</v>
      </c>
      <c r="B120" s="1565"/>
      <c r="C120" s="93" t="s">
        <v>281</v>
      </c>
      <c r="D120" s="94" t="s">
        <v>593</v>
      </c>
      <c r="E120" s="1566" t="s">
        <v>596</v>
      </c>
      <c r="F120" s="1566"/>
      <c r="G120" s="94">
        <v>2017</v>
      </c>
      <c r="H120" s="94" t="s">
        <v>137</v>
      </c>
      <c r="I120" s="94" t="s">
        <v>319</v>
      </c>
      <c r="J120" s="94" t="s">
        <v>291</v>
      </c>
      <c r="K120" s="94" t="s">
        <v>140</v>
      </c>
      <c r="L120" s="94" t="s">
        <v>293</v>
      </c>
      <c r="M120" s="95" t="s">
        <v>294</v>
      </c>
      <c r="N120" s="94" t="s">
        <v>294</v>
      </c>
      <c r="O120" s="94" t="s">
        <v>294</v>
      </c>
      <c r="P120" s="94" t="s">
        <v>595</v>
      </c>
      <c r="Q120" s="92"/>
    </row>
    <row r="121" spans="1:17" ht="86.1" customHeight="1">
      <c r="A121" s="1565">
        <v>120</v>
      </c>
      <c r="B121" s="1565"/>
      <c r="C121" s="93" t="s">
        <v>281</v>
      </c>
      <c r="D121" s="94" t="s">
        <v>593</v>
      </c>
      <c r="E121" s="1566" t="s">
        <v>597</v>
      </c>
      <c r="F121" s="1566"/>
      <c r="G121" s="94">
        <v>2017</v>
      </c>
      <c r="H121" s="94" t="s">
        <v>137</v>
      </c>
      <c r="I121" s="94" t="s">
        <v>319</v>
      </c>
      <c r="J121" s="94" t="s">
        <v>291</v>
      </c>
      <c r="K121" s="94" t="s">
        <v>140</v>
      </c>
      <c r="L121" s="94" t="s">
        <v>293</v>
      </c>
      <c r="M121" s="95" t="s">
        <v>294</v>
      </c>
      <c r="N121" s="94" t="s">
        <v>294</v>
      </c>
      <c r="O121" s="94" t="s">
        <v>294</v>
      </c>
      <c r="P121" s="94" t="s">
        <v>595</v>
      </c>
      <c r="Q121" s="92"/>
    </row>
    <row r="122" spans="1:17" ht="86.1" customHeight="1">
      <c r="A122" s="1565">
        <v>121</v>
      </c>
      <c r="B122" s="1565"/>
      <c r="C122" s="93" t="s">
        <v>281</v>
      </c>
      <c r="D122" s="94" t="s">
        <v>593</v>
      </c>
      <c r="E122" s="1566" t="s">
        <v>598</v>
      </c>
      <c r="F122" s="1566"/>
      <c r="G122" s="94">
        <v>2017</v>
      </c>
      <c r="H122" s="94" t="s">
        <v>137</v>
      </c>
      <c r="I122" s="94" t="s">
        <v>319</v>
      </c>
      <c r="J122" s="94" t="s">
        <v>291</v>
      </c>
      <c r="K122" s="94" t="s">
        <v>140</v>
      </c>
      <c r="L122" s="94" t="s">
        <v>293</v>
      </c>
      <c r="M122" s="95" t="s">
        <v>294</v>
      </c>
      <c r="N122" s="94" t="s">
        <v>294</v>
      </c>
      <c r="O122" s="94" t="s">
        <v>294</v>
      </c>
      <c r="P122" s="94" t="s">
        <v>595</v>
      </c>
      <c r="Q122" s="92"/>
    </row>
    <row r="123" spans="1:17" ht="86.1" customHeight="1">
      <c r="A123" s="1565">
        <v>122</v>
      </c>
      <c r="B123" s="1565"/>
      <c r="C123" s="93" t="s">
        <v>281</v>
      </c>
      <c r="D123" s="94" t="s">
        <v>593</v>
      </c>
      <c r="E123" s="1566" t="s">
        <v>599</v>
      </c>
      <c r="F123" s="1566"/>
      <c r="G123" s="94">
        <v>2017</v>
      </c>
      <c r="H123" s="94" t="s">
        <v>137</v>
      </c>
      <c r="I123" s="94" t="s">
        <v>319</v>
      </c>
      <c r="J123" s="94" t="s">
        <v>291</v>
      </c>
      <c r="K123" s="94" t="s">
        <v>140</v>
      </c>
      <c r="L123" s="94" t="s">
        <v>293</v>
      </c>
      <c r="M123" s="95" t="s">
        <v>294</v>
      </c>
      <c r="N123" s="94" t="s">
        <v>294</v>
      </c>
      <c r="O123" s="94" t="s">
        <v>294</v>
      </c>
      <c r="P123" s="94" t="s">
        <v>595</v>
      </c>
      <c r="Q123" s="92"/>
    </row>
    <row r="124" spans="1:17" ht="86.1" customHeight="1">
      <c r="A124" s="1565">
        <v>123</v>
      </c>
      <c r="B124" s="1565"/>
      <c r="C124" s="93" t="s">
        <v>281</v>
      </c>
      <c r="D124" s="94" t="s">
        <v>600</v>
      </c>
      <c r="E124" s="1566" t="s">
        <v>601</v>
      </c>
      <c r="F124" s="1566"/>
      <c r="G124" s="94">
        <v>2017</v>
      </c>
      <c r="H124" s="94" t="s">
        <v>137</v>
      </c>
      <c r="I124" s="94" t="s">
        <v>319</v>
      </c>
      <c r="J124" s="94" t="s">
        <v>291</v>
      </c>
      <c r="K124" s="94" t="s">
        <v>140</v>
      </c>
      <c r="L124" s="94" t="s">
        <v>293</v>
      </c>
      <c r="M124" s="95" t="s">
        <v>294</v>
      </c>
      <c r="N124" s="94" t="s">
        <v>294</v>
      </c>
      <c r="O124" s="94" t="s">
        <v>294</v>
      </c>
      <c r="P124" s="94" t="s">
        <v>595</v>
      </c>
      <c r="Q124" s="92"/>
    </row>
    <row r="125" spans="1:17" ht="86.1" customHeight="1">
      <c r="A125" s="1565">
        <v>124</v>
      </c>
      <c r="B125" s="1565"/>
      <c r="C125" s="93" t="s">
        <v>281</v>
      </c>
      <c r="D125" s="94" t="s">
        <v>600</v>
      </c>
      <c r="E125" s="1566" t="s">
        <v>602</v>
      </c>
      <c r="F125" s="1566"/>
      <c r="G125" s="94">
        <v>2017</v>
      </c>
      <c r="H125" s="94" t="s">
        <v>137</v>
      </c>
      <c r="I125" s="94" t="s">
        <v>319</v>
      </c>
      <c r="J125" s="94" t="s">
        <v>291</v>
      </c>
      <c r="K125" s="94" t="s">
        <v>140</v>
      </c>
      <c r="L125" s="94" t="s">
        <v>293</v>
      </c>
      <c r="M125" s="95" t="s">
        <v>294</v>
      </c>
      <c r="N125" s="94" t="s">
        <v>294</v>
      </c>
      <c r="O125" s="94" t="s">
        <v>294</v>
      </c>
      <c r="P125" s="94" t="s">
        <v>595</v>
      </c>
      <c r="Q125" s="92"/>
    </row>
    <row r="126" spans="1:17" ht="108.95" customHeight="1">
      <c r="A126" s="1565">
        <v>125</v>
      </c>
      <c r="B126" s="1565"/>
      <c r="C126" s="93" t="s">
        <v>15</v>
      </c>
      <c r="D126" s="94" t="s">
        <v>16</v>
      </c>
      <c r="E126" s="1566" t="s">
        <v>30</v>
      </c>
      <c r="F126" s="1566"/>
      <c r="G126" s="94">
        <v>2017</v>
      </c>
      <c r="H126" s="94" t="s">
        <v>137</v>
      </c>
      <c r="I126" s="94" t="s">
        <v>138</v>
      </c>
      <c r="J126" s="94" t="s">
        <v>196</v>
      </c>
      <c r="K126" s="94" t="s">
        <v>140</v>
      </c>
      <c r="L126" s="94" t="s">
        <v>603</v>
      </c>
      <c r="M126" s="95" t="s">
        <v>604</v>
      </c>
      <c r="N126" s="94" t="s">
        <v>143</v>
      </c>
      <c r="O126" s="94" t="s">
        <v>294</v>
      </c>
      <c r="P126" s="94" t="s">
        <v>31</v>
      </c>
      <c r="Q126" s="92"/>
    </row>
    <row r="127" spans="1:17" ht="132" customHeight="1">
      <c r="A127" s="1565">
        <v>126</v>
      </c>
      <c r="B127" s="1565"/>
      <c r="C127" s="93" t="s">
        <v>15</v>
      </c>
      <c r="D127" s="94" t="s">
        <v>16</v>
      </c>
      <c r="E127" s="1566" t="s">
        <v>32</v>
      </c>
      <c r="F127" s="1566"/>
      <c r="G127" s="94">
        <v>2017</v>
      </c>
      <c r="H127" s="94" t="s">
        <v>137</v>
      </c>
      <c r="I127" s="94" t="s">
        <v>138</v>
      </c>
      <c r="J127" s="94" t="s">
        <v>196</v>
      </c>
      <c r="K127" s="94" t="s">
        <v>140</v>
      </c>
      <c r="L127" s="94" t="s">
        <v>605</v>
      </c>
      <c r="M127" s="95" t="s">
        <v>606</v>
      </c>
      <c r="N127" s="94" t="s">
        <v>143</v>
      </c>
      <c r="O127" s="94" t="s">
        <v>607</v>
      </c>
      <c r="P127" s="94" t="s">
        <v>33</v>
      </c>
      <c r="Q127" s="92"/>
    </row>
    <row r="128" spans="1:17" ht="74.099999999999994" customHeight="1">
      <c r="A128" s="1565">
        <v>127</v>
      </c>
      <c r="B128" s="1565"/>
      <c r="C128" s="93" t="s">
        <v>15</v>
      </c>
      <c r="D128" s="94" t="s">
        <v>21</v>
      </c>
      <c r="E128" s="1566" t="s">
        <v>34</v>
      </c>
      <c r="F128" s="1566"/>
      <c r="G128" s="94">
        <v>2017</v>
      </c>
      <c r="H128" s="94" t="s">
        <v>137</v>
      </c>
      <c r="I128" s="94" t="s">
        <v>138</v>
      </c>
      <c r="J128" s="94" t="s">
        <v>196</v>
      </c>
      <c r="K128" s="94" t="s">
        <v>140</v>
      </c>
      <c r="L128" s="94" t="s">
        <v>608</v>
      </c>
      <c r="M128" s="95" t="s">
        <v>609</v>
      </c>
      <c r="N128" s="94" t="s">
        <v>143</v>
      </c>
      <c r="O128" s="94" t="s">
        <v>610</v>
      </c>
      <c r="P128" s="94" t="s">
        <v>35</v>
      </c>
      <c r="Q128" s="92"/>
    </row>
    <row r="129" spans="1:17" ht="74.099999999999994" customHeight="1">
      <c r="A129" s="1565">
        <v>128</v>
      </c>
      <c r="B129" s="1565"/>
      <c r="C129" s="93" t="s">
        <v>15</v>
      </c>
      <c r="D129" s="94" t="s">
        <v>21</v>
      </c>
      <c r="E129" s="1566" t="s">
        <v>36</v>
      </c>
      <c r="F129" s="1566"/>
      <c r="G129" s="94">
        <v>2017</v>
      </c>
      <c r="H129" s="94" t="s">
        <v>137</v>
      </c>
      <c r="I129" s="94" t="s">
        <v>138</v>
      </c>
      <c r="J129" s="94" t="s">
        <v>196</v>
      </c>
      <c r="K129" s="94" t="s">
        <v>140</v>
      </c>
      <c r="L129" s="94" t="s">
        <v>611</v>
      </c>
      <c r="M129" s="95" t="s">
        <v>612</v>
      </c>
      <c r="N129" s="94" t="s">
        <v>143</v>
      </c>
      <c r="O129" s="94" t="s">
        <v>610</v>
      </c>
      <c r="P129" s="94" t="s">
        <v>37</v>
      </c>
      <c r="Q129" s="92"/>
    </row>
    <row r="130" spans="1:17" ht="74.099999999999994" customHeight="1">
      <c r="A130" s="1565">
        <v>129</v>
      </c>
      <c r="B130" s="1565"/>
      <c r="C130" s="93" t="s">
        <v>15</v>
      </c>
      <c r="D130" s="94" t="s">
        <v>21</v>
      </c>
      <c r="E130" s="1566" t="s">
        <v>38</v>
      </c>
      <c r="F130" s="1566"/>
      <c r="G130" s="94">
        <v>2017</v>
      </c>
      <c r="H130" s="94" t="s">
        <v>137</v>
      </c>
      <c r="I130" s="94" t="s">
        <v>138</v>
      </c>
      <c r="J130" s="94" t="s">
        <v>196</v>
      </c>
      <c r="K130" s="94" t="s">
        <v>140</v>
      </c>
      <c r="L130" s="94" t="s">
        <v>613</v>
      </c>
      <c r="M130" s="95" t="s">
        <v>614</v>
      </c>
      <c r="N130" s="94" t="s">
        <v>143</v>
      </c>
      <c r="O130" s="94" t="s">
        <v>610</v>
      </c>
      <c r="P130" s="94" t="s">
        <v>39</v>
      </c>
      <c r="Q130" s="92"/>
    </row>
    <row r="131" spans="1:17" ht="74.099999999999994" customHeight="1">
      <c r="A131" s="1565">
        <v>130</v>
      </c>
      <c r="B131" s="1565"/>
      <c r="C131" s="93" t="s">
        <v>15</v>
      </c>
      <c r="D131" s="94" t="s">
        <v>21</v>
      </c>
      <c r="E131" s="1566" t="s">
        <v>40</v>
      </c>
      <c r="F131" s="1566"/>
      <c r="G131" s="94">
        <v>2017</v>
      </c>
      <c r="H131" s="94" t="s">
        <v>137</v>
      </c>
      <c r="I131" s="94" t="s">
        <v>138</v>
      </c>
      <c r="J131" s="94" t="s">
        <v>196</v>
      </c>
      <c r="K131" s="94" t="s">
        <v>140</v>
      </c>
      <c r="L131" s="94" t="s">
        <v>615</v>
      </c>
      <c r="M131" s="95" t="s">
        <v>616</v>
      </c>
      <c r="N131" s="94" t="s">
        <v>143</v>
      </c>
      <c r="O131" s="94" t="s">
        <v>617</v>
      </c>
      <c r="P131" s="94" t="s">
        <v>41</v>
      </c>
      <c r="Q131" s="92"/>
    </row>
    <row r="132" spans="1:17" ht="201" customHeight="1">
      <c r="A132" s="1565">
        <v>131</v>
      </c>
      <c r="B132" s="1565"/>
      <c r="C132" s="93" t="s">
        <v>15</v>
      </c>
      <c r="D132" s="94" t="s">
        <v>18</v>
      </c>
      <c r="E132" s="1566" t="s">
        <v>42</v>
      </c>
      <c r="F132" s="1566"/>
      <c r="G132" s="94">
        <v>2017</v>
      </c>
      <c r="H132" s="94" t="s">
        <v>137</v>
      </c>
      <c r="I132" s="94" t="s">
        <v>138</v>
      </c>
      <c r="J132" s="94" t="s">
        <v>196</v>
      </c>
      <c r="K132" s="94" t="s">
        <v>140</v>
      </c>
      <c r="L132" s="94" t="s">
        <v>618</v>
      </c>
      <c r="M132" s="95" t="s">
        <v>294</v>
      </c>
      <c r="N132" s="94" t="s">
        <v>294</v>
      </c>
      <c r="O132" s="94" t="s">
        <v>294</v>
      </c>
      <c r="P132" s="94" t="s">
        <v>619</v>
      </c>
      <c r="Q132" s="92"/>
    </row>
    <row r="133" spans="1:17" ht="96.95" customHeight="1">
      <c r="A133" s="1565">
        <v>132</v>
      </c>
      <c r="B133" s="1565"/>
      <c r="C133" s="93" t="s">
        <v>15</v>
      </c>
      <c r="D133" s="94" t="s">
        <v>18</v>
      </c>
      <c r="E133" s="1566" t="s">
        <v>43</v>
      </c>
      <c r="F133" s="1566"/>
      <c r="G133" s="94">
        <v>2017</v>
      </c>
      <c r="H133" s="94" t="s">
        <v>137</v>
      </c>
      <c r="I133" s="94" t="s">
        <v>138</v>
      </c>
      <c r="J133" s="94" t="s">
        <v>196</v>
      </c>
      <c r="K133" s="94" t="s">
        <v>140</v>
      </c>
      <c r="L133" s="94" t="s">
        <v>620</v>
      </c>
      <c r="M133" s="95" t="s">
        <v>621</v>
      </c>
      <c r="N133" s="94" t="s">
        <v>150</v>
      </c>
      <c r="O133" s="94" t="s">
        <v>471</v>
      </c>
      <c r="P133" s="94" t="s">
        <v>622</v>
      </c>
      <c r="Q133" s="92"/>
    </row>
    <row r="134" spans="1:17" ht="51" customHeight="1">
      <c r="A134" s="1565">
        <v>133</v>
      </c>
      <c r="B134" s="1565"/>
      <c r="C134" s="93" t="s">
        <v>15</v>
      </c>
      <c r="D134" s="94" t="s">
        <v>44</v>
      </c>
      <c r="E134" s="1566" t="s">
        <v>45</v>
      </c>
      <c r="F134" s="1566"/>
      <c r="G134" s="94">
        <v>2017</v>
      </c>
      <c r="H134" s="94" t="s">
        <v>137</v>
      </c>
      <c r="I134" s="94" t="s">
        <v>138</v>
      </c>
      <c r="J134" s="94" t="s">
        <v>291</v>
      </c>
      <c r="K134" s="94" t="s">
        <v>140</v>
      </c>
      <c r="L134" s="94" t="s">
        <v>623</v>
      </c>
      <c r="M134" s="95" t="s">
        <v>294</v>
      </c>
      <c r="N134" s="94" t="s">
        <v>294</v>
      </c>
      <c r="O134" s="94" t="s">
        <v>294</v>
      </c>
      <c r="P134" s="94" t="s">
        <v>624</v>
      </c>
      <c r="Q134" s="92"/>
    </row>
    <row r="135" spans="1:17" ht="86.1" customHeight="1">
      <c r="A135" s="1565">
        <v>134</v>
      </c>
      <c r="B135" s="1565"/>
      <c r="C135" s="93" t="s">
        <v>15</v>
      </c>
      <c r="D135" s="94" t="s">
        <v>19</v>
      </c>
      <c r="E135" s="1566" t="s">
        <v>46</v>
      </c>
      <c r="F135" s="1566"/>
      <c r="G135" s="94">
        <v>2017</v>
      </c>
      <c r="H135" s="94" t="s">
        <v>137</v>
      </c>
      <c r="I135" s="94" t="s">
        <v>138</v>
      </c>
      <c r="J135" s="94" t="s">
        <v>196</v>
      </c>
      <c r="K135" s="94" t="s">
        <v>140</v>
      </c>
      <c r="L135" s="94" t="s">
        <v>625</v>
      </c>
      <c r="M135" s="95" t="s">
        <v>294</v>
      </c>
      <c r="N135" s="94" t="s">
        <v>294</v>
      </c>
      <c r="O135" s="94" t="s">
        <v>294</v>
      </c>
      <c r="P135" s="94" t="s">
        <v>626</v>
      </c>
      <c r="Q135" s="92"/>
    </row>
    <row r="136" spans="1:17" ht="74.099999999999994" customHeight="1">
      <c r="A136" s="1565">
        <v>135</v>
      </c>
      <c r="B136" s="1565"/>
      <c r="C136" s="93" t="s">
        <v>15</v>
      </c>
      <c r="D136" s="94" t="s">
        <v>22</v>
      </c>
      <c r="E136" s="1566" t="s">
        <v>47</v>
      </c>
      <c r="F136" s="1566"/>
      <c r="G136" s="94">
        <v>2017</v>
      </c>
      <c r="H136" s="94" t="s">
        <v>137</v>
      </c>
      <c r="I136" s="94" t="s">
        <v>138</v>
      </c>
      <c r="J136" s="94" t="s">
        <v>196</v>
      </c>
      <c r="K136" s="94" t="s">
        <v>140</v>
      </c>
      <c r="L136" s="94" t="s">
        <v>627</v>
      </c>
      <c r="M136" s="95" t="s">
        <v>628</v>
      </c>
      <c r="N136" s="94" t="s">
        <v>172</v>
      </c>
      <c r="O136" s="94" t="s">
        <v>610</v>
      </c>
      <c r="P136" s="94" t="s">
        <v>629</v>
      </c>
      <c r="Q136" s="92"/>
    </row>
    <row r="137" spans="1:17" ht="74.099999999999994" customHeight="1">
      <c r="A137" s="1565">
        <v>136</v>
      </c>
      <c r="B137" s="1565"/>
      <c r="C137" s="93" t="s">
        <v>15</v>
      </c>
      <c r="D137" s="94" t="s">
        <v>22</v>
      </c>
      <c r="E137" s="1566" t="s">
        <v>48</v>
      </c>
      <c r="F137" s="1566"/>
      <c r="G137" s="94">
        <v>2017</v>
      </c>
      <c r="H137" s="94" t="s">
        <v>137</v>
      </c>
      <c r="I137" s="94" t="s">
        <v>138</v>
      </c>
      <c r="J137" s="94" t="s">
        <v>196</v>
      </c>
      <c r="K137" s="94" t="s">
        <v>140</v>
      </c>
      <c r="L137" s="94" t="s">
        <v>627</v>
      </c>
      <c r="M137" s="95" t="s">
        <v>630</v>
      </c>
      <c r="N137" s="94" t="s">
        <v>172</v>
      </c>
      <c r="O137" s="94" t="s">
        <v>610</v>
      </c>
      <c r="P137" s="94" t="s">
        <v>631</v>
      </c>
      <c r="Q137" s="92"/>
    </row>
    <row r="138" spans="1:17" ht="39.950000000000003" customHeight="1">
      <c r="A138" s="1565">
        <v>137</v>
      </c>
      <c r="B138" s="1565"/>
      <c r="C138" s="93" t="s">
        <v>15</v>
      </c>
      <c r="D138" s="94" t="s">
        <v>22</v>
      </c>
      <c r="E138" s="1566" t="s">
        <v>49</v>
      </c>
      <c r="F138" s="1566"/>
      <c r="G138" s="94">
        <v>2017</v>
      </c>
      <c r="H138" s="94" t="s">
        <v>137</v>
      </c>
      <c r="I138" s="94" t="s">
        <v>138</v>
      </c>
      <c r="J138" s="94" t="s">
        <v>291</v>
      </c>
      <c r="K138" s="94" t="s">
        <v>140</v>
      </c>
      <c r="L138" s="94" t="s">
        <v>632</v>
      </c>
      <c r="M138" s="95" t="s">
        <v>294</v>
      </c>
      <c r="N138" s="94" t="s">
        <v>294</v>
      </c>
      <c r="O138" s="94" t="s">
        <v>294</v>
      </c>
      <c r="P138" s="94" t="s">
        <v>633</v>
      </c>
      <c r="Q138" s="92"/>
    </row>
    <row r="139" spans="1:17" ht="74.099999999999994" customHeight="1">
      <c r="A139" s="1565">
        <v>138</v>
      </c>
      <c r="B139" s="1565"/>
      <c r="C139" s="93" t="s">
        <v>15</v>
      </c>
      <c r="D139" s="94" t="s">
        <v>22</v>
      </c>
      <c r="E139" s="1566" t="s">
        <v>50</v>
      </c>
      <c r="F139" s="1566"/>
      <c r="G139" s="94">
        <v>2017</v>
      </c>
      <c r="H139" s="94" t="s">
        <v>137</v>
      </c>
      <c r="I139" s="94" t="s">
        <v>138</v>
      </c>
      <c r="J139" s="94" t="s">
        <v>196</v>
      </c>
      <c r="K139" s="94" t="s">
        <v>140</v>
      </c>
      <c r="L139" s="94" t="s">
        <v>634</v>
      </c>
      <c r="M139" s="95" t="s">
        <v>635</v>
      </c>
      <c r="N139" s="94" t="s">
        <v>172</v>
      </c>
      <c r="O139" s="94" t="s">
        <v>610</v>
      </c>
      <c r="P139" s="94" t="s">
        <v>636</v>
      </c>
      <c r="Q139" s="92"/>
    </row>
    <row r="140" spans="1:17" ht="86.1" customHeight="1">
      <c r="A140" s="1565">
        <v>139</v>
      </c>
      <c r="B140" s="1565"/>
      <c r="C140" s="93" t="s">
        <v>15</v>
      </c>
      <c r="D140" s="94" t="s">
        <v>22</v>
      </c>
      <c r="E140" s="1566" t="s">
        <v>51</v>
      </c>
      <c r="F140" s="1566"/>
      <c r="G140" s="94">
        <v>2017</v>
      </c>
      <c r="H140" s="94" t="s">
        <v>137</v>
      </c>
      <c r="I140" s="94" t="s">
        <v>138</v>
      </c>
      <c r="J140" s="94" t="s">
        <v>196</v>
      </c>
      <c r="K140" s="94" t="s">
        <v>140</v>
      </c>
      <c r="L140" s="94" t="s">
        <v>637</v>
      </c>
      <c r="M140" s="95" t="s">
        <v>638</v>
      </c>
      <c r="N140" s="94" t="s">
        <v>172</v>
      </c>
      <c r="O140" s="94" t="s">
        <v>610</v>
      </c>
      <c r="P140" s="94" t="s">
        <v>639</v>
      </c>
      <c r="Q140" s="92"/>
    </row>
    <row r="141" spans="1:17" ht="51" customHeight="1">
      <c r="A141" s="1565">
        <v>140</v>
      </c>
      <c r="B141" s="1565"/>
      <c r="C141" s="93" t="s">
        <v>15</v>
      </c>
      <c r="D141" s="94" t="s">
        <v>19</v>
      </c>
      <c r="E141" s="1566" t="s">
        <v>52</v>
      </c>
      <c r="F141" s="1566"/>
      <c r="G141" s="94">
        <v>2017</v>
      </c>
      <c r="H141" s="94" t="s">
        <v>137</v>
      </c>
      <c r="I141" s="94" t="s">
        <v>138</v>
      </c>
      <c r="J141" s="94" t="s">
        <v>291</v>
      </c>
      <c r="K141" s="94" t="s">
        <v>140</v>
      </c>
      <c r="L141" s="94" t="s">
        <v>640</v>
      </c>
      <c r="M141" s="95" t="s">
        <v>294</v>
      </c>
      <c r="N141" s="94" t="s">
        <v>294</v>
      </c>
      <c r="O141" s="94" t="s">
        <v>294</v>
      </c>
      <c r="P141" s="94" t="s">
        <v>624</v>
      </c>
      <c r="Q141" s="92"/>
    </row>
    <row r="142" spans="1:17" ht="63" customHeight="1">
      <c r="A142" s="1565">
        <v>141</v>
      </c>
      <c r="B142" s="1565"/>
      <c r="C142" s="93" t="s">
        <v>15</v>
      </c>
      <c r="D142" s="94" t="s">
        <v>53</v>
      </c>
      <c r="E142" s="1566" t="s">
        <v>54</v>
      </c>
      <c r="F142" s="1566"/>
      <c r="G142" s="94">
        <v>2017</v>
      </c>
      <c r="H142" s="94" t="s">
        <v>137</v>
      </c>
      <c r="I142" s="94" t="s">
        <v>138</v>
      </c>
      <c r="J142" s="94" t="s">
        <v>291</v>
      </c>
      <c r="K142" s="94" t="s">
        <v>140</v>
      </c>
      <c r="L142" s="94" t="s">
        <v>641</v>
      </c>
      <c r="M142" s="95" t="s">
        <v>294</v>
      </c>
      <c r="N142" s="94" t="s">
        <v>294</v>
      </c>
      <c r="O142" s="94" t="s">
        <v>294</v>
      </c>
      <c r="P142" s="94" t="s">
        <v>642</v>
      </c>
      <c r="Q142" s="92"/>
    </row>
    <row r="143" spans="1:17" ht="108.95" customHeight="1">
      <c r="A143" s="1565">
        <v>142</v>
      </c>
      <c r="B143" s="1565"/>
      <c r="C143" s="93" t="s">
        <v>15</v>
      </c>
      <c r="D143" s="94" t="s">
        <v>23</v>
      </c>
      <c r="E143" s="1566" t="s">
        <v>55</v>
      </c>
      <c r="F143" s="1566"/>
      <c r="G143" s="94">
        <v>2017</v>
      </c>
      <c r="H143" s="94" t="s">
        <v>137</v>
      </c>
      <c r="I143" s="94" t="s">
        <v>138</v>
      </c>
      <c r="J143" s="94" t="s">
        <v>196</v>
      </c>
      <c r="K143" s="94" t="s">
        <v>140</v>
      </c>
      <c r="L143" s="94" t="s">
        <v>643</v>
      </c>
      <c r="M143" s="95" t="s">
        <v>644</v>
      </c>
      <c r="N143" s="94" t="s">
        <v>143</v>
      </c>
      <c r="O143" s="94" t="s">
        <v>645</v>
      </c>
      <c r="P143" s="94" t="s">
        <v>646</v>
      </c>
      <c r="Q143" s="92"/>
    </row>
    <row r="144" spans="1:17" ht="96.95" customHeight="1">
      <c r="A144" s="1565">
        <v>143</v>
      </c>
      <c r="B144" s="1565"/>
      <c r="C144" s="93" t="s">
        <v>15</v>
      </c>
      <c r="D144" s="94" t="s">
        <v>23</v>
      </c>
      <c r="E144" s="1566" t="s">
        <v>56</v>
      </c>
      <c r="F144" s="1566"/>
      <c r="G144" s="94">
        <v>2017</v>
      </c>
      <c r="H144" s="94" t="s">
        <v>137</v>
      </c>
      <c r="I144" s="94" t="s">
        <v>138</v>
      </c>
      <c r="J144" s="94" t="s">
        <v>196</v>
      </c>
      <c r="K144" s="94" t="s">
        <v>140</v>
      </c>
      <c r="L144" s="94" t="s">
        <v>647</v>
      </c>
      <c r="M144" s="95" t="s">
        <v>648</v>
      </c>
      <c r="N144" s="94" t="s">
        <v>143</v>
      </c>
      <c r="O144" s="94" t="s">
        <v>645</v>
      </c>
      <c r="P144" s="94" t="s">
        <v>57</v>
      </c>
      <c r="Q144" s="92"/>
    </row>
    <row r="145" spans="1:17" ht="51" customHeight="1">
      <c r="A145" s="1565">
        <v>144</v>
      </c>
      <c r="B145" s="1565"/>
      <c r="C145" s="93" t="s">
        <v>15</v>
      </c>
      <c r="D145" s="94" t="s">
        <v>53</v>
      </c>
      <c r="E145" s="1566" t="s">
        <v>58</v>
      </c>
      <c r="F145" s="1566"/>
      <c r="G145" s="94">
        <v>2017</v>
      </c>
      <c r="H145" s="94" t="s">
        <v>137</v>
      </c>
      <c r="I145" s="94" t="s">
        <v>138</v>
      </c>
      <c r="J145" s="94" t="s">
        <v>196</v>
      </c>
      <c r="K145" s="94" t="s">
        <v>140</v>
      </c>
      <c r="L145" s="94" t="s">
        <v>649</v>
      </c>
      <c r="M145" s="95" t="s">
        <v>650</v>
      </c>
      <c r="N145" s="94" t="s">
        <v>143</v>
      </c>
      <c r="O145" s="94" t="s">
        <v>651</v>
      </c>
      <c r="P145" s="94" t="s">
        <v>59</v>
      </c>
      <c r="Q145" s="92"/>
    </row>
    <row r="146" spans="1:17" ht="51" customHeight="1">
      <c r="A146" s="1565">
        <v>145</v>
      </c>
      <c r="B146" s="1565"/>
      <c r="C146" s="93" t="s">
        <v>15</v>
      </c>
      <c r="D146" s="94" t="s">
        <v>23</v>
      </c>
      <c r="E146" s="1566" t="s">
        <v>60</v>
      </c>
      <c r="F146" s="1566"/>
      <c r="G146" s="94">
        <v>2017</v>
      </c>
      <c r="H146" s="94" t="s">
        <v>137</v>
      </c>
      <c r="I146" s="94" t="s">
        <v>138</v>
      </c>
      <c r="J146" s="94" t="s">
        <v>565</v>
      </c>
      <c r="K146" s="94" t="s">
        <v>140</v>
      </c>
      <c r="L146" s="94" t="s">
        <v>652</v>
      </c>
      <c r="M146" s="95" t="s">
        <v>294</v>
      </c>
      <c r="N146" s="94" t="s">
        <v>294</v>
      </c>
      <c r="O146" s="94" t="s">
        <v>294</v>
      </c>
      <c r="P146" s="94" t="s">
        <v>653</v>
      </c>
      <c r="Q146" s="92"/>
    </row>
    <row r="147" spans="1:17" ht="132" customHeight="1">
      <c r="A147" s="1565">
        <v>146</v>
      </c>
      <c r="B147" s="1565"/>
      <c r="C147" s="93" t="s">
        <v>15</v>
      </c>
      <c r="D147" s="94" t="s">
        <v>16</v>
      </c>
      <c r="E147" s="1566" t="s">
        <v>61</v>
      </c>
      <c r="F147" s="1566"/>
      <c r="G147" s="94">
        <v>2017</v>
      </c>
      <c r="H147" s="94" t="s">
        <v>137</v>
      </c>
      <c r="I147" s="94" t="s">
        <v>138</v>
      </c>
      <c r="J147" s="94" t="s">
        <v>196</v>
      </c>
      <c r="K147" s="94" t="s">
        <v>140</v>
      </c>
      <c r="L147" s="94" t="s">
        <v>654</v>
      </c>
      <c r="M147" s="95" t="s">
        <v>470</v>
      </c>
      <c r="N147" s="94" t="s">
        <v>172</v>
      </c>
      <c r="O147" s="94" t="s">
        <v>294</v>
      </c>
      <c r="P147" s="94" t="s">
        <v>655</v>
      </c>
      <c r="Q147" s="92"/>
    </row>
    <row r="148" spans="1:17" ht="86.1" customHeight="1">
      <c r="A148" s="1565">
        <v>147</v>
      </c>
      <c r="B148" s="1565"/>
      <c r="C148" s="93" t="s">
        <v>15</v>
      </c>
      <c r="D148" s="94" t="s">
        <v>53</v>
      </c>
      <c r="E148" s="1566" t="s">
        <v>62</v>
      </c>
      <c r="F148" s="1566"/>
      <c r="G148" s="94">
        <v>2017</v>
      </c>
      <c r="H148" s="94" t="s">
        <v>137</v>
      </c>
      <c r="I148" s="94" t="s">
        <v>138</v>
      </c>
      <c r="J148" s="94" t="s">
        <v>196</v>
      </c>
      <c r="K148" s="94" t="s">
        <v>140</v>
      </c>
      <c r="L148" s="94" t="s">
        <v>656</v>
      </c>
      <c r="M148" s="95" t="s">
        <v>158</v>
      </c>
      <c r="N148" s="94" t="s">
        <v>143</v>
      </c>
      <c r="O148" s="94" t="s">
        <v>657</v>
      </c>
      <c r="P148" s="94" t="s">
        <v>63</v>
      </c>
      <c r="Q148" s="92"/>
    </row>
    <row r="149" spans="1:17" ht="143.1" customHeight="1">
      <c r="A149" s="1565">
        <v>148</v>
      </c>
      <c r="B149" s="1565"/>
      <c r="C149" s="93" t="s">
        <v>15</v>
      </c>
      <c r="D149" s="94" t="s">
        <v>64</v>
      </c>
      <c r="E149" s="1566" t="s">
        <v>65</v>
      </c>
      <c r="F149" s="1566"/>
      <c r="G149" s="94">
        <v>2017</v>
      </c>
      <c r="H149" s="94" t="s">
        <v>137</v>
      </c>
      <c r="I149" s="94" t="s">
        <v>138</v>
      </c>
      <c r="J149" s="94" t="s">
        <v>196</v>
      </c>
      <c r="K149" s="94" t="s">
        <v>140</v>
      </c>
      <c r="L149" s="94" t="s">
        <v>658</v>
      </c>
      <c r="M149" s="95" t="s">
        <v>659</v>
      </c>
      <c r="N149" s="94" t="s">
        <v>143</v>
      </c>
      <c r="O149" s="94" t="s">
        <v>660</v>
      </c>
      <c r="P149" s="94" t="s">
        <v>661</v>
      </c>
      <c r="Q149" s="92"/>
    </row>
    <row r="150" spans="1:17" ht="132" customHeight="1">
      <c r="A150" s="1565">
        <v>149</v>
      </c>
      <c r="B150" s="1565"/>
      <c r="C150" s="93" t="s">
        <v>15</v>
      </c>
      <c r="D150" s="94" t="s">
        <v>16</v>
      </c>
      <c r="E150" s="1566" t="s">
        <v>66</v>
      </c>
      <c r="F150" s="1566"/>
      <c r="G150" s="94">
        <v>2017</v>
      </c>
      <c r="H150" s="94" t="s">
        <v>137</v>
      </c>
      <c r="I150" s="94" t="s">
        <v>138</v>
      </c>
      <c r="J150" s="94" t="s">
        <v>196</v>
      </c>
      <c r="K150" s="94" t="s">
        <v>140</v>
      </c>
      <c r="L150" s="94" t="s">
        <v>662</v>
      </c>
      <c r="M150" s="95" t="s">
        <v>663</v>
      </c>
      <c r="N150" s="94" t="s">
        <v>143</v>
      </c>
      <c r="O150" s="94" t="s">
        <v>664</v>
      </c>
      <c r="P150" s="94" t="s">
        <v>665</v>
      </c>
      <c r="Q150" s="92"/>
    </row>
    <row r="151" spans="1:17" ht="63" customHeight="1">
      <c r="A151" s="1565">
        <v>150</v>
      </c>
      <c r="B151" s="1565"/>
      <c r="C151" s="93" t="s">
        <v>15</v>
      </c>
      <c r="D151" s="94" t="s">
        <v>666</v>
      </c>
      <c r="E151" s="1566" t="s">
        <v>667</v>
      </c>
      <c r="F151" s="1566"/>
      <c r="G151" s="94">
        <v>2017</v>
      </c>
      <c r="H151" s="94" t="s">
        <v>17</v>
      </c>
      <c r="I151" s="94" t="s">
        <v>186</v>
      </c>
      <c r="J151" s="94" t="s">
        <v>291</v>
      </c>
      <c r="K151" s="94" t="s">
        <v>140</v>
      </c>
      <c r="L151" s="94" t="s">
        <v>293</v>
      </c>
      <c r="M151" s="95" t="s">
        <v>294</v>
      </c>
      <c r="N151" s="94" t="s">
        <v>294</v>
      </c>
      <c r="O151" s="94" t="s">
        <v>294</v>
      </c>
      <c r="P151" s="94" t="s">
        <v>668</v>
      </c>
      <c r="Q151" s="92"/>
    </row>
    <row r="152" spans="1:17" ht="63" customHeight="1">
      <c r="A152" s="1565">
        <v>151</v>
      </c>
      <c r="B152" s="1565"/>
      <c r="C152" s="93" t="s">
        <v>15</v>
      </c>
      <c r="D152" s="94" t="s">
        <v>19</v>
      </c>
      <c r="E152" s="1566" t="s">
        <v>669</v>
      </c>
      <c r="F152" s="1566"/>
      <c r="G152" s="94">
        <v>2017</v>
      </c>
      <c r="H152" s="94" t="s">
        <v>137</v>
      </c>
      <c r="I152" s="94" t="s">
        <v>138</v>
      </c>
      <c r="J152" s="94" t="s">
        <v>565</v>
      </c>
      <c r="K152" s="94" t="s">
        <v>140</v>
      </c>
      <c r="L152" s="94" t="s">
        <v>293</v>
      </c>
      <c r="M152" s="95" t="s">
        <v>294</v>
      </c>
      <c r="N152" s="94" t="s">
        <v>294</v>
      </c>
      <c r="O152" s="94" t="s">
        <v>294</v>
      </c>
      <c r="P152" s="94" t="s">
        <v>670</v>
      </c>
      <c r="Q152" s="92"/>
    </row>
    <row r="153" spans="1:17" ht="96.95" customHeight="1">
      <c r="A153" s="1565">
        <v>152</v>
      </c>
      <c r="B153" s="1565"/>
      <c r="C153" s="93" t="s">
        <v>15</v>
      </c>
      <c r="D153" s="94" t="s">
        <v>19</v>
      </c>
      <c r="E153" s="1566" t="s">
        <v>671</v>
      </c>
      <c r="F153" s="1566"/>
      <c r="G153" s="94">
        <v>2017</v>
      </c>
      <c r="H153" s="94" t="s">
        <v>137</v>
      </c>
      <c r="I153" s="94" t="s">
        <v>138</v>
      </c>
      <c r="J153" s="94" t="s">
        <v>196</v>
      </c>
      <c r="K153" s="94" t="s">
        <v>140</v>
      </c>
      <c r="L153" s="94" t="s">
        <v>293</v>
      </c>
      <c r="M153" s="95" t="s">
        <v>672</v>
      </c>
      <c r="N153" s="94" t="s">
        <v>143</v>
      </c>
      <c r="O153" s="94" t="s">
        <v>673</v>
      </c>
      <c r="P153" s="94" t="s">
        <v>674</v>
      </c>
      <c r="Q153" s="92"/>
    </row>
    <row r="154" spans="1:17" ht="39.950000000000003" customHeight="1">
      <c r="A154" s="1565">
        <v>153</v>
      </c>
      <c r="B154" s="1565"/>
      <c r="C154" s="93" t="s">
        <v>15</v>
      </c>
      <c r="D154" s="94" t="s">
        <v>19</v>
      </c>
      <c r="E154" s="1566" t="s">
        <v>675</v>
      </c>
      <c r="F154" s="1566"/>
      <c r="G154" s="94">
        <v>2017</v>
      </c>
      <c r="H154" s="94" t="s">
        <v>137</v>
      </c>
      <c r="I154" s="94" t="s">
        <v>138</v>
      </c>
      <c r="J154" s="94" t="s">
        <v>291</v>
      </c>
      <c r="K154" s="94" t="s">
        <v>140</v>
      </c>
      <c r="L154" s="94" t="s">
        <v>293</v>
      </c>
      <c r="M154" s="95" t="s">
        <v>294</v>
      </c>
      <c r="N154" s="94" t="s">
        <v>294</v>
      </c>
      <c r="O154" s="94" t="s">
        <v>294</v>
      </c>
      <c r="P154" s="94" t="s">
        <v>676</v>
      </c>
      <c r="Q154" s="92"/>
    </row>
    <row r="155" spans="1:17" ht="39.950000000000003" customHeight="1">
      <c r="A155" s="1565">
        <v>154</v>
      </c>
      <c r="B155" s="1565"/>
      <c r="C155" s="93" t="s">
        <v>15</v>
      </c>
      <c r="D155" s="94" t="s">
        <v>19</v>
      </c>
      <c r="E155" s="1566" t="s">
        <v>677</v>
      </c>
      <c r="F155" s="1566"/>
      <c r="G155" s="94">
        <v>2017</v>
      </c>
      <c r="H155" s="94" t="s">
        <v>137</v>
      </c>
      <c r="I155" s="94" t="s">
        <v>138</v>
      </c>
      <c r="J155" s="94" t="s">
        <v>291</v>
      </c>
      <c r="K155" s="94" t="s">
        <v>140</v>
      </c>
      <c r="L155" s="94" t="s">
        <v>293</v>
      </c>
      <c r="M155" s="95" t="s">
        <v>294</v>
      </c>
      <c r="N155" s="94" t="s">
        <v>294</v>
      </c>
      <c r="O155" s="94" t="s">
        <v>294</v>
      </c>
      <c r="P155" s="94" t="s">
        <v>676</v>
      </c>
      <c r="Q155" s="92"/>
    </row>
    <row r="156" spans="1:17" ht="39.950000000000003" customHeight="1">
      <c r="A156" s="1565">
        <v>155</v>
      </c>
      <c r="B156" s="1565"/>
      <c r="C156" s="93" t="s">
        <v>15</v>
      </c>
      <c r="D156" s="94" t="s">
        <v>19</v>
      </c>
      <c r="E156" s="1566" t="s">
        <v>678</v>
      </c>
      <c r="F156" s="1566"/>
      <c r="G156" s="94">
        <v>2017</v>
      </c>
      <c r="H156" s="94" t="s">
        <v>137</v>
      </c>
      <c r="I156" s="94" t="s">
        <v>138</v>
      </c>
      <c r="J156" s="94" t="s">
        <v>291</v>
      </c>
      <c r="K156" s="94" t="s">
        <v>140</v>
      </c>
      <c r="L156" s="94" t="s">
        <v>293</v>
      </c>
      <c r="M156" s="95" t="s">
        <v>294</v>
      </c>
      <c r="N156" s="94" t="s">
        <v>294</v>
      </c>
      <c r="O156" s="94" t="s">
        <v>294</v>
      </c>
      <c r="P156" s="94" t="s">
        <v>676</v>
      </c>
      <c r="Q156" s="92"/>
    </row>
    <row r="157" spans="1:17" ht="39.950000000000003" customHeight="1">
      <c r="A157" s="1565">
        <v>156</v>
      </c>
      <c r="B157" s="1565"/>
      <c r="C157" s="93" t="s">
        <v>15</v>
      </c>
      <c r="D157" s="94" t="s">
        <v>19</v>
      </c>
      <c r="E157" s="1566" t="s">
        <v>679</v>
      </c>
      <c r="F157" s="1566"/>
      <c r="G157" s="94">
        <v>2017</v>
      </c>
      <c r="H157" s="94" t="s">
        <v>137</v>
      </c>
      <c r="I157" s="94" t="s">
        <v>138</v>
      </c>
      <c r="J157" s="94" t="s">
        <v>291</v>
      </c>
      <c r="K157" s="94" t="s">
        <v>140</v>
      </c>
      <c r="L157" s="94" t="s">
        <v>293</v>
      </c>
      <c r="M157" s="95" t="s">
        <v>294</v>
      </c>
      <c r="N157" s="94" t="s">
        <v>294</v>
      </c>
      <c r="O157" s="94" t="s">
        <v>294</v>
      </c>
      <c r="P157" s="94" t="s">
        <v>676</v>
      </c>
      <c r="Q157" s="92"/>
    </row>
    <row r="158" spans="1:17" ht="39.950000000000003" customHeight="1">
      <c r="A158" s="1565">
        <v>157</v>
      </c>
      <c r="B158" s="1565"/>
      <c r="C158" s="93" t="s">
        <v>15</v>
      </c>
      <c r="D158" s="94" t="s">
        <v>16</v>
      </c>
      <c r="E158" s="1566" t="s">
        <v>680</v>
      </c>
      <c r="F158" s="1566"/>
      <c r="G158" s="94">
        <v>2017</v>
      </c>
      <c r="H158" s="94" t="s">
        <v>137</v>
      </c>
      <c r="I158" s="94" t="s">
        <v>138</v>
      </c>
      <c r="J158" s="94" t="s">
        <v>565</v>
      </c>
      <c r="K158" s="94" t="s">
        <v>140</v>
      </c>
      <c r="L158" s="94" t="s">
        <v>293</v>
      </c>
      <c r="M158" s="95" t="s">
        <v>294</v>
      </c>
      <c r="N158" s="94" t="s">
        <v>294</v>
      </c>
      <c r="O158" s="94" t="s">
        <v>294</v>
      </c>
      <c r="P158" s="94" t="s">
        <v>681</v>
      </c>
      <c r="Q158" s="92"/>
    </row>
    <row r="159" spans="1:17" ht="132" customHeight="1">
      <c r="A159" s="1565">
        <v>158</v>
      </c>
      <c r="B159" s="1565"/>
      <c r="C159" s="93" t="s">
        <v>15</v>
      </c>
      <c r="D159" s="94" t="s">
        <v>64</v>
      </c>
      <c r="E159" s="1566" t="s">
        <v>682</v>
      </c>
      <c r="F159" s="1566"/>
      <c r="G159" s="94">
        <v>2017</v>
      </c>
      <c r="H159" s="94" t="s">
        <v>137</v>
      </c>
      <c r="I159" s="94" t="s">
        <v>138</v>
      </c>
      <c r="J159" s="94" t="s">
        <v>196</v>
      </c>
      <c r="K159" s="94" t="s">
        <v>140</v>
      </c>
      <c r="L159" s="94" t="s">
        <v>293</v>
      </c>
      <c r="M159" s="95" t="s">
        <v>659</v>
      </c>
      <c r="N159" s="94" t="s">
        <v>143</v>
      </c>
      <c r="O159" s="94" t="s">
        <v>660</v>
      </c>
      <c r="P159" s="94" t="s">
        <v>683</v>
      </c>
      <c r="Q159" s="92"/>
    </row>
    <row r="160" spans="1:17" ht="74.099999999999994" customHeight="1">
      <c r="A160" s="1565">
        <v>159</v>
      </c>
      <c r="B160" s="1565"/>
      <c r="C160" s="93" t="s">
        <v>15</v>
      </c>
      <c r="D160" s="94" t="s">
        <v>18</v>
      </c>
      <c r="E160" s="1566" t="s">
        <v>684</v>
      </c>
      <c r="F160" s="1566"/>
      <c r="G160" s="94">
        <v>2017</v>
      </c>
      <c r="H160" s="94" t="s">
        <v>137</v>
      </c>
      <c r="I160" s="94" t="s">
        <v>138</v>
      </c>
      <c r="J160" s="94" t="s">
        <v>196</v>
      </c>
      <c r="K160" s="94" t="s">
        <v>140</v>
      </c>
      <c r="L160" s="94" t="s">
        <v>293</v>
      </c>
      <c r="M160" s="95" t="s">
        <v>294</v>
      </c>
      <c r="N160" s="94" t="s">
        <v>294</v>
      </c>
      <c r="O160" s="94" t="s">
        <v>294</v>
      </c>
      <c r="P160" s="94" t="s">
        <v>685</v>
      </c>
      <c r="Q160" s="92"/>
    </row>
    <row r="161" spans="1:17" ht="63" customHeight="1">
      <c r="A161" s="1565">
        <v>160</v>
      </c>
      <c r="B161" s="1565"/>
      <c r="C161" s="93" t="s">
        <v>201</v>
      </c>
      <c r="D161" s="94" t="s">
        <v>686</v>
      </c>
      <c r="E161" s="1566" t="s">
        <v>687</v>
      </c>
      <c r="F161" s="1566"/>
      <c r="G161" s="94">
        <v>2017</v>
      </c>
      <c r="H161" s="94" t="s">
        <v>17</v>
      </c>
      <c r="I161" s="94" t="s">
        <v>284</v>
      </c>
      <c r="J161" s="94" t="s">
        <v>443</v>
      </c>
      <c r="K161" s="94" t="s">
        <v>140</v>
      </c>
      <c r="L161" s="94" t="s">
        <v>688</v>
      </c>
      <c r="M161" s="95" t="s">
        <v>294</v>
      </c>
      <c r="N161" s="94" t="s">
        <v>294</v>
      </c>
      <c r="O161" s="94" t="s">
        <v>294</v>
      </c>
      <c r="P161" s="94" t="s">
        <v>689</v>
      </c>
      <c r="Q161" s="92"/>
    </row>
    <row r="162" spans="1:17" ht="74.099999999999994" customHeight="1">
      <c r="A162" s="92"/>
      <c r="B162" s="92"/>
      <c r="C162" s="92"/>
      <c r="D162" s="92"/>
      <c r="E162" s="92"/>
      <c r="F162" s="92"/>
      <c r="G162" s="92"/>
      <c r="H162" s="92"/>
      <c r="I162" s="92"/>
      <c r="J162" s="92"/>
      <c r="K162" s="92"/>
      <c r="L162" s="92"/>
      <c r="M162" s="92"/>
      <c r="N162" s="92"/>
      <c r="O162" s="92"/>
      <c r="P162" s="92"/>
      <c r="Q162" s="92"/>
    </row>
    <row r="163" spans="1:17" ht="15" customHeight="1">
      <c r="A163" s="92"/>
      <c r="B163" s="1567" t="s">
        <v>690</v>
      </c>
      <c r="C163" s="1567"/>
      <c r="D163" s="92"/>
      <c r="E163" s="92"/>
      <c r="F163" s="92"/>
      <c r="G163" s="92"/>
      <c r="H163" s="92"/>
      <c r="I163" s="92"/>
      <c r="J163" s="92"/>
      <c r="K163" s="92"/>
      <c r="L163" s="92"/>
      <c r="M163" s="92"/>
      <c r="N163" s="92"/>
      <c r="O163" s="92"/>
      <c r="P163" s="92"/>
      <c r="Q163" s="92"/>
    </row>
    <row r="164" spans="1:17" ht="11.1" customHeight="1">
      <c r="A164" s="92"/>
      <c r="B164" s="92"/>
      <c r="C164" s="92"/>
      <c r="D164" s="92"/>
      <c r="E164" s="92"/>
      <c r="F164" s="92"/>
      <c r="G164" s="92"/>
      <c r="H164" s="92"/>
      <c r="I164" s="92"/>
      <c r="J164" s="92"/>
      <c r="K164" s="92"/>
      <c r="L164" s="92"/>
      <c r="M164" s="92"/>
      <c r="N164" s="92"/>
      <c r="O164" s="92"/>
      <c r="P164" s="92"/>
      <c r="Q164" s="92"/>
    </row>
  </sheetData>
  <autoFilter ref="A1:Q161">
    <filterColumn colId="0" showButton="0"/>
    <filterColumn colId="4" showButton="0"/>
  </autoFilter>
  <mergeCells count="323">
    <mergeCell ref="A4:B4"/>
    <mergeCell ref="E4:F4"/>
    <mergeCell ref="A5:B5"/>
    <mergeCell ref="E5:F5"/>
    <mergeCell ref="A6:B6"/>
    <mergeCell ref="E6:F6"/>
    <mergeCell ref="A1:B1"/>
    <mergeCell ref="E1:F1"/>
    <mergeCell ref="A2:B2"/>
    <mergeCell ref="E2:F2"/>
    <mergeCell ref="A3:B3"/>
    <mergeCell ref="E3:F3"/>
    <mergeCell ref="A10:B10"/>
    <mergeCell ref="E10:F10"/>
    <mergeCell ref="A11:B11"/>
    <mergeCell ref="E11:F11"/>
    <mergeCell ref="A12:B12"/>
    <mergeCell ref="E12:F12"/>
    <mergeCell ref="A7:B7"/>
    <mergeCell ref="E7:F7"/>
    <mergeCell ref="A8:B8"/>
    <mergeCell ref="E8:F8"/>
    <mergeCell ref="A9:B9"/>
    <mergeCell ref="E9:F9"/>
    <mergeCell ref="A16:B16"/>
    <mergeCell ref="E16:F16"/>
    <mergeCell ref="A17:B17"/>
    <mergeCell ref="E17:F17"/>
    <mergeCell ref="A18:B18"/>
    <mergeCell ref="E18:F18"/>
    <mergeCell ref="A13:B13"/>
    <mergeCell ref="E13:F13"/>
    <mergeCell ref="A14:B14"/>
    <mergeCell ref="E14:F14"/>
    <mergeCell ref="A15:B15"/>
    <mergeCell ref="E15:F15"/>
    <mergeCell ref="A22:B22"/>
    <mergeCell ref="E22:F22"/>
    <mergeCell ref="A23:B23"/>
    <mergeCell ref="E23:F23"/>
    <mergeCell ref="A24:B24"/>
    <mergeCell ref="E24:F24"/>
    <mergeCell ref="A19:B19"/>
    <mergeCell ref="E19:F19"/>
    <mergeCell ref="A20:B20"/>
    <mergeCell ref="E20:F20"/>
    <mergeCell ref="A21:B21"/>
    <mergeCell ref="E21:F21"/>
    <mergeCell ref="A28:B28"/>
    <mergeCell ref="E28:F28"/>
    <mergeCell ref="A29:B29"/>
    <mergeCell ref="E29:F29"/>
    <mergeCell ref="A30:B30"/>
    <mergeCell ref="E30:F30"/>
    <mergeCell ref="A25:B25"/>
    <mergeCell ref="E25:F25"/>
    <mergeCell ref="A26:B26"/>
    <mergeCell ref="E26:F26"/>
    <mergeCell ref="A27:B27"/>
    <mergeCell ref="E27:F27"/>
    <mergeCell ref="A34:B34"/>
    <mergeCell ref="E34:F34"/>
    <mergeCell ref="A35:B35"/>
    <mergeCell ref="E35:F35"/>
    <mergeCell ref="A36:B36"/>
    <mergeCell ref="E36:F36"/>
    <mergeCell ref="A31:B31"/>
    <mergeCell ref="E31:F31"/>
    <mergeCell ref="A32:B32"/>
    <mergeCell ref="E32:F32"/>
    <mergeCell ref="A33:B33"/>
    <mergeCell ref="E33:F33"/>
    <mergeCell ref="A40:B40"/>
    <mergeCell ref="E40:F40"/>
    <mergeCell ref="A41:B41"/>
    <mergeCell ref="E41:F41"/>
    <mergeCell ref="A42:B42"/>
    <mergeCell ref="E42:F42"/>
    <mergeCell ref="A37:B37"/>
    <mergeCell ref="E37:F37"/>
    <mergeCell ref="A38:B38"/>
    <mergeCell ref="E38:F38"/>
    <mergeCell ref="A39:B39"/>
    <mergeCell ref="E39:F39"/>
    <mergeCell ref="A46:B46"/>
    <mergeCell ref="E46:F46"/>
    <mergeCell ref="A47:B47"/>
    <mergeCell ref="E47:F47"/>
    <mergeCell ref="A48:B48"/>
    <mergeCell ref="E48:F48"/>
    <mergeCell ref="A43:B43"/>
    <mergeCell ref="E43:F43"/>
    <mergeCell ref="A44:B44"/>
    <mergeCell ref="E44:F44"/>
    <mergeCell ref="A45:B45"/>
    <mergeCell ref="E45:F45"/>
    <mergeCell ref="A52:B52"/>
    <mergeCell ref="E52:F52"/>
    <mergeCell ref="A53:B53"/>
    <mergeCell ref="E53:F53"/>
    <mergeCell ref="A54:B54"/>
    <mergeCell ref="E54:F54"/>
    <mergeCell ref="A49:B49"/>
    <mergeCell ref="E49:F49"/>
    <mergeCell ref="A50:B50"/>
    <mergeCell ref="E50:F50"/>
    <mergeCell ref="A51:B51"/>
    <mergeCell ref="E51:F51"/>
    <mergeCell ref="A58:B58"/>
    <mergeCell ref="E58:F58"/>
    <mergeCell ref="A59:B59"/>
    <mergeCell ref="E59:F59"/>
    <mergeCell ref="A60:B60"/>
    <mergeCell ref="E60:F60"/>
    <mergeCell ref="A55:B55"/>
    <mergeCell ref="E55:F55"/>
    <mergeCell ref="A56:B56"/>
    <mergeCell ref="E56:F56"/>
    <mergeCell ref="A57:B57"/>
    <mergeCell ref="E57:F57"/>
    <mergeCell ref="A64:B64"/>
    <mergeCell ref="E64:F64"/>
    <mergeCell ref="A65:B65"/>
    <mergeCell ref="E65:F65"/>
    <mergeCell ref="A66:B66"/>
    <mergeCell ref="E66:F66"/>
    <mergeCell ref="A61:B61"/>
    <mergeCell ref="E61:F61"/>
    <mergeCell ref="A62:B62"/>
    <mergeCell ref="E62:F62"/>
    <mergeCell ref="A63:B63"/>
    <mergeCell ref="E63:F63"/>
    <mergeCell ref="A70:B70"/>
    <mergeCell ref="E70:F70"/>
    <mergeCell ref="A71:B71"/>
    <mergeCell ref="E71:F71"/>
    <mergeCell ref="A72:B72"/>
    <mergeCell ref="E72:F72"/>
    <mergeCell ref="A67:B67"/>
    <mergeCell ref="E67:F67"/>
    <mergeCell ref="A68:B68"/>
    <mergeCell ref="E68:F68"/>
    <mergeCell ref="A69:B69"/>
    <mergeCell ref="E69:F69"/>
    <mergeCell ref="A76:B76"/>
    <mergeCell ref="E76:F76"/>
    <mergeCell ref="A77:B77"/>
    <mergeCell ref="E77:F77"/>
    <mergeCell ref="A78:B78"/>
    <mergeCell ref="E78:F78"/>
    <mergeCell ref="A73:B73"/>
    <mergeCell ref="E73:F73"/>
    <mergeCell ref="A74:B74"/>
    <mergeCell ref="E74:F74"/>
    <mergeCell ref="A75:B75"/>
    <mergeCell ref="E75:F75"/>
    <mergeCell ref="A82:B82"/>
    <mergeCell ref="E82:F82"/>
    <mergeCell ref="A83:B83"/>
    <mergeCell ref="E83:F83"/>
    <mergeCell ref="A84:B84"/>
    <mergeCell ref="E84:F84"/>
    <mergeCell ref="A79:B79"/>
    <mergeCell ref="E79:F79"/>
    <mergeCell ref="A80:B80"/>
    <mergeCell ref="E80:F80"/>
    <mergeCell ref="A81:B81"/>
    <mergeCell ref="E81:F81"/>
    <mergeCell ref="A88:B88"/>
    <mergeCell ref="E88:F88"/>
    <mergeCell ref="A89:B89"/>
    <mergeCell ref="E89:F89"/>
    <mergeCell ref="A90:B90"/>
    <mergeCell ref="E90:F90"/>
    <mergeCell ref="A85:B85"/>
    <mergeCell ref="E85:F85"/>
    <mergeCell ref="A86:B86"/>
    <mergeCell ref="E86:F86"/>
    <mergeCell ref="A87:B87"/>
    <mergeCell ref="E87:F87"/>
    <mergeCell ref="A94:B94"/>
    <mergeCell ref="E94:F94"/>
    <mergeCell ref="A95:B95"/>
    <mergeCell ref="E95:F95"/>
    <mergeCell ref="A96:B96"/>
    <mergeCell ref="E96:F96"/>
    <mergeCell ref="A91:B91"/>
    <mergeCell ref="E91:F91"/>
    <mergeCell ref="A92:B92"/>
    <mergeCell ref="E92:F92"/>
    <mergeCell ref="A93:B93"/>
    <mergeCell ref="E93:F93"/>
    <mergeCell ref="A100:B100"/>
    <mergeCell ref="E100:F100"/>
    <mergeCell ref="A101:B101"/>
    <mergeCell ref="E101:F101"/>
    <mergeCell ref="A102:B102"/>
    <mergeCell ref="E102:F102"/>
    <mergeCell ref="A97:B97"/>
    <mergeCell ref="E97:F97"/>
    <mergeCell ref="A98:B98"/>
    <mergeCell ref="E98:F98"/>
    <mergeCell ref="A99:B99"/>
    <mergeCell ref="E99:F99"/>
    <mergeCell ref="A106:B106"/>
    <mergeCell ref="E106:F106"/>
    <mergeCell ref="A107:B107"/>
    <mergeCell ref="E107:F107"/>
    <mergeCell ref="A108:B108"/>
    <mergeCell ref="E108:F108"/>
    <mergeCell ref="A103:B103"/>
    <mergeCell ref="E103:F103"/>
    <mergeCell ref="A104:B104"/>
    <mergeCell ref="E104:F104"/>
    <mergeCell ref="A105:B105"/>
    <mergeCell ref="E105:F105"/>
    <mergeCell ref="A112:B112"/>
    <mergeCell ref="E112:F112"/>
    <mergeCell ref="A113:B113"/>
    <mergeCell ref="E113:F113"/>
    <mergeCell ref="A114:B114"/>
    <mergeCell ref="E114:F114"/>
    <mergeCell ref="A109:B109"/>
    <mergeCell ref="E109:F109"/>
    <mergeCell ref="A110:B110"/>
    <mergeCell ref="E110:F110"/>
    <mergeCell ref="A111:B111"/>
    <mergeCell ref="E111:F111"/>
    <mergeCell ref="A118:B118"/>
    <mergeCell ref="E118:F118"/>
    <mergeCell ref="A119:B119"/>
    <mergeCell ref="E119:F119"/>
    <mergeCell ref="A120:B120"/>
    <mergeCell ref="E120:F120"/>
    <mergeCell ref="A115:B115"/>
    <mergeCell ref="E115:F115"/>
    <mergeCell ref="A116:B116"/>
    <mergeCell ref="E116:F116"/>
    <mergeCell ref="A117:B117"/>
    <mergeCell ref="E117:F117"/>
    <mergeCell ref="A124:B124"/>
    <mergeCell ref="E124:F124"/>
    <mergeCell ref="A125:B125"/>
    <mergeCell ref="E125:F125"/>
    <mergeCell ref="A126:B126"/>
    <mergeCell ref="E126:F126"/>
    <mergeCell ref="A121:B121"/>
    <mergeCell ref="E121:F121"/>
    <mergeCell ref="A122:B122"/>
    <mergeCell ref="E122:F122"/>
    <mergeCell ref="A123:B123"/>
    <mergeCell ref="E123:F123"/>
    <mergeCell ref="A130:B130"/>
    <mergeCell ref="E130:F130"/>
    <mergeCell ref="A131:B131"/>
    <mergeCell ref="E131:F131"/>
    <mergeCell ref="A132:B132"/>
    <mergeCell ref="E132:F132"/>
    <mergeCell ref="A127:B127"/>
    <mergeCell ref="E127:F127"/>
    <mergeCell ref="A128:B128"/>
    <mergeCell ref="E128:F128"/>
    <mergeCell ref="A129:B129"/>
    <mergeCell ref="E129:F129"/>
    <mergeCell ref="A136:B136"/>
    <mergeCell ref="E136:F136"/>
    <mergeCell ref="A137:B137"/>
    <mergeCell ref="E137:F137"/>
    <mergeCell ref="A138:B138"/>
    <mergeCell ref="E138:F138"/>
    <mergeCell ref="A133:B133"/>
    <mergeCell ref="E133:F133"/>
    <mergeCell ref="A134:B134"/>
    <mergeCell ref="E134:F134"/>
    <mergeCell ref="A135:B135"/>
    <mergeCell ref="E135:F135"/>
    <mergeCell ref="A142:B142"/>
    <mergeCell ref="E142:F142"/>
    <mergeCell ref="A143:B143"/>
    <mergeCell ref="E143:F143"/>
    <mergeCell ref="A144:B144"/>
    <mergeCell ref="E144:F144"/>
    <mergeCell ref="A139:B139"/>
    <mergeCell ref="E139:F139"/>
    <mergeCell ref="A140:B140"/>
    <mergeCell ref="E140:F140"/>
    <mergeCell ref="A141:B141"/>
    <mergeCell ref="E141:F141"/>
    <mergeCell ref="A148:B148"/>
    <mergeCell ref="E148:F148"/>
    <mergeCell ref="A149:B149"/>
    <mergeCell ref="E149:F149"/>
    <mergeCell ref="A150:B150"/>
    <mergeCell ref="E150:F150"/>
    <mergeCell ref="A145:B145"/>
    <mergeCell ref="E145:F145"/>
    <mergeCell ref="A146:B146"/>
    <mergeCell ref="E146:F146"/>
    <mergeCell ref="A147:B147"/>
    <mergeCell ref="E147:F147"/>
    <mergeCell ref="A154:B154"/>
    <mergeCell ref="E154:F154"/>
    <mergeCell ref="A155:B155"/>
    <mergeCell ref="E155:F155"/>
    <mergeCell ref="A156:B156"/>
    <mergeCell ref="E156:F156"/>
    <mergeCell ref="A151:B151"/>
    <mergeCell ref="E151:F151"/>
    <mergeCell ref="A152:B152"/>
    <mergeCell ref="E152:F152"/>
    <mergeCell ref="A153:B153"/>
    <mergeCell ref="E153:F153"/>
    <mergeCell ref="A160:B160"/>
    <mergeCell ref="E160:F160"/>
    <mergeCell ref="A161:B161"/>
    <mergeCell ref="E161:F161"/>
    <mergeCell ref="B163:C163"/>
    <mergeCell ref="A157:B157"/>
    <mergeCell ref="E157:F157"/>
    <mergeCell ref="A158:B158"/>
    <mergeCell ref="E158:F158"/>
    <mergeCell ref="A159:B159"/>
    <mergeCell ref="E159:F1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18</vt:i4>
      </vt:variant>
      <vt:variant>
        <vt:lpstr>Adlandırılmış Aralıklar</vt:lpstr>
      </vt:variant>
      <vt:variant>
        <vt:i4>8</vt:i4>
      </vt:variant>
    </vt:vector>
  </HeadingPairs>
  <TitlesOfParts>
    <vt:vector size="26" baseType="lpstr">
      <vt:lpstr>Sayfa1</vt:lpstr>
      <vt:lpstr>ÇALIŞMA TAKİP</vt:lpstr>
      <vt:lpstr>ÖZET</vt:lpstr>
      <vt:lpstr>STATUS REPORT</vt:lpstr>
      <vt:lpstr>KKK. MÜH.TED.DURUMU</vt:lpstr>
      <vt:lpstr>MSB MALİYE(YASEMİN hNM.)</vt:lpstr>
      <vt:lpstr>ALMANYA PROBLMLİ</vt:lpstr>
      <vt:lpstr>TOPLANTI MADDELERİ</vt:lpstr>
      <vt:lpstr>AYRINTILI BİLGİ</vt:lpstr>
      <vt:lpstr>PROTAP</vt:lpstr>
      <vt:lpstr>İRTİBAT NUMARALARI</vt:lpstr>
      <vt:lpstr>KAYNAK TAKİBİ</vt:lpstr>
      <vt:lpstr>KKK. KAYNAK DURUMU</vt:lpstr>
      <vt:lpstr>GN.MD.EMRİ</vt:lpstr>
      <vt:lpstr>MALİ HUSUS-1</vt:lpstr>
      <vt:lpstr>MALİ HUSUS-2</vt:lpstr>
      <vt:lpstr>YAPILACAK FAALİYETLER</vt:lpstr>
      <vt:lpstr>Sayfa2</vt:lpstr>
      <vt:lpstr>'ÇALIŞMA TAKİP'!Yazdırma_Alanı</vt:lpstr>
      <vt:lpstr>'KAYNAK TAKİBİ'!Yazdırma_Alanı</vt:lpstr>
      <vt:lpstr>'KKK. KAYNAK DURUMU'!Yazdırma_Alanı</vt:lpstr>
      <vt:lpstr>'TOPLANTI MADDELERİ'!Yazdırma_Alanı</vt:lpstr>
      <vt:lpstr>'ÇALIŞMA TAKİP'!Yazdırma_Başlıkları</vt:lpstr>
      <vt:lpstr>'KAYNAK TAKİBİ'!Yazdırma_Başlıkları</vt:lpstr>
      <vt:lpstr>'KKK. KAYNAK DURUMU'!Yazdırma_Başlıkları</vt:lpstr>
      <vt:lpstr>'TOPLANTI MADDELERİ'!Yazdırma_Başlıkları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2017-11-12T15:46:39Z</dcterms:modified>
</cp:coreProperties>
</file>