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ZD\Test2\Test\"/>
    </mc:Choice>
  </mc:AlternateContent>
  <xr:revisionPtr revIDLastSave="0" documentId="13_ncr:1_{4DA5E415-866D-42A4-A004-535170F239B2}" xr6:coauthVersionLast="36" xr6:coauthVersionMax="36" xr10:uidLastSave="{00000000-0000-0000-0000-000000000000}"/>
  <bookViews>
    <workbookView xWindow="0" yWindow="0" windowWidth="19200" windowHeight="11385" xr2:uid="{5DD9BFB4-37DB-46FA-A9F9-43BFB07FB097}"/>
  </bookViews>
  <sheets>
    <sheet name="upravená data" sheetId="2" r:id="rId1"/>
    <sheet name="EDF" sheetId="3" r:id="rId2"/>
  </sheets>
  <definedNames>
    <definedName name="_xlchart.v1.0" hidden="1">'upravená data'!$H$10:$H$17</definedName>
    <definedName name="_xlchart.v1.1" hidden="1">'upravená data'!$K$10:$K$17</definedName>
    <definedName name="_xlchart.v1.2" hidden="1">'upravená data'!$K$9</definedName>
    <definedName name="_xlchart.v1.3" hidden="1">'upravená data'!$H$10:$H$17</definedName>
    <definedName name="_xlchart.v1.4" hidden="1">'upravená data'!$K$10:$K$17</definedName>
    <definedName name="_xlchart.v1.5" hidden="1">'upravená data'!$K$9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F18" i="2"/>
  <c r="F17" i="2"/>
  <c r="F16" i="2"/>
  <c r="K24" i="2" s="1"/>
  <c r="J31" i="2"/>
  <c r="I31" i="2"/>
  <c r="J24" i="2"/>
  <c r="J25" i="2"/>
  <c r="J26" i="2"/>
  <c r="J27" i="2"/>
  <c r="J28" i="2"/>
  <c r="J29" i="2"/>
  <c r="J30" i="2"/>
  <c r="J23" i="2"/>
  <c r="I24" i="2"/>
  <c r="I25" i="2"/>
  <c r="I26" i="2"/>
  <c r="I27" i="2"/>
  <c r="I28" i="2"/>
  <c r="I29" i="2"/>
  <c r="I30" i="2"/>
  <c r="I23" i="2"/>
  <c r="H29" i="2"/>
  <c r="H30" i="2"/>
  <c r="H24" i="2"/>
  <c r="H25" i="2"/>
  <c r="H26" i="2"/>
  <c r="H27" i="2"/>
  <c r="H28" i="2"/>
  <c r="H23" i="2"/>
  <c r="K11" i="2"/>
  <c r="K12" i="2"/>
  <c r="K13" i="2"/>
  <c r="K14" i="2"/>
  <c r="K15" i="2"/>
  <c r="K16" i="2"/>
  <c r="K17" i="2"/>
  <c r="K10" i="2"/>
  <c r="I17" i="2"/>
  <c r="J17" i="2" s="1"/>
  <c r="I12" i="2"/>
  <c r="J12" i="2" s="1"/>
  <c r="I13" i="2" s="1"/>
  <c r="J13" i="2" s="1"/>
  <c r="I14" i="2" s="1"/>
  <c r="J14" i="2" s="1"/>
  <c r="I15" i="2" s="1"/>
  <c r="J15" i="2" s="1"/>
  <c r="I16" i="2" s="1"/>
  <c r="J16" i="2" s="1"/>
  <c r="J11" i="2"/>
  <c r="I11" i="2"/>
  <c r="J10" i="2"/>
  <c r="I10" i="2"/>
  <c r="I6" i="2"/>
  <c r="I5" i="2"/>
  <c r="I4" i="2"/>
  <c r="I3" i="2"/>
  <c r="I2" i="2"/>
  <c r="I1" i="2"/>
  <c r="F9" i="2"/>
  <c r="F8" i="2"/>
  <c r="F4" i="2"/>
  <c r="F3" i="2"/>
  <c r="F2" i="2"/>
  <c r="K23" i="2" l="1"/>
  <c r="K27" i="2"/>
  <c r="K26" i="2"/>
  <c r="K29" i="2"/>
  <c r="K25" i="2"/>
  <c r="K30" i="2"/>
  <c r="K28" i="2"/>
  <c r="K3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B02300-C610-4360-A94A-30845BD0C9FA}" keepAlive="1" name="Dotaz – Table 0" description="Připojení k dotazu produktu Table 0 v sešitě" type="5" refreshedVersion="6" background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<sst xmlns="http://schemas.openxmlformats.org/spreadsheetml/2006/main" count="195" uniqueCount="114">
  <si>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</si>
  <si>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</si>
  <si>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</si>
  <si>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</si>
  <si>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</si>
  <si>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</si>
  <si>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</si>
  <si>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</si>
  <si>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</si>
  <si>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</si>
  <si>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</si>
  <si>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</si>
  <si>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</si>
  <si>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</si>
  <si>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</si>
  <si>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</si>
  <si>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</si>
  <si>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</si>
  <si>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</si>
  <si>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</si>
  <si>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</si>
  <si>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</si>
  <si>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</si>
  <si>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</si>
  <si>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</si>
  <si>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</si>
  <si>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Cheb</t>
  </si>
  <si>
    <t>Karlovy Vary</t>
  </si>
  <si>
    <t>Sokolov</t>
  </si>
  <si>
    <t>Děčín</t>
  </si>
  <si>
    <t>Chomutov</t>
  </si>
  <si>
    <t>Litoměřice</t>
  </si>
  <si>
    <t>Louny</t>
  </si>
  <si>
    <t>Most</t>
  </si>
  <si>
    <t>Teplice</t>
  </si>
  <si>
    <t>Ústí nad Labem</t>
  </si>
  <si>
    <t>Česká Lípa</t>
  </si>
  <si>
    <t>Jablonec nad Nisou</t>
  </si>
  <si>
    <t>Liberec</t>
  </si>
  <si>
    <t>Semily</t>
  </si>
  <si>
    <t>Hradec Králové</t>
  </si>
  <si>
    <t>Jičín</t>
  </si>
  <si>
    <t>Náchod</t>
  </si>
  <si>
    <t>Rychnov nad Kněžnou</t>
  </si>
  <si>
    <t>Trutnov</t>
  </si>
  <si>
    <t>Chrudim</t>
  </si>
  <si>
    <t>Pardubice</t>
  </si>
  <si>
    <t>Svitavy</t>
  </si>
  <si>
    <t>Ústí nad Orlicí</t>
  </si>
  <si>
    <t>Havlíčkův Brod</t>
  </si>
  <si>
    <t>Jihlava</t>
  </si>
  <si>
    <t>Pelhřimov</t>
  </si>
  <si>
    <t>Třebíč</t>
  </si>
  <si>
    <t>Žďár nad Sázavou</t>
  </si>
  <si>
    <t>Blansko</t>
  </si>
  <si>
    <t>Brno-město</t>
  </si>
  <si>
    <t>Brno-venkov</t>
  </si>
  <si>
    <t>Břeclav</t>
  </si>
  <si>
    <t>Hodonín</t>
  </si>
  <si>
    <t>Vyškov</t>
  </si>
  <si>
    <t>Znojmo</t>
  </si>
  <si>
    <t>Jeseník</t>
  </si>
  <si>
    <t>Olomouc</t>
  </si>
  <si>
    <t>Prostějov</t>
  </si>
  <si>
    <t>Přerov</t>
  </si>
  <si>
    <t>Šumperk</t>
  </si>
  <si>
    <t>Kroměříž</t>
  </si>
  <si>
    <t>Uherské Hradiště</t>
  </si>
  <si>
    <t>Vsetín</t>
  </si>
  <si>
    <t>Zlín</t>
  </si>
  <si>
    <t>Bruntál</t>
  </si>
  <si>
    <t>Frýdek-Místek</t>
  </si>
  <si>
    <t>Karviná</t>
  </si>
  <si>
    <t>Nový Jičín</t>
  </si>
  <si>
    <t>Opava</t>
  </si>
  <si>
    <t>Ostrava-město</t>
  </si>
  <si>
    <t>Číselník</t>
  </si>
  <si>
    <t>Území / okresy</t>
  </si>
  <si>
    <t>počet ženatých / vdaných</t>
  </si>
  <si>
    <t>netříděné charakteristiky</t>
  </si>
  <si>
    <t>průměr</t>
  </si>
  <si>
    <t>rozptyl</t>
  </si>
  <si>
    <t>směrodatná odchylka</t>
  </si>
  <si>
    <t>ostatní charakteristiky</t>
  </si>
  <si>
    <t>medián</t>
  </si>
  <si>
    <t>variační rozpětí</t>
  </si>
  <si>
    <t>přibližně 50 % dat je pod 41752,5 a přibližně 50 % dat je nad 41752,5</t>
  </si>
  <si>
    <t>tříděné charakteristiky</t>
  </si>
  <si>
    <t>počet dat</t>
  </si>
  <si>
    <t>min</t>
  </si>
  <si>
    <t>max</t>
  </si>
  <si>
    <t>sturges k</t>
  </si>
  <si>
    <t>krok h</t>
  </si>
  <si>
    <t>h zaokr</t>
  </si>
  <si>
    <t>invetrval</t>
  </si>
  <si>
    <t>dolní mez</t>
  </si>
  <si>
    <t>horní mez</t>
  </si>
  <si>
    <t>četnost</t>
  </si>
  <si>
    <t>[12924;30070)</t>
  </si>
  <si>
    <t>[30070;47216)</t>
  </si>
  <si>
    <t>[47216;64362)</t>
  </si>
  <si>
    <t>[64362;81508)</t>
  </si>
  <si>
    <t>[81508;98654)</t>
  </si>
  <si>
    <t>[98654;115800)</t>
  </si>
  <si>
    <t>[115800;132946)</t>
  </si>
  <si>
    <t>[132946;150092)</t>
  </si>
  <si>
    <t>střed intervalu</t>
  </si>
  <si>
    <t>váhy</t>
  </si>
  <si>
    <t>střed int * váhy</t>
  </si>
  <si>
    <t>(střed - průměr)^2 * váhy</t>
  </si>
  <si>
    <t>největší četnost byla v intervalu [30070;47216) a to 39</t>
  </si>
  <si>
    <t>F_N</t>
  </si>
  <si>
    <t>počet ženatých / vdaných (seřazeno)</t>
  </si>
  <si>
    <t>27 % okresů má menší počet ženatých/vdaných lidí a 73 % okresů má vyšší počet ženatých/vdaných lidí.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</si>
</sst>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2" xfId="0" applyNumberFormat="1" applyFont="1" applyFill="1" applyBorder="1"/>
    <xf numFmtId="0" fontId="0" fillId="0" borderId="3" xfId="0" applyFont="1" applyFill="1" applyBorder="1"/>
    <xf numFmtId="0" fontId="0" fillId="0" borderId="1" xfId="0" applyNumberFormat="1" applyFont="1" applyFill="1" applyBorder="1"/>
    <xf numFmtId="0" fontId="0" fillId="0" borderId="4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Alignment="1"/>
    <xf numFmtId="0" fontId="0" fillId="0" borderId="5" xfId="0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/>
    <xf numFmtId="0" fontId="0" fillId="3" borderId="2" xfId="0" applyNumberFormat="1" applyFont="1" applyFill="1" applyBorder="1"/>
    <xf numFmtId="0" fontId="0" fillId="3" borderId="3" xfId="0" applyFont="1" applyFill="1" applyBorder="1"/>
    <xf numFmtId="0" fontId="0" fillId="3" borderId="5" xfId="0" applyFont="1" applyFill="1" applyBorder="1" applyAlignment="1">
      <alignment horizontal="center" vertical="center" wrapText="1"/>
    </xf>
  </cellXfs>
  <cellStyles count="1">
    <cellStyle name="Normální" xfId="0" builtinId="0"/>
  </cellStyles>
  <dxfs count="13"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/>
      </border>
    </dxf>
    <dxf>
      <fill>
        <patternFill patternType="none">
          <bgColor auto="1"/>
        </patternFill>
      </fill>
    </dxf>
    <dxf>
      <border outline="0">
        <right style="thin">
          <color theme="9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/>
      </border>
    </dxf>
    <dxf>
      <fill>
        <patternFill patternType="none">
          <bgColor auto="1"/>
        </patternFill>
      </fill>
    </dxf>
    <dxf>
      <border outline="0">
        <right style="thin">
          <color theme="9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EDF!$D$1</c:f>
              <c:strCache>
                <c:ptCount val="1"/>
                <c:pt idx="0">
                  <c:v>F_N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EDF!$C$2:$C$77</c:f>
              <c:numCache>
                <c:formatCode>General</c:formatCode>
                <c:ptCount val="76"/>
                <c:pt idx="0">
                  <c:v>12924</c:v>
                </c:pt>
                <c:pt idx="1">
                  <c:v>19370</c:v>
                </c:pt>
                <c:pt idx="2">
                  <c:v>19685</c:v>
                </c:pt>
                <c:pt idx="3">
                  <c:v>19693</c:v>
                </c:pt>
                <c:pt idx="4">
                  <c:v>21480</c:v>
                </c:pt>
                <c:pt idx="5">
                  <c:v>21823</c:v>
                </c:pt>
                <c:pt idx="6">
                  <c:v>22575</c:v>
                </c:pt>
                <c:pt idx="7">
                  <c:v>27460</c:v>
                </c:pt>
                <c:pt idx="8">
                  <c:v>27724</c:v>
                </c:pt>
                <c:pt idx="9">
                  <c:v>27869</c:v>
                </c:pt>
                <c:pt idx="10">
                  <c:v>28258</c:v>
                </c:pt>
                <c:pt idx="11">
                  <c:v>28481</c:v>
                </c:pt>
                <c:pt idx="12">
                  <c:v>29897</c:v>
                </c:pt>
                <c:pt idx="13">
                  <c:v>30205</c:v>
                </c:pt>
                <c:pt idx="14">
                  <c:v>30341</c:v>
                </c:pt>
                <c:pt idx="15">
                  <c:v>30767</c:v>
                </c:pt>
                <c:pt idx="16">
                  <c:v>30785</c:v>
                </c:pt>
                <c:pt idx="17">
                  <c:v>30905</c:v>
                </c:pt>
                <c:pt idx="18">
                  <c:v>31447</c:v>
                </c:pt>
                <c:pt idx="19">
                  <c:v>32664</c:v>
                </c:pt>
                <c:pt idx="20">
                  <c:v>32780</c:v>
                </c:pt>
                <c:pt idx="21">
                  <c:v>33176</c:v>
                </c:pt>
                <c:pt idx="22">
                  <c:v>33935</c:v>
                </c:pt>
                <c:pt idx="23">
                  <c:v>35142</c:v>
                </c:pt>
                <c:pt idx="24">
                  <c:v>35567</c:v>
                </c:pt>
                <c:pt idx="25">
                  <c:v>37497</c:v>
                </c:pt>
                <c:pt idx="26">
                  <c:v>38161</c:v>
                </c:pt>
                <c:pt idx="27">
                  <c:v>38535</c:v>
                </c:pt>
                <c:pt idx="28">
                  <c:v>38957</c:v>
                </c:pt>
                <c:pt idx="29">
                  <c:v>39134</c:v>
                </c:pt>
                <c:pt idx="30">
                  <c:v>39349</c:v>
                </c:pt>
                <c:pt idx="31">
                  <c:v>40072</c:v>
                </c:pt>
                <c:pt idx="32">
                  <c:v>40074</c:v>
                </c:pt>
                <c:pt idx="33">
                  <c:v>40224</c:v>
                </c:pt>
                <c:pt idx="34">
                  <c:v>40535</c:v>
                </c:pt>
                <c:pt idx="35">
                  <c:v>40546</c:v>
                </c:pt>
                <c:pt idx="36">
                  <c:v>40722</c:v>
                </c:pt>
                <c:pt idx="37">
                  <c:v>41633</c:v>
                </c:pt>
                <c:pt idx="38">
                  <c:v>41872</c:v>
                </c:pt>
                <c:pt idx="39">
                  <c:v>42189</c:v>
                </c:pt>
                <c:pt idx="40">
                  <c:v>42209</c:v>
                </c:pt>
                <c:pt idx="41">
                  <c:v>42315</c:v>
                </c:pt>
                <c:pt idx="42">
                  <c:v>42385</c:v>
                </c:pt>
                <c:pt idx="43">
                  <c:v>43908</c:v>
                </c:pt>
                <c:pt idx="44">
                  <c:v>44025</c:v>
                </c:pt>
                <c:pt idx="45">
                  <c:v>44196</c:v>
                </c:pt>
                <c:pt idx="46">
                  <c:v>44775</c:v>
                </c:pt>
                <c:pt idx="47">
                  <c:v>44891</c:v>
                </c:pt>
                <c:pt idx="48">
                  <c:v>45402</c:v>
                </c:pt>
                <c:pt idx="49">
                  <c:v>45715</c:v>
                </c:pt>
                <c:pt idx="50">
                  <c:v>45803</c:v>
                </c:pt>
                <c:pt idx="51">
                  <c:v>46306</c:v>
                </c:pt>
                <c:pt idx="52">
                  <c:v>49534</c:v>
                </c:pt>
                <c:pt idx="53">
                  <c:v>49836</c:v>
                </c:pt>
                <c:pt idx="54">
                  <c:v>50410</c:v>
                </c:pt>
                <c:pt idx="55">
                  <c:v>53485</c:v>
                </c:pt>
                <c:pt idx="56">
                  <c:v>55436</c:v>
                </c:pt>
                <c:pt idx="57">
                  <c:v>57586</c:v>
                </c:pt>
                <c:pt idx="58">
                  <c:v>58857</c:v>
                </c:pt>
                <c:pt idx="59">
                  <c:v>61885</c:v>
                </c:pt>
                <c:pt idx="60">
                  <c:v>61986</c:v>
                </c:pt>
                <c:pt idx="61">
                  <c:v>63851</c:v>
                </c:pt>
                <c:pt idx="62">
                  <c:v>64324</c:v>
                </c:pt>
                <c:pt idx="63">
                  <c:v>64518</c:v>
                </c:pt>
                <c:pt idx="64">
                  <c:v>66969</c:v>
                </c:pt>
                <c:pt idx="65">
                  <c:v>70346</c:v>
                </c:pt>
                <c:pt idx="66">
                  <c:v>71742</c:v>
                </c:pt>
                <c:pt idx="67">
                  <c:v>76518</c:v>
                </c:pt>
                <c:pt idx="68">
                  <c:v>76741</c:v>
                </c:pt>
                <c:pt idx="69">
                  <c:v>78980</c:v>
                </c:pt>
                <c:pt idx="70">
                  <c:v>86295</c:v>
                </c:pt>
                <c:pt idx="71">
                  <c:v>88275</c:v>
                </c:pt>
                <c:pt idx="72">
                  <c:v>89858</c:v>
                </c:pt>
                <c:pt idx="73">
                  <c:v>94827</c:v>
                </c:pt>
                <c:pt idx="74">
                  <c:v>107688</c:v>
                </c:pt>
                <c:pt idx="75">
                  <c:v>137138</c:v>
                </c:pt>
              </c:numCache>
            </c:numRef>
          </c:xVal>
          <c:yVal>
            <c:numRef>
              <c:f>EDF!$D$2:$D$77</c:f>
              <c:numCache>
                <c:formatCode>General</c:formatCode>
                <c:ptCount val="76"/>
                <c:pt idx="0">
                  <c:v>1.3157894736842105E-2</c:v>
                </c:pt>
                <c:pt idx="1">
                  <c:v>2.6315789473684209E-2</c:v>
                </c:pt>
                <c:pt idx="2">
                  <c:v>3.9473684210526314E-2</c:v>
                </c:pt>
                <c:pt idx="3">
                  <c:v>5.2631578947368418E-2</c:v>
                </c:pt>
                <c:pt idx="4">
                  <c:v>6.5789473684210523E-2</c:v>
                </c:pt>
                <c:pt idx="5">
                  <c:v>7.8947368421052627E-2</c:v>
                </c:pt>
                <c:pt idx="6">
                  <c:v>9.2105263157894732E-2</c:v>
                </c:pt>
                <c:pt idx="7">
                  <c:v>0.10526315789473684</c:v>
                </c:pt>
                <c:pt idx="8">
                  <c:v>0.11842105263157894</c:v>
                </c:pt>
                <c:pt idx="9">
                  <c:v>0.13157894736842105</c:v>
                </c:pt>
                <c:pt idx="10">
                  <c:v>0.14473684210526316</c:v>
                </c:pt>
                <c:pt idx="11">
                  <c:v>0.15789473684210525</c:v>
                </c:pt>
                <c:pt idx="12">
                  <c:v>0.17105263157894737</c:v>
                </c:pt>
                <c:pt idx="13">
                  <c:v>0.18421052631578946</c:v>
                </c:pt>
                <c:pt idx="14">
                  <c:v>0.19736842105263158</c:v>
                </c:pt>
                <c:pt idx="15">
                  <c:v>0.21052631578947367</c:v>
                </c:pt>
                <c:pt idx="16">
                  <c:v>0.22368421052631579</c:v>
                </c:pt>
                <c:pt idx="17">
                  <c:v>0.23684210526315788</c:v>
                </c:pt>
                <c:pt idx="18">
                  <c:v>0.25</c:v>
                </c:pt>
                <c:pt idx="19">
                  <c:v>0.26315789473684209</c:v>
                </c:pt>
                <c:pt idx="20">
                  <c:v>0.27631578947368424</c:v>
                </c:pt>
                <c:pt idx="21">
                  <c:v>0.28947368421052633</c:v>
                </c:pt>
                <c:pt idx="22">
                  <c:v>0.30263157894736842</c:v>
                </c:pt>
                <c:pt idx="23">
                  <c:v>0.31578947368421051</c:v>
                </c:pt>
                <c:pt idx="24">
                  <c:v>0.32894736842105265</c:v>
                </c:pt>
                <c:pt idx="25">
                  <c:v>0.34210526315789475</c:v>
                </c:pt>
                <c:pt idx="26">
                  <c:v>0.35526315789473684</c:v>
                </c:pt>
                <c:pt idx="27">
                  <c:v>0.36842105263157893</c:v>
                </c:pt>
                <c:pt idx="28">
                  <c:v>0.38157894736842107</c:v>
                </c:pt>
                <c:pt idx="29">
                  <c:v>0.39473684210526316</c:v>
                </c:pt>
                <c:pt idx="30">
                  <c:v>0.40789473684210525</c:v>
                </c:pt>
                <c:pt idx="31">
                  <c:v>0.42105263157894735</c:v>
                </c:pt>
                <c:pt idx="32">
                  <c:v>0.43421052631578949</c:v>
                </c:pt>
                <c:pt idx="33">
                  <c:v>0.44736842105263158</c:v>
                </c:pt>
                <c:pt idx="34">
                  <c:v>0.46052631578947367</c:v>
                </c:pt>
                <c:pt idx="35">
                  <c:v>0.47368421052631576</c:v>
                </c:pt>
                <c:pt idx="36">
                  <c:v>0.48684210526315791</c:v>
                </c:pt>
                <c:pt idx="37">
                  <c:v>0.5</c:v>
                </c:pt>
                <c:pt idx="38">
                  <c:v>0.51315789473684215</c:v>
                </c:pt>
                <c:pt idx="39">
                  <c:v>0.52631578947368418</c:v>
                </c:pt>
                <c:pt idx="40">
                  <c:v>0.53947368421052633</c:v>
                </c:pt>
                <c:pt idx="41">
                  <c:v>0.55263157894736847</c:v>
                </c:pt>
                <c:pt idx="42">
                  <c:v>0.56578947368421051</c:v>
                </c:pt>
                <c:pt idx="43">
                  <c:v>0.57894736842105265</c:v>
                </c:pt>
                <c:pt idx="44">
                  <c:v>0.59210526315789469</c:v>
                </c:pt>
                <c:pt idx="45">
                  <c:v>0.60526315789473684</c:v>
                </c:pt>
                <c:pt idx="46">
                  <c:v>0.61842105263157898</c:v>
                </c:pt>
                <c:pt idx="47">
                  <c:v>0.63157894736842102</c:v>
                </c:pt>
                <c:pt idx="48">
                  <c:v>0.64473684210526316</c:v>
                </c:pt>
                <c:pt idx="49">
                  <c:v>0.65789473684210531</c:v>
                </c:pt>
                <c:pt idx="50">
                  <c:v>0.67105263157894735</c:v>
                </c:pt>
                <c:pt idx="51">
                  <c:v>0.68421052631578949</c:v>
                </c:pt>
                <c:pt idx="52">
                  <c:v>0.69736842105263153</c:v>
                </c:pt>
                <c:pt idx="53">
                  <c:v>0.71052631578947367</c:v>
                </c:pt>
                <c:pt idx="54">
                  <c:v>0.72368421052631582</c:v>
                </c:pt>
                <c:pt idx="55">
                  <c:v>0.73684210526315785</c:v>
                </c:pt>
                <c:pt idx="56">
                  <c:v>0.75</c:v>
                </c:pt>
                <c:pt idx="57">
                  <c:v>0.76315789473684215</c:v>
                </c:pt>
                <c:pt idx="58">
                  <c:v>0.77631578947368418</c:v>
                </c:pt>
                <c:pt idx="59">
                  <c:v>0.78947368421052633</c:v>
                </c:pt>
                <c:pt idx="60">
                  <c:v>0.80263157894736847</c:v>
                </c:pt>
                <c:pt idx="61">
                  <c:v>0.81578947368421051</c:v>
                </c:pt>
                <c:pt idx="62">
                  <c:v>0.82894736842105265</c:v>
                </c:pt>
                <c:pt idx="63">
                  <c:v>0.84210526315789469</c:v>
                </c:pt>
                <c:pt idx="64">
                  <c:v>0.85526315789473684</c:v>
                </c:pt>
                <c:pt idx="65">
                  <c:v>0.86842105263157898</c:v>
                </c:pt>
                <c:pt idx="66">
                  <c:v>0.88157894736842102</c:v>
                </c:pt>
                <c:pt idx="67">
                  <c:v>0.89473684210526316</c:v>
                </c:pt>
                <c:pt idx="68">
                  <c:v>0.90789473684210531</c:v>
                </c:pt>
                <c:pt idx="69">
                  <c:v>0.92105263157894735</c:v>
                </c:pt>
                <c:pt idx="70">
                  <c:v>0.93421052631578949</c:v>
                </c:pt>
                <c:pt idx="71">
                  <c:v>0.94736842105263153</c:v>
                </c:pt>
                <c:pt idx="72">
                  <c:v>0.96052631578947367</c:v>
                </c:pt>
                <c:pt idx="73">
                  <c:v>0.97368421052631582</c:v>
                </c:pt>
                <c:pt idx="74">
                  <c:v>0.98684210526315785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1-42DE-BB3D-A31945CB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22400"/>
        <c:axId val="767402816"/>
      </c:scatterChart>
      <c:valAx>
        <c:axId val="763322400"/>
        <c:scaling>
          <c:orientation val="minMax"/>
          <c:max val="1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67402816"/>
        <c:crosses val="autoZero"/>
        <c:crossBetween val="midCat"/>
      </c:valAx>
      <c:valAx>
        <c:axId val="767402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633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plotArea>
      <cx:plotAreaRegion>
        <cx:series layoutId="clusteredColumn" uniqueId="{94965FC9-98CA-42D2-A260-857C0BBD6097}">
          <cx:tx>
            <cx:txData>
              <cx:f>_xlchart.v1.5</cx:f>
              <cx:v>četnost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 max="4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252412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9A4D31C9-E6C4-4B36-AB4B-AFE1DDD5EC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2059" y="571500"/>
              <a:ext cx="448823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15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F6EE69B-A086-4F19-9E01-59F6E35A0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E13D1D-9886-4BFA-9118-E6E6D5D99287}" name="Tabulka3" displayName="Tabulka3" ref="A1:C77" totalsRowShown="0" headerRowDxfId="8" dataDxfId="7" tableBorderDxfId="12">
  <autoFilter ref="A1:C77" xr:uid="{6D8A0EB7-80F9-405C-BD73-85FBFDFA0A3B}"/>
  <tableColumns count="3">
    <tableColumn id="1" xr3:uid="{DF3479AF-34DF-4ED8-8B15-772E6CB4F788}" name="Číselník" dataDxfId="11"/>
    <tableColumn id="2" xr3:uid="{99F9DB02-CAB1-4AD9-90EC-C837312ABED0}" name="Území / okresy" dataDxfId="10"/>
    <tableColumn id="3" xr3:uid="{159A68C8-9634-4701-B73C-B0054E618DB3}" name="počet ženatých / vdaných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A3BDB9-1361-4942-94A3-D7A472D39790}" name="Tabulka35" displayName="Tabulka35" ref="A1:D77" totalsRowShown="0" headerRowDxfId="6" dataDxfId="5" tableBorderDxfId="4">
  <autoFilter ref="A1:D77" xr:uid="{F6717985-8360-4AF7-844B-3DED25050256}"/>
  <sortState ref="A2:D77">
    <sortCondition ref="C1:C77"/>
  </sortState>
  <tableColumns count="4">
    <tableColumn id="1" xr3:uid="{57D891B8-81F8-4C66-85F7-256D9396194B}" name="Číselník" dataDxfId="3"/>
    <tableColumn id="2" xr3:uid="{3163CD3A-C0B0-4A5E-8717-DD63EE275103}" name="Území / okresy" dataDxfId="2"/>
    <tableColumn id="3" xr3:uid="{9713882B-CEED-4026-9087-4F66FF55403E}" name="počet ženatých / vdaných (seřazeno)" dataDxfId="1"/>
    <tableColumn id="4" xr3:uid="{C1639AF2-567A-4C10-B499-1EB64BAC6636}" name="F_N" dataDxfId="0">
      <calculatedColumnFormula>COUNTIF(Tabulka35[počet ženatých / vdaných (seřazeno)],"&lt;="&amp;Tabulka35[[#This Row],[počet ženatých / vdaných (seřazeno)]])/COUNT(Tabulka35[Číselník])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DD8F-7D6F-4393-86C9-EBB580E052EA}">
  <dimension ref="A1:O77"/>
  <sheetViews>
    <sheetView tabSelected="1" zoomScale="70" zoomScaleNormal="70" workbookViewId="0">
      <selection activeCell="E25" sqref="E25"/>
    </sheetView>
  </sheetViews>
  <sheetFormatPr defaultRowHeight="15" x14ac:dyDescent="0.25"/>
  <cols>
    <col min="1" max="1" width="10.28515625" bestFit="1" customWidth="1"/>
    <col min="2" max="2" width="20.5703125" bestFit="1" customWidth="1"/>
    <col min="3" max="3" width="36.85546875" bestFit="1" customWidth="1"/>
    <col min="5" max="5" width="20.140625" bestFit="1" customWidth="1"/>
    <col min="6" max="6" width="12.28515625" bestFit="1" customWidth="1"/>
    <col min="8" max="8" width="16.5703125" bestFit="1" customWidth="1"/>
    <col min="9" max="9" width="13.42578125" bestFit="1" customWidth="1"/>
    <col min="10" max="10" width="14.7109375" bestFit="1" customWidth="1"/>
    <col min="11" max="11" width="23.5703125" bestFit="1" customWidth="1"/>
  </cols>
  <sheetData>
    <row r="1" spans="1:11" x14ac:dyDescent="0.25">
      <c r="A1" s="1" t="s">
        <v>76</v>
      </c>
      <c r="B1" s="6" t="s">
        <v>77</v>
      </c>
      <c r="C1" s="7" t="s">
        <v>78</v>
      </c>
      <c r="E1" s="11" t="s">
        <v>79</v>
      </c>
      <c r="F1" s="11"/>
      <c r="G1" s="8"/>
      <c r="H1" s="9" t="s">
        <v>88</v>
      </c>
      <c r="I1" s="9">
        <f>COUNT(Tabulka3[Číselník])</f>
        <v>76</v>
      </c>
    </row>
    <row r="2" spans="1:11" x14ac:dyDescent="0.25">
      <c r="A2" s="1">
        <v>1</v>
      </c>
      <c r="B2" s="2" t="s">
        <v>0</v>
      </c>
      <c r="C2" s="3">
        <v>40224</v>
      </c>
      <c r="E2" s="9" t="s">
        <v>80</v>
      </c>
      <c r="F2" s="9">
        <f>AVERAGE(Tabulka3[počet ženatých / vdaných])</f>
        <v>46887.73684210526</v>
      </c>
      <c r="H2" s="9" t="s">
        <v>89</v>
      </c>
      <c r="I2" s="9">
        <f>MIN(Tabulka3[počet ženatých / vdaných])</f>
        <v>12924</v>
      </c>
    </row>
    <row r="3" spans="1:11" x14ac:dyDescent="0.25">
      <c r="A3" s="1">
        <v>2</v>
      </c>
      <c r="B3" s="2" t="s">
        <v>1</v>
      </c>
      <c r="C3" s="3">
        <v>38535</v>
      </c>
      <c r="E3" s="9" t="s">
        <v>81</v>
      </c>
      <c r="F3" s="9">
        <f>_xlfn.VAR.P(Tabulka3[počet ženatých / vdaných])</f>
        <v>475666905.24653739</v>
      </c>
      <c r="H3" s="9" t="s">
        <v>90</v>
      </c>
      <c r="I3" s="9">
        <f>MAX(Tabulka3[počet ženatých / vdaných])</f>
        <v>137138</v>
      </c>
    </row>
    <row r="4" spans="1:11" x14ac:dyDescent="0.25">
      <c r="A4" s="1">
        <v>3</v>
      </c>
      <c r="B4" s="2" t="s">
        <v>2</v>
      </c>
      <c r="C4" s="3">
        <v>61885</v>
      </c>
      <c r="E4" s="9" t="s">
        <v>82</v>
      </c>
      <c r="F4" s="9">
        <f>SQRT(F3)</f>
        <v>21809.789206834103</v>
      </c>
      <c r="H4" s="9" t="s">
        <v>91</v>
      </c>
      <c r="I4" s="9">
        <f>1+3.32*LOG10(I1)</f>
        <v>7.2443011263722275</v>
      </c>
    </row>
    <row r="5" spans="1:11" x14ac:dyDescent="0.25">
      <c r="A5" s="1">
        <v>4</v>
      </c>
      <c r="B5" s="2" t="s">
        <v>3</v>
      </c>
      <c r="C5" s="3">
        <v>40072</v>
      </c>
      <c r="H5" s="9" t="s">
        <v>92</v>
      </c>
      <c r="I5" s="9">
        <f>(I3-I2)/I4</f>
        <v>17146.443505476338</v>
      </c>
    </row>
    <row r="6" spans="1:11" x14ac:dyDescent="0.25">
      <c r="A6" s="1">
        <v>5</v>
      </c>
      <c r="B6" s="2" t="s">
        <v>4</v>
      </c>
      <c r="C6" s="3">
        <v>29897</v>
      </c>
      <c r="H6" s="9" t="s">
        <v>93</v>
      </c>
      <c r="I6" s="10">
        <f>ROUND(I5,0)</f>
        <v>17146</v>
      </c>
    </row>
    <row r="7" spans="1:11" x14ac:dyDescent="0.25">
      <c r="A7" s="1">
        <v>6</v>
      </c>
      <c r="B7" s="2" t="s">
        <v>5</v>
      </c>
      <c r="C7" s="3">
        <v>41633</v>
      </c>
      <c r="E7" s="11" t="s">
        <v>83</v>
      </c>
      <c r="F7" s="11"/>
    </row>
    <row r="8" spans="1:11" x14ac:dyDescent="0.25">
      <c r="A8" s="1">
        <v>7</v>
      </c>
      <c r="B8" s="2" t="s">
        <v>6</v>
      </c>
      <c r="C8" s="3">
        <v>50410</v>
      </c>
      <c r="E8" s="9" t="s">
        <v>84</v>
      </c>
      <c r="F8" s="9">
        <f>MEDIAN(Tabulka3[počet ženatých / vdaných])</f>
        <v>41752.5</v>
      </c>
    </row>
    <row r="9" spans="1:11" x14ac:dyDescent="0.25">
      <c r="A9" s="1">
        <v>8</v>
      </c>
      <c r="B9" s="2" t="s">
        <v>7</v>
      </c>
      <c r="C9" s="3">
        <v>39349</v>
      </c>
      <c r="E9" s="9" t="s">
        <v>85</v>
      </c>
      <c r="F9" s="9">
        <f>MAX(Tabulka3[počet ženatých / vdaných])-MIN(Tabulka3[počet ženatých / vdaných])</f>
        <v>124214</v>
      </c>
      <c r="H9" s="10" t="s">
        <v>94</v>
      </c>
      <c r="I9" s="10" t="s">
        <v>95</v>
      </c>
      <c r="J9" s="10" t="s">
        <v>96</v>
      </c>
      <c r="K9" s="10" t="s">
        <v>97</v>
      </c>
    </row>
    <row r="10" spans="1:11" x14ac:dyDescent="0.25">
      <c r="A10" s="1">
        <v>9</v>
      </c>
      <c r="B10" s="2" t="s">
        <v>8</v>
      </c>
      <c r="C10" s="3">
        <v>78980</v>
      </c>
      <c r="H10" s="9" t="s">
        <v>98</v>
      </c>
      <c r="I10" s="9">
        <f>I2</f>
        <v>12924</v>
      </c>
      <c r="J10" s="9">
        <f>I10+I6</f>
        <v>30070</v>
      </c>
      <c r="K10" s="9">
        <f>COUNTIFS(Tabulka3[počet ženatých / vdaných],"&gt;="&amp;I10,Tabulka3[počet ženatých / vdaných],"&lt;"&amp;J10)</f>
        <v>13</v>
      </c>
    </row>
    <row r="11" spans="1:11" ht="15" customHeight="1" x14ac:dyDescent="0.25">
      <c r="A11" s="1">
        <v>10</v>
      </c>
      <c r="B11" s="2" t="s">
        <v>9</v>
      </c>
      <c r="C11" s="3">
        <v>64518</v>
      </c>
      <c r="E11" s="17" t="s">
        <v>86</v>
      </c>
      <c r="F11" s="17"/>
      <c r="H11" s="9" t="s">
        <v>99</v>
      </c>
      <c r="I11" s="9">
        <f>J10</f>
        <v>30070</v>
      </c>
      <c r="J11" s="9">
        <f>I11+$I$6</f>
        <v>47216</v>
      </c>
      <c r="K11" s="9">
        <f>COUNTIFS(Tabulka3[počet ženatých / vdaných],"&gt;="&amp;I11,Tabulka3[počet ženatých / vdaných],"&lt;"&amp;J11)</f>
        <v>39</v>
      </c>
    </row>
    <row r="12" spans="1:11" x14ac:dyDescent="0.25">
      <c r="A12" s="1">
        <v>11</v>
      </c>
      <c r="B12" s="2" t="s">
        <v>10</v>
      </c>
      <c r="C12" s="3">
        <v>44891</v>
      </c>
      <c r="E12" s="17"/>
      <c r="F12" s="17"/>
      <c r="H12" s="9" t="s">
        <v>100</v>
      </c>
      <c r="I12" s="9">
        <f t="shared" ref="I12:I16" si="0">J11</f>
        <v>47216</v>
      </c>
      <c r="J12" s="9">
        <f t="shared" ref="J12:J16" si="1">I12+$I$6</f>
        <v>64362</v>
      </c>
      <c r="K12" s="9">
        <f>COUNTIFS(Tabulka3[počet ženatých / vdaných],"&gt;="&amp;I12,Tabulka3[počet ženatých / vdaných],"&lt;"&amp;J12)</f>
        <v>11</v>
      </c>
    </row>
    <row r="13" spans="1:11" x14ac:dyDescent="0.25">
      <c r="A13" s="1">
        <v>12</v>
      </c>
      <c r="B13" s="2" t="s">
        <v>11</v>
      </c>
      <c r="C13" s="3">
        <v>21480</v>
      </c>
      <c r="E13" s="17"/>
      <c r="F13" s="17"/>
      <c r="H13" s="9" t="s">
        <v>101</v>
      </c>
      <c r="I13" s="9">
        <f t="shared" si="0"/>
        <v>64362</v>
      </c>
      <c r="J13" s="9">
        <f t="shared" si="1"/>
        <v>81508</v>
      </c>
      <c r="K13" s="9">
        <f>COUNTIFS(Tabulka3[počet ženatých / vdaných],"&gt;="&amp;I13,Tabulka3[počet ženatých / vdaných],"&lt;"&amp;J13)</f>
        <v>7</v>
      </c>
    </row>
    <row r="14" spans="1:11" x14ac:dyDescent="0.25">
      <c r="A14" s="1">
        <v>13</v>
      </c>
      <c r="B14" s="2" t="s">
        <v>12</v>
      </c>
      <c r="C14" s="3">
        <v>76518</v>
      </c>
      <c r="H14" s="9" t="s">
        <v>102</v>
      </c>
      <c r="I14" s="9">
        <f t="shared" si="0"/>
        <v>81508</v>
      </c>
      <c r="J14" s="9">
        <f t="shared" si="1"/>
        <v>98654</v>
      </c>
      <c r="K14" s="9">
        <f>COUNTIFS(Tabulka3[počet ženatých / vdaných],"&gt;="&amp;I14,Tabulka3[počet ženatých / vdaných],"&lt;"&amp;J14)</f>
        <v>4</v>
      </c>
    </row>
    <row r="15" spans="1:11" x14ac:dyDescent="0.25">
      <c r="A15" s="1">
        <v>14</v>
      </c>
      <c r="B15" s="2" t="s">
        <v>13</v>
      </c>
      <c r="C15" s="3">
        <v>22575</v>
      </c>
      <c r="E15" s="11" t="s">
        <v>87</v>
      </c>
      <c r="F15" s="11"/>
      <c r="H15" s="9" t="s">
        <v>103</v>
      </c>
      <c r="I15" s="9">
        <f t="shared" si="0"/>
        <v>98654</v>
      </c>
      <c r="J15" s="9">
        <f t="shared" si="1"/>
        <v>115800</v>
      </c>
      <c r="K15" s="9">
        <f>COUNTIFS(Tabulka3[počet ženatých / vdaných],"&gt;="&amp;I15,Tabulka3[počet ženatých / vdaných],"&lt;"&amp;J15)</f>
        <v>1</v>
      </c>
    </row>
    <row r="16" spans="1:11" x14ac:dyDescent="0.25">
      <c r="A16" s="1">
        <v>15</v>
      </c>
      <c r="B16" s="2" t="s">
        <v>14</v>
      </c>
      <c r="C16" s="3">
        <v>35142</v>
      </c>
      <c r="E16" s="9" t="s">
        <v>80</v>
      </c>
      <c r="F16" s="9">
        <f>J31/I31</f>
        <v>46313.57894736842</v>
      </c>
      <c r="H16" s="9" t="s">
        <v>104</v>
      </c>
      <c r="I16" s="9">
        <f t="shared" si="0"/>
        <v>115800</v>
      </c>
      <c r="J16" s="9">
        <f t="shared" si="1"/>
        <v>132946</v>
      </c>
      <c r="K16" s="9">
        <f>COUNTIFS(Tabulka3[počet ženatých / vdaných],"&gt;="&amp;I16,Tabulka3[počet ženatých / vdaných],"&lt;"&amp;J16)</f>
        <v>0</v>
      </c>
    </row>
    <row r="17" spans="1:15" x14ac:dyDescent="0.25">
      <c r="A17" s="1">
        <v>16</v>
      </c>
      <c r="B17" s="2" t="s">
        <v>15</v>
      </c>
      <c r="C17" s="3">
        <v>27724</v>
      </c>
      <c r="E17" s="9" t="s">
        <v>81</v>
      </c>
      <c r="F17" s="9">
        <f>K31/I31</f>
        <v>482714116.50692517</v>
      </c>
      <c r="H17" s="9" t="s">
        <v>105</v>
      </c>
      <c r="I17" s="9">
        <f>J16</f>
        <v>132946</v>
      </c>
      <c r="J17" s="9">
        <f>I17+$I$6</f>
        <v>150092</v>
      </c>
      <c r="K17" s="9">
        <f>COUNTIFS(Tabulka3[počet ženatých / vdaných],"&gt;="&amp;I17,Tabulka3[počet ženatých / vdaných],"&lt;"&amp;J17)</f>
        <v>1</v>
      </c>
    </row>
    <row r="18" spans="1:15" x14ac:dyDescent="0.25">
      <c r="A18" s="1">
        <v>17</v>
      </c>
      <c r="B18" s="2" t="s">
        <v>16</v>
      </c>
      <c r="C18" s="3">
        <v>19693</v>
      </c>
      <c r="E18" s="9" t="s">
        <v>82</v>
      </c>
      <c r="F18" s="9">
        <f>SQRT(F17)</f>
        <v>21970.755938449754</v>
      </c>
    </row>
    <row r="19" spans="1:15" x14ac:dyDescent="0.25">
      <c r="A19" s="1">
        <v>18</v>
      </c>
      <c r="B19" s="2" t="s">
        <v>17</v>
      </c>
      <c r="C19" s="3">
        <v>27460</v>
      </c>
      <c r="M19" s="13" t="s">
        <v>110</v>
      </c>
      <c r="N19" s="13"/>
      <c r="O19" s="13"/>
    </row>
    <row r="20" spans="1:15" x14ac:dyDescent="0.25">
      <c r="A20" s="1">
        <v>19</v>
      </c>
      <c r="B20" s="2" t="s">
        <v>18</v>
      </c>
      <c r="C20" s="3">
        <v>40535</v>
      </c>
      <c r="M20" s="13"/>
      <c r="N20" s="13"/>
      <c r="O20" s="13"/>
    </row>
    <row r="21" spans="1:15" x14ac:dyDescent="0.25">
      <c r="A21" s="1">
        <v>20</v>
      </c>
      <c r="B21" s="2" t="s">
        <v>19</v>
      </c>
      <c r="C21" s="3">
        <v>21823</v>
      </c>
    </row>
    <row r="22" spans="1:15" x14ac:dyDescent="0.25">
      <c r="A22" s="1">
        <v>21</v>
      </c>
      <c r="B22" s="2" t="s">
        <v>20</v>
      </c>
      <c r="C22" s="3">
        <v>33935</v>
      </c>
      <c r="H22" s="10" t="s">
        <v>106</v>
      </c>
      <c r="I22" s="10" t="s">
        <v>107</v>
      </c>
      <c r="J22" s="10" t="s">
        <v>108</v>
      </c>
      <c r="K22" s="10" t="s">
        <v>109</v>
      </c>
    </row>
    <row r="23" spans="1:15" x14ac:dyDescent="0.25">
      <c r="A23" s="1">
        <v>22</v>
      </c>
      <c r="B23" s="2" t="s">
        <v>21</v>
      </c>
      <c r="C23" s="3">
        <v>70346</v>
      </c>
      <c r="H23" s="9">
        <f>AVERAGE(I10:J10)</f>
        <v>21497</v>
      </c>
      <c r="I23" s="9">
        <f>K10</f>
        <v>13</v>
      </c>
      <c r="J23" s="9">
        <f>H23*I23</f>
        <v>279461</v>
      </c>
      <c r="K23" s="9">
        <f>(H23-$F$16)^2*I23</f>
        <v>8006213678.4626036</v>
      </c>
    </row>
    <row r="24" spans="1:15" x14ac:dyDescent="0.25">
      <c r="A24" s="1">
        <v>23</v>
      </c>
      <c r="B24" s="2" t="s">
        <v>22</v>
      </c>
      <c r="C24" s="3">
        <v>27869</v>
      </c>
      <c r="H24" s="9">
        <f t="shared" ref="H24:H32" si="2">AVERAGE(I11:J11)</f>
        <v>38643</v>
      </c>
      <c r="I24" s="9">
        <f t="shared" ref="I24:I31" si="3">K11</f>
        <v>39</v>
      </c>
      <c r="J24" s="9">
        <f t="shared" ref="J24:J30" si="4">H24*I24</f>
        <v>1507077</v>
      </c>
      <c r="K24" s="9">
        <f t="shared" ref="K24:K30" si="5">(H24-$F$16)^2*I24</f>
        <v>2294673474.1246529</v>
      </c>
    </row>
    <row r="25" spans="1:15" x14ac:dyDescent="0.25">
      <c r="A25" s="1">
        <v>24</v>
      </c>
      <c r="B25" s="2" t="s">
        <v>23</v>
      </c>
      <c r="C25" s="3">
        <v>32780</v>
      </c>
      <c r="H25" s="9">
        <f t="shared" si="2"/>
        <v>55789</v>
      </c>
      <c r="I25" s="9">
        <f t="shared" si="3"/>
        <v>11</v>
      </c>
      <c r="J25" s="9">
        <f t="shared" si="4"/>
        <v>613679</v>
      </c>
      <c r="K25" s="9">
        <f t="shared" si="5"/>
        <v>987619645.37119126</v>
      </c>
    </row>
    <row r="26" spans="1:15" x14ac:dyDescent="0.25">
      <c r="A26" s="1">
        <v>25</v>
      </c>
      <c r="B26" s="2" t="s">
        <v>24</v>
      </c>
      <c r="C26" s="3">
        <v>19370</v>
      </c>
      <c r="H26" s="9">
        <f t="shared" si="2"/>
        <v>72935</v>
      </c>
      <c r="I26" s="9">
        <f t="shared" si="3"/>
        <v>7</v>
      </c>
      <c r="J26" s="9">
        <f t="shared" si="4"/>
        <v>510545</v>
      </c>
      <c r="K26" s="9">
        <f t="shared" si="5"/>
        <v>4960900412.0304708</v>
      </c>
    </row>
    <row r="27" spans="1:15" x14ac:dyDescent="0.25">
      <c r="A27" s="1">
        <v>26</v>
      </c>
      <c r="B27" s="2" t="s">
        <v>25</v>
      </c>
      <c r="C27" s="3">
        <v>19685</v>
      </c>
      <c r="H27" s="9">
        <f t="shared" si="2"/>
        <v>90081</v>
      </c>
      <c r="I27" s="9">
        <f t="shared" si="3"/>
        <v>4</v>
      </c>
      <c r="J27" s="9">
        <f t="shared" si="4"/>
        <v>360324</v>
      </c>
      <c r="K27" s="9">
        <f t="shared" si="5"/>
        <v>7662348582.3933525</v>
      </c>
    </row>
    <row r="28" spans="1:15" x14ac:dyDescent="0.25">
      <c r="A28" s="1">
        <v>27</v>
      </c>
      <c r="B28" s="2" t="s">
        <v>26</v>
      </c>
      <c r="C28" s="3">
        <v>30205</v>
      </c>
      <c r="H28" s="9">
        <f t="shared" si="2"/>
        <v>107227</v>
      </c>
      <c r="I28" s="9">
        <f t="shared" si="3"/>
        <v>1</v>
      </c>
      <c r="J28" s="9">
        <f t="shared" si="4"/>
        <v>107227</v>
      </c>
      <c r="K28" s="9">
        <f t="shared" si="5"/>
        <v>3710444864.3351803</v>
      </c>
    </row>
    <row r="29" spans="1:15" x14ac:dyDescent="0.25">
      <c r="A29" s="1">
        <v>28</v>
      </c>
      <c r="B29" s="2" t="s">
        <v>27</v>
      </c>
      <c r="C29" s="3">
        <v>38161</v>
      </c>
      <c r="H29" s="9">
        <f>AVERAGE(I16:J16)</f>
        <v>124373</v>
      </c>
      <c r="I29" s="9">
        <f t="shared" si="3"/>
        <v>0</v>
      </c>
      <c r="J29" s="9">
        <f t="shared" si="4"/>
        <v>0</v>
      </c>
      <c r="K29" s="9">
        <f t="shared" si="5"/>
        <v>0</v>
      </c>
    </row>
    <row r="30" spans="1:15" x14ac:dyDescent="0.25">
      <c r="A30" s="1">
        <v>29</v>
      </c>
      <c r="B30" s="2" t="s">
        <v>28</v>
      </c>
      <c r="C30" s="3">
        <v>28481</v>
      </c>
      <c r="H30" s="9">
        <f t="shared" si="2"/>
        <v>141519</v>
      </c>
      <c r="I30" s="9">
        <f t="shared" si="3"/>
        <v>1</v>
      </c>
      <c r="J30" s="9">
        <f t="shared" si="4"/>
        <v>141519</v>
      </c>
      <c r="K30" s="9">
        <f t="shared" si="5"/>
        <v>9064072197.8088627</v>
      </c>
    </row>
    <row r="31" spans="1:15" x14ac:dyDescent="0.25">
      <c r="A31" s="1">
        <v>30</v>
      </c>
      <c r="B31" s="2" t="s">
        <v>29</v>
      </c>
      <c r="C31" s="3">
        <v>44025</v>
      </c>
      <c r="H31" s="9"/>
      <c r="I31" s="10">
        <f>SUM(I23:I30)</f>
        <v>76</v>
      </c>
      <c r="J31" s="10">
        <f>SUM(J23:J30)</f>
        <v>3519832</v>
      </c>
      <c r="K31" s="10">
        <f>SUM(K23:K30)</f>
        <v>36686272854.526314</v>
      </c>
    </row>
    <row r="32" spans="1:15" x14ac:dyDescent="0.25">
      <c r="A32" s="1">
        <v>31</v>
      </c>
      <c r="B32" s="2" t="s">
        <v>30</v>
      </c>
      <c r="C32" s="3">
        <v>40074</v>
      </c>
    </row>
    <row r="33" spans="1:3" x14ac:dyDescent="0.25">
      <c r="A33" s="1">
        <v>32</v>
      </c>
      <c r="B33" s="2" t="s">
        <v>31</v>
      </c>
      <c r="C33" s="3">
        <v>44196</v>
      </c>
    </row>
    <row r="34" spans="1:3" x14ac:dyDescent="0.25">
      <c r="A34" s="1">
        <v>33</v>
      </c>
      <c r="B34" s="2" t="s">
        <v>32</v>
      </c>
      <c r="C34" s="3">
        <v>30767</v>
      </c>
    </row>
    <row r="35" spans="1:3" x14ac:dyDescent="0.25">
      <c r="A35" s="1">
        <v>34</v>
      </c>
      <c r="B35" s="2" t="s">
        <v>33</v>
      </c>
      <c r="C35" s="3">
        <v>33176</v>
      </c>
    </row>
    <row r="36" spans="1:3" x14ac:dyDescent="0.25">
      <c r="A36" s="1">
        <v>35</v>
      </c>
      <c r="B36" s="2" t="s">
        <v>34</v>
      </c>
      <c r="C36" s="3">
        <v>42385</v>
      </c>
    </row>
    <row r="37" spans="1:3" x14ac:dyDescent="0.25">
      <c r="A37" s="1">
        <v>36</v>
      </c>
      <c r="B37" s="2" t="s">
        <v>35</v>
      </c>
      <c r="C37" s="3">
        <v>39134</v>
      </c>
    </row>
    <row r="38" spans="1:3" x14ac:dyDescent="0.25">
      <c r="A38" s="1">
        <v>37</v>
      </c>
      <c r="B38" s="2" t="s">
        <v>36</v>
      </c>
      <c r="C38" s="3">
        <v>35567</v>
      </c>
    </row>
    <row r="39" spans="1:3" x14ac:dyDescent="0.25">
      <c r="A39" s="1">
        <v>38</v>
      </c>
      <c r="B39" s="2" t="s">
        <v>37</v>
      </c>
      <c r="C39" s="3">
        <v>32664</v>
      </c>
    </row>
    <row r="40" spans="1:3" x14ac:dyDescent="0.25">
      <c r="A40" s="1">
        <v>39</v>
      </c>
      <c r="B40" s="2" t="s">
        <v>38</v>
      </c>
      <c r="C40" s="3">
        <v>63851</v>
      </c>
    </row>
    <row r="41" spans="1:3" x14ac:dyDescent="0.25">
      <c r="A41" s="1">
        <v>40</v>
      </c>
      <c r="B41" s="2" t="s">
        <v>39</v>
      </c>
      <c r="C41" s="3">
        <v>28258</v>
      </c>
    </row>
    <row r="42" spans="1:3" x14ac:dyDescent="0.25">
      <c r="A42" s="1">
        <v>41</v>
      </c>
      <c r="B42" s="2" t="s">
        <v>40</v>
      </c>
      <c r="C42" s="3">
        <v>64324</v>
      </c>
    </row>
    <row r="43" spans="1:3" x14ac:dyDescent="0.25">
      <c r="A43" s="1">
        <v>42</v>
      </c>
      <c r="B43" s="2" t="s">
        <v>41</v>
      </c>
      <c r="C43" s="3">
        <v>31447</v>
      </c>
    </row>
    <row r="44" spans="1:3" x14ac:dyDescent="0.25">
      <c r="A44" s="1">
        <v>43</v>
      </c>
      <c r="B44" s="2" t="s">
        <v>42</v>
      </c>
      <c r="C44" s="3">
        <v>41872</v>
      </c>
    </row>
    <row r="45" spans="1:3" x14ac:dyDescent="0.25">
      <c r="A45" s="1">
        <v>44</v>
      </c>
      <c r="B45" s="2" t="s">
        <v>43</v>
      </c>
      <c r="C45" s="3">
        <v>30905</v>
      </c>
    </row>
    <row r="46" spans="1:3" x14ac:dyDescent="0.25">
      <c r="A46" s="1">
        <v>45</v>
      </c>
      <c r="B46" s="2" t="s">
        <v>44</v>
      </c>
      <c r="C46" s="3">
        <v>42315</v>
      </c>
    </row>
    <row r="47" spans="1:3" x14ac:dyDescent="0.25">
      <c r="A47" s="1">
        <v>46</v>
      </c>
      <c r="B47" s="2" t="s">
        <v>45</v>
      </c>
      <c r="C47" s="3">
        <v>42189</v>
      </c>
    </row>
    <row r="48" spans="1:3" x14ac:dyDescent="0.25">
      <c r="A48" s="1">
        <v>47</v>
      </c>
      <c r="B48" s="2" t="s">
        <v>46</v>
      </c>
      <c r="C48" s="3">
        <v>66969</v>
      </c>
    </row>
    <row r="49" spans="1:3" x14ac:dyDescent="0.25">
      <c r="A49" s="1">
        <v>48</v>
      </c>
      <c r="B49" s="2" t="s">
        <v>47</v>
      </c>
      <c r="C49" s="3">
        <v>40722</v>
      </c>
    </row>
    <row r="50" spans="1:3" x14ac:dyDescent="0.25">
      <c r="A50" s="1">
        <v>49</v>
      </c>
      <c r="B50" s="2" t="s">
        <v>48</v>
      </c>
      <c r="C50" s="3">
        <v>53485</v>
      </c>
    </row>
    <row r="51" spans="1:3" x14ac:dyDescent="0.25">
      <c r="A51" s="1">
        <v>50</v>
      </c>
      <c r="B51" s="2" t="s">
        <v>49</v>
      </c>
      <c r="C51" s="3">
        <v>38957</v>
      </c>
    </row>
    <row r="52" spans="1:3" x14ac:dyDescent="0.25">
      <c r="A52" s="1">
        <v>51</v>
      </c>
      <c r="B52" s="2" t="s">
        <v>50</v>
      </c>
      <c r="C52" s="3">
        <v>45402</v>
      </c>
    </row>
    <row r="53" spans="1:3" x14ac:dyDescent="0.25">
      <c r="A53" s="1">
        <v>52</v>
      </c>
      <c r="B53" s="2" t="s">
        <v>51</v>
      </c>
      <c r="C53" s="3">
        <v>30341</v>
      </c>
    </row>
    <row r="54" spans="1:3" x14ac:dyDescent="0.25">
      <c r="A54" s="1">
        <v>53</v>
      </c>
      <c r="B54" s="2" t="s">
        <v>52</v>
      </c>
      <c r="C54" s="3">
        <v>45803</v>
      </c>
    </row>
    <row r="55" spans="1:3" x14ac:dyDescent="0.25">
      <c r="A55" s="1">
        <v>54</v>
      </c>
      <c r="B55" s="2" t="s">
        <v>53</v>
      </c>
      <c r="C55" s="3">
        <v>49836</v>
      </c>
    </row>
    <row r="56" spans="1:3" x14ac:dyDescent="0.25">
      <c r="A56" s="1">
        <v>55</v>
      </c>
      <c r="B56" s="2" t="s">
        <v>54</v>
      </c>
      <c r="C56" s="3">
        <v>43908</v>
      </c>
    </row>
    <row r="57" spans="1:3" x14ac:dyDescent="0.25">
      <c r="A57" s="1">
        <v>56</v>
      </c>
      <c r="B57" s="2" t="s">
        <v>55</v>
      </c>
      <c r="C57" s="3">
        <v>137138</v>
      </c>
    </row>
    <row r="58" spans="1:3" x14ac:dyDescent="0.25">
      <c r="A58" s="1">
        <v>57</v>
      </c>
      <c r="B58" s="2" t="s">
        <v>56</v>
      </c>
      <c r="C58" s="3">
        <v>94827</v>
      </c>
    </row>
    <row r="59" spans="1:3" x14ac:dyDescent="0.25">
      <c r="A59" s="1">
        <v>58</v>
      </c>
      <c r="B59" s="2" t="s">
        <v>57</v>
      </c>
      <c r="C59" s="3">
        <v>46306</v>
      </c>
    </row>
    <row r="60" spans="1:3" x14ac:dyDescent="0.25">
      <c r="A60" s="1">
        <v>59</v>
      </c>
      <c r="B60" s="2" t="s">
        <v>58</v>
      </c>
      <c r="C60" s="3">
        <v>61986</v>
      </c>
    </row>
    <row r="61" spans="1:3" x14ac:dyDescent="0.25">
      <c r="A61" s="1">
        <v>60</v>
      </c>
      <c r="B61" s="2" t="s">
        <v>59</v>
      </c>
      <c r="C61" s="3">
        <v>37497</v>
      </c>
    </row>
    <row r="62" spans="1:3" x14ac:dyDescent="0.25">
      <c r="A62" s="1">
        <v>61</v>
      </c>
      <c r="B62" s="2" t="s">
        <v>60</v>
      </c>
      <c r="C62" s="3">
        <v>44775</v>
      </c>
    </row>
    <row r="63" spans="1:3" x14ac:dyDescent="0.25">
      <c r="A63" s="1">
        <v>62</v>
      </c>
      <c r="B63" s="2" t="s">
        <v>61</v>
      </c>
      <c r="C63" s="3">
        <v>12924</v>
      </c>
    </row>
    <row r="64" spans="1:3" x14ac:dyDescent="0.25">
      <c r="A64" s="1">
        <v>63</v>
      </c>
      <c r="B64" s="2" t="s">
        <v>62</v>
      </c>
      <c r="C64" s="3">
        <v>89858</v>
      </c>
    </row>
    <row r="65" spans="1:3" x14ac:dyDescent="0.25">
      <c r="A65" s="1">
        <v>64</v>
      </c>
      <c r="B65" s="2" t="s">
        <v>63</v>
      </c>
      <c r="C65" s="3">
        <v>42209</v>
      </c>
    </row>
    <row r="66" spans="1:3" x14ac:dyDescent="0.25">
      <c r="A66" s="1">
        <v>65</v>
      </c>
      <c r="B66" s="2" t="s">
        <v>64</v>
      </c>
      <c r="C66" s="3">
        <v>49534</v>
      </c>
    </row>
    <row r="67" spans="1:3" x14ac:dyDescent="0.25">
      <c r="A67" s="1">
        <v>66</v>
      </c>
      <c r="B67" s="2" t="s">
        <v>65</v>
      </c>
      <c r="C67" s="3">
        <v>45715</v>
      </c>
    </row>
    <row r="68" spans="1:3" x14ac:dyDescent="0.25">
      <c r="A68" s="1">
        <v>67</v>
      </c>
      <c r="B68" s="2" t="s">
        <v>66</v>
      </c>
      <c r="C68" s="3">
        <v>40546</v>
      </c>
    </row>
    <row r="69" spans="1:3" x14ac:dyDescent="0.25">
      <c r="A69" s="1">
        <v>68</v>
      </c>
      <c r="B69" s="2" t="s">
        <v>67</v>
      </c>
      <c r="C69" s="3">
        <v>58857</v>
      </c>
    </row>
    <row r="70" spans="1:3" x14ac:dyDescent="0.25">
      <c r="A70" s="1">
        <v>69</v>
      </c>
      <c r="B70" s="2" t="s">
        <v>68</v>
      </c>
      <c r="C70" s="3">
        <v>55436</v>
      </c>
    </row>
    <row r="71" spans="1:3" x14ac:dyDescent="0.25">
      <c r="A71" s="1">
        <v>70</v>
      </c>
      <c r="B71" s="2" t="s">
        <v>69</v>
      </c>
      <c r="C71" s="3">
        <v>76741</v>
      </c>
    </row>
    <row r="72" spans="1:3" x14ac:dyDescent="0.25">
      <c r="A72" s="1">
        <v>71</v>
      </c>
      <c r="B72" s="2" t="s">
        <v>70</v>
      </c>
      <c r="C72" s="3">
        <v>30785</v>
      </c>
    </row>
    <row r="73" spans="1:3" x14ac:dyDescent="0.25">
      <c r="A73" s="1">
        <v>72</v>
      </c>
      <c r="B73" s="2" t="s">
        <v>71</v>
      </c>
      <c r="C73" s="3">
        <v>86295</v>
      </c>
    </row>
    <row r="74" spans="1:3" x14ac:dyDescent="0.25">
      <c r="A74" s="1">
        <v>73</v>
      </c>
      <c r="B74" s="2" t="s">
        <v>72</v>
      </c>
      <c r="C74" s="3">
        <v>88275</v>
      </c>
    </row>
    <row r="75" spans="1:3" x14ac:dyDescent="0.25">
      <c r="A75" s="1">
        <v>74</v>
      </c>
      <c r="B75" s="2" t="s">
        <v>73</v>
      </c>
      <c r="C75" s="3">
        <v>57586</v>
      </c>
    </row>
    <row r="76" spans="1:3" x14ac:dyDescent="0.25">
      <c r="A76" s="1">
        <v>75</v>
      </c>
      <c r="B76" s="2" t="s">
        <v>74</v>
      </c>
      <c r="C76" s="3">
        <v>71742</v>
      </c>
    </row>
    <row r="77" spans="1:3" x14ac:dyDescent="0.25">
      <c r="A77" s="1">
        <v>76</v>
      </c>
      <c r="B77" s="4" t="s">
        <v>75</v>
      </c>
      <c r="C77" s="5">
        <v>107688</v>
      </c>
    </row>
  </sheetData>
  <mergeCells count="5">
    <mergeCell ref="M19:O20"/>
    <mergeCell ref="E1:F1"/>
    <mergeCell ref="E7:F7"/>
    <mergeCell ref="E15:F15"/>
    <mergeCell ref="E11:F13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5F495-8DD8-454B-A72E-B87CA9B1E232}">
  <dimension ref="A1:L77"/>
  <sheetViews>
    <sheetView workbookViewId="0">
      <selection activeCell="H23" sqref="H23"/>
    </sheetView>
  </sheetViews>
  <sheetFormatPr defaultRowHeight="15" x14ac:dyDescent="0.25"/>
  <cols>
    <col min="1" max="1" width="10.28515625" bestFit="1" customWidth="1"/>
    <col min="2" max="2" width="20.5703125" bestFit="1" customWidth="1"/>
    <col min="3" max="3" width="36.28515625" bestFit="1" customWidth="1"/>
  </cols>
  <sheetData>
    <row r="1" spans="1:4" x14ac:dyDescent="0.25">
      <c r="A1" s="1" t="s">
        <v>76</v>
      </c>
      <c r="B1" s="6" t="s">
        <v>77</v>
      </c>
      <c r="C1" s="7" t="s">
        <v>112</v>
      </c>
      <c r="D1" s="1" t="s">
        <v>111</v>
      </c>
    </row>
    <row r="2" spans="1:4" x14ac:dyDescent="0.25">
      <c r="A2" s="1">
        <v>62</v>
      </c>
      <c r="B2" s="2" t="s">
        <v>61</v>
      </c>
      <c r="C2" s="3">
        <v>12924</v>
      </c>
      <c r="D2" s="1">
        <f>COUNTIF(Tabulka35[počet ženatých / vdaných (seřazeno)],"&lt;="&amp;Tabulka35[[#This Row],[počet ženatých / vdaných (seřazeno)]])/COUNT(Tabulka35[Číselník])</f>
        <v>1.3157894736842105E-2</v>
      </c>
    </row>
    <row r="3" spans="1:4" x14ac:dyDescent="0.25">
      <c r="A3" s="1">
        <v>25</v>
      </c>
      <c r="B3" s="2" t="s">
        <v>24</v>
      </c>
      <c r="C3" s="3">
        <v>19370</v>
      </c>
      <c r="D3" s="1">
        <f>COUNTIF(Tabulka35[počet ženatých / vdaných (seřazeno)],"&lt;="&amp;Tabulka35[[#This Row],[počet ženatých / vdaných (seřazeno)]])/COUNT(Tabulka35[Číselník])</f>
        <v>2.6315789473684209E-2</v>
      </c>
    </row>
    <row r="4" spans="1:4" x14ac:dyDescent="0.25">
      <c r="A4" s="1">
        <v>26</v>
      </c>
      <c r="B4" s="2" t="s">
        <v>25</v>
      </c>
      <c r="C4" s="3">
        <v>19685</v>
      </c>
      <c r="D4" s="1">
        <f>COUNTIF(Tabulka35[počet ženatých / vdaných (seřazeno)],"&lt;="&amp;Tabulka35[[#This Row],[počet ženatých / vdaných (seřazeno)]])/COUNT(Tabulka35[Číselník])</f>
        <v>3.9473684210526314E-2</v>
      </c>
    </row>
    <row r="5" spans="1:4" x14ac:dyDescent="0.25">
      <c r="A5" s="1">
        <v>17</v>
      </c>
      <c r="B5" s="2" t="s">
        <v>16</v>
      </c>
      <c r="C5" s="3">
        <v>19693</v>
      </c>
      <c r="D5" s="1">
        <f>COUNTIF(Tabulka35[počet ženatých / vdaných (seřazeno)],"&lt;="&amp;Tabulka35[[#This Row],[počet ženatých / vdaných (seřazeno)]])/COUNT(Tabulka35[Číselník])</f>
        <v>5.2631578947368418E-2</v>
      </c>
    </row>
    <row r="6" spans="1:4" x14ac:dyDescent="0.25">
      <c r="A6" s="1">
        <v>12</v>
      </c>
      <c r="B6" s="2" t="s">
        <v>11</v>
      </c>
      <c r="C6" s="3">
        <v>21480</v>
      </c>
      <c r="D6" s="1">
        <f>COUNTIF(Tabulka35[počet ženatých / vdaných (seřazeno)],"&lt;="&amp;Tabulka35[[#This Row],[počet ženatých / vdaných (seřazeno)]])/COUNT(Tabulka35[Číselník])</f>
        <v>6.5789473684210523E-2</v>
      </c>
    </row>
    <row r="7" spans="1:4" x14ac:dyDescent="0.25">
      <c r="A7" s="1">
        <v>20</v>
      </c>
      <c r="B7" s="2" t="s">
        <v>19</v>
      </c>
      <c r="C7" s="3">
        <v>21823</v>
      </c>
      <c r="D7" s="1">
        <f>COUNTIF(Tabulka35[počet ženatých / vdaných (seřazeno)],"&lt;="&amp;Tabulka35[[#This Row],[počet ženatých / vdaných (seřazeno)]])/COUNT(Tabulka35[Číselník])</f>
        <v>7.8947368421052627E-2</v>
      </c>
    </row>
    <row r="8" spans="1:4" x14ac:dyDescent="0.25">
      <c r="A8" s="1">
        <v>14</v>
      </c>
      <c r="B8" s="2" t="s">
        <v>13</v>
      </c>
      <c r="C8" s="3">
        <v>22575</v>
      </c>
      <c r="D8" s="1">
        <f>COUNTIF(Tabulka35[počet ženatých / vdaných (seřazeno)],"&lt;="&amp;Tabulka35[[#This Row],[počet ženatých / vdaných (seřazeno)]])/COUNT(Tabulka35[Číselník])</f>
        <v>9.2105263157894732E-2</v>
      </c>
    </row>
    <row r="9" spans="1:4" x14ac:dyDescent="0.25">
      <c r="A9" s="1">
        <v>18</v>
      </c>
      <c r="B9" s="2" t="s">
        <v>17</v>
      </c>
      <c r="C9" s="3">
        <v>27460</v>
      </c>
      <c r="D9" s="1">
        <f>COUNTIF(Tabulka35[počet ženatých / vdaných (seřazeno)],"&lt;="&amp;Tabulka35[[#This Row],[počet ženatých / vdaných (seřazeno)]])/COUNT(Tabulka35[Číselník])</f>
        <v>0.10526315789473684</v>
      </c>
    </row>
    <row r="10" spans="1:4" x14ac:dyDescent="0.25">
      <c r="A10" s="1">
        <v>16</v>
      </c>
      <c r="B10" s="2" t="s">
        <v>15</v>
      </c>
      <c r="C10" s="3">
        <v>27724</v>
      </c>
      <c r="D10" s="1">
        <f>COUNTIF(Tabulka35[počet ženatých / vdaných (seřazeno)],"&lt;="&amp;Tabulka35[[#This Row],[počet ženatých / vdaných (seřazeno)]])/COUNT(Tabulka35[Číselník])</f>
        <v>0.11842105263157894</v>
      </c>
    </row>
    <row r="11" spans="1:4" x14ac:dyDescent="0.25">
      <c r="A11" s="1">
        <v>23</v>
      </c>
      <c r="B11" s="2" t="s">
        <v>22</v>
      </c>
      <c r="C11" s="3">
        <v>27869</v>
      </c>
      <c r="D11" s="1">
        <f>COUNTIF(Tabulka35[počet ženatých / vdaných (seřazeno)],"&lt;="&amp;Tabulka35[[#This Row],[počet ženatých / vdaných (seřazeno)]])/COUNT(Tabulka35[Číselník])</f>
        <v>0.13157894736842105</v>
      </c>
    </row>
    <row r="12" spans="1:4" x14ac:dyDescent="0.25">
      <c r="A12" s="1">
        <v>40</v>
      </c>
      <c r="B12" s="2" t="s">
        <v>39</v>
      </c>
      <c r="C12" s="3">
        <v>28258</v>
      </c>
      <c r="D12" s="1">
        <f>COUNTIF(Tabulka35[počet ženatých / vdaných (seřazeno)],"&lt;="&amp;Tabulka35[[#This Row],[počet ženatých / vdaných (seřazeno)]])/COUNT(Tabulka35[Číselník])</f>
        <v>0.14473684210526316</v>
      </c>
    </row>
    <row r="13" spans="1:4" x14ac:dyDescent="0.25">
      <c r="A13" s="1">
        <v>29</v>
      </c>
      <c r="B13" s="2" t="s">
        <v>28</v>
      </c>
      <c r="C13" s="3">
        <v>28481</v>
      </c>
      <c r="D13" s="1">
        <f>COUNTIF(Tabulka35[počet ženatých / vdaných (seřazeno)],"&lt;="&amp;Tabulka35[[#This Row],[počet ženatých / vdaných (seřazeno)]])/COUNT(Tabulka35[Číselník])</f>
        <v>0.15789473684210525</v>
      </c>
    </row>
    <row r="14" spans="1:4" x14ac:dyDescent="0.25">
      <c r="A14" s="1">
        <v>5</v>
      </c>
      <c r="B14" s="2" t="s">
        <v>4</v>
      </c>
      <c r="C14" s="3">
        <v>29897</v>
      </c>
      <c r="D14" s="1">
        <f>COUNTIF(Tabulka35[počet ženatých / vdaných (seřazeno)],"&lt;="&amp;Tabulka35[[#This Row],[počet ženatých / vdaných (seřazeno)]])/COUNT(Tabulka35[Číselník])</f>
        <v>0.17105263157894737</v>
      </c>
    </row>
    <row r="15" spans="1:4" x14ac:dyDescent="0.25">
      <c r="A15" s="1">
        <v>27</v>
      </c>
      <c r="B15" s="2" t="s">
        <v>26</v>
      </c>
      <c r="C15" s="3">
        <v>30205</v>
      </c>
      <c r="D15" s="1">
        <f>COUNTIF(Tabulka35[počet ženatých / vdaných (seřazeno)],"&lt;="&amp;Tabulka35[[#This Row],[počet ženatých / vdaných (seřazeno)]])/COUNT(Tabulka35[Číselník])</f>
        <v>0.18421052631578946</v>
      </c>
    </row>
    <row r="16" spans="1:4" x14ac:dyDescent="0.25">
      <c r="A16" s="1">
        <v>52</v>
      </c>
      <c r="B16" s="2" t="s">
        <v>51</v>
      </c>
      <c r="C16" s="3">
        <v>30341</v>
      </c>
      <c r="D16" s="1">
        <f>COUNTIF(Tabulka35[počet ženatých / vdaných (seřazeno)],"&lt;="&amp;Tabulka35[[#This Row],[počet ženatých / vdaných (seřazeno)]])/COUNT(Tabulka35[Číselník])</f>
        <v>0.19736842105263158</v>
      </c>
    </row>
    <row r="17" spans="1:12" x14ac:dyDescent="0.25">
      <c r="A17" s="1">
        <v>33</v>
      </c>
      <c r="B17" s="2" t="s">
        <v>32</v>
      </c>
      <c r="C17" s="3">
        <v>30767</v>
      </c>
      <c r="D17" s="1">
        <f>COUNTIF(Tabulka35[počet ženatých / vdaných (seřazeno)],"&lt;="&amp;Tabulka35[[#This Row],[počet ženatých / vdaných (seřazeno)]])/COUNT(Tabulka35[Číselník])</f>
        <v>0.21052631578947367</v>
      </c>
    </row>
    <row r="18" spans="1:12" x14ac:dyDescent="0.25">
      <c r="A18" s="1">
        <v>71</v>
      </c>
      <c r="B18" s="2" t="s">
        <v>70</v>
      </c>
      <c r="C18" s="3">
        <v>30785</v>
      </c>
      <c r="D18" s="1">
        <f>COUNTIF(Tabulka35[počet ženatých / vdaných (seřazeno)],"&lt;="&amp;Tabulka35[[#This Row],[počet ženatých / vdaných (seřazeno)]])/COUNT(Tabulka35[Číselník])</f>
        <v>0.22368421052631579</v>
      </c>
      <c r="F18" s="12" t="s">
        <v>113</v>
      </c>
      <c r="G18" s="12"/>
      <c r="H18" s="12"/>
      <c r="I18" s="12"/>
      <c r="J18" s="12"/>
      <c r="K18" s="12"/>
      <c r="L18" s="12"/>
    </row>
    <row r="19" spans="1:12" x14ac:dyDescent="0.25">
      <c r="A19" s="1">
        <v>44</v>
      </c>
      <c r="B19" s="2" t="s">
        <v>43</v>
      </c>
      <c r="C19" s="3">
        <v>30905</v>
      </c>
      <c r="D19" s="1">
        <f>COUNTIF(Tabulka35[počet ženatých / vdaných (seřazeno)],"&lt;="&amp;Tabulka35[[#This Row],[počet ženatých / vdaných (seřazeno)]])/COUNT(Tabulka35[Číselník])</f>
        <v>0.23684210526315788</v>
      </c>
      <c r="F19" s="12"/>
      <c r="G19" s="12"/>
      <c r="H19" s="12"/>
      <c r="I19" s="12"/>
      <c r="J19" s="12"/>
      <c r="K19" s="12"/>
      <c r="L19" s="12"/>
    </row>
    <row r="20" spans="1:12" x14ac:dyDescent="0.25">
      <c r="A20" s="1">
        <v>42</v>
      </c>
      <c r="B20" s="2" t="s">
        <v>41</v>
      </c>
      <c r="C20" s="3">
        <v>31447</v>
      </c>
      <c r="D20" s="1">
        <f>COUNTIF(Tabulka35[počet ženatých / vdaných (seřazeno)],"&lt;="&amp;Tabulka35[[#This Row],[počet ženatých / vdaných (seřazeno)]])/COUNT(Tabulka35[Číselník])</f>
        <v>0.25</v>
      </c>
      <c r="F20" s="12"/>
      <c r="G20" s="12"/>
      <c r="H20" s="12"/>
      <c r="I20" s="12"/>
      <c r="J20" s="12"/>
      <c r="K20" s="12"/>
      <c r="L20" s="12"/>
    </row>
    <row r="21" spans="1:12" x14ac:dyDescent="0.25">
      <c r="A21" s="1">
        <v>38</v>
      </c>
      <c r="B21" s="2" t="s">
        <v>37</v>
      </c>
      <c r="C21" s="3">
        <v>32664</v>
      </c>
      <c r="D21" s="1">
        <f>COUNTIF(Tabulka35[počet ženatých / vdaných (seřazeno)],"&lt;="&amp;Tabulka35[[#This Row],[počet ženatých / vdaných (seřazeno)]])/COUNT(Tabulka35[Číselník])</f>
        <v>0.26315789473684209</v>
      </c>
    </row>
    <row r="22" spans="1:12" x14ac:dyDescent="0.25">
      <c r="A22" s="14">
        <v>24</v>
      </c>
      <c r="B22" s="15" t="s">
        <v>23</v>
      </c>
      <c r="C22" s="16">
        <v>32780</v>
      </c>
      <c r="D22" s="14">
        <f>COUNTIF(Tabulka35[počet ženatých / vdaných (seřazeno)],"&lt;="&amp;Tabulka35[[#This Row],[počet ženatých / vdaných (seřazeno)]])/COUNT(Tabulka35[Číselník])</f>
        <v>0.27631578947368424</v>
      </c>
    </row>
    <row r="23" spans="1:12" x14ac:dyDescent="0.25">
      <c r="A23" s="1">
        <v>34</v>
      </c>
      <c r="B23" s="2" t="s">
        <v>33</v>
      </c>
      <c r="C23" s="3">
        <v>33176</v>
      </c>
      <c r="D23" s="1">
        <f>COUNTIF(Tabulka35[počet ženatých / vdaných (seřazeno)],"&lt;="&amp;Tabulka35[[#This Row],[počet ženatých / vdaných (seřazeno)]])/COUNT(Tabulka35[Číselník])</f>
        <v>0.28947368421052633</v>
      </c>
    </row>
    <row r="24" spans="1:12" x14ac:dyDescent="0.25">
      <c r="A24" s="1">
        <v>21</v>
      </c>
      <c r="B24" s="2" t="s">
        <v>20</v>
      </c>
      <c r="C24" s="3">
        <v>33935</v>
      </c>
      <c r="D24" s="1">
        <f>COUNTIF(Tabulka35[počet ženatých / vdaných (seřazeno)],"&lt;="&amp;Tabulka35[[#This Row],[počet ženatých / vdaných (seřazeno)]])/COUNT(Tabulka35[Číselník])</f>
        <v>0.30263157894736842</v>
      </c>
    </row>
    <row r="25" spans="1:12" x14ac:dyDescent="0.25">
      <c r="A25" s="1">
        <v>15</v>
      </c>
      <c r="B25" s="2" t="s">
        <v>14</v>
      </c>
      <c r="C25" s="3">
        <v>35142</v>
      </c>
      <c r="D25" s="1">
        <f>COUNTIF(Tabulka35[počet ženatých / vdaných (seřazeno)],"&lt;="&amp;Tabulka35[[#This Row],[počet ženatých / vdaných (seřazeno)]])/COUNT(Tabulka35[Číselník])</f>
        <v>0.31578947368421051</v>
      </c>
    </row>
    <row r="26" spans="1:12" x14ac:dyDescent="0.25">
      <c r="A26" s="1">
        <v>37</v>
      </c>
      <c r="B26" s="2" t="s">
        <v>36</v>
      </c>
      <c r="C26" s="3">
        <v>35567</v>
      </c>
      <c r="D26" s="1">
        <f>COUNTIF(Tabulka35[počet ženatých / vdaných (seřazeno)],"&lt;="&amp;Tabulka35[[#This Row],[počet ženatých / vdaných (seřazeno)]])/COUNT(Tabulka35[Číselník])</f>
        <v>0.32894736842105265</v>
      </c>
    </row>
    <row r="27" spans="1:12" x14ac:dyDescent="0.25">
      <c r="A27" s="1">
        <v>60</v>
      </c>
      <c r="B27" s="2" t="s">
        <v>59</v>
      </c>
      <c r="C27" s="3">
        <v>37497</v>
      </c>
      <c r="D27" s="1">
        <f>COUNTIF(Tabulka35[počet ženatých / vdaných (seřazeno)],"&lt;="&amp;Tabulka35[[#This Row],[počet ženatých / vdaných (seřazeno)]])/COUNT(Tabulka35[Číselník])</f>
        <v>0.34210526315789475</v>
      </c>
    </row>
    <row r="28" spans="1:12" x14ac:dyDescent="0.25">
      <c r="A28" s="1">
        <v>28</v>
      </c>
      <c r="B28" s="2" t="s">
        <v>27</v>
      </c>
      <c r="C28" s="3">
        <v>38161</v>
      </c>
      <c r="D28" s="1">
        <f>COUNTIF(Tabulka35[počet ženatých / vdaných (seřazeno)],"&lt;="&amp;Tabulka35[[#This Row],[počet ženatých / vdaných (seřazeno)]])/COUNT(Tabulka35[Číselník])</f>
        <v>0.35526315789473684</v>
      </c>
    </row>
    <row r="29" spans="1:12" x14ac:dyDescent="0.25">
      <c r="A29" s="1">
        <v>2</v>
      </c>
      <c r="B29" s="2" t="s">
        <v>1</v>
      </c>
      <c r="C29" s="3">
        <v>38535</v>
      </c>
      <c r="D29" s="1">
        <f>COUNTIF(Tabulka35[počet ženatých / vdaných (seřazeno)],"&lt;="&amp;Tabulka35[[#This Row],[počet ženatých / vdaných (seřazeno)]])/COUNT(Tabulka35[Číselník])</f>
        <v>0.36842105263157893</v>
      </c>
    </row>
    <row r="30" spans="1:12" x14ac:dyDescent="0.25">
      <c r="A30" s="1">
        <v>50</v>
      </c>
      <c r="B30" s="2" t="s">
        <v>49</v>
      </c>
      <c r="C30" s="3">
        <v>38957</v>
      </c>
      <c r="D30" s="1">
        <f>COUNTIF(Tabulka35[počet ženatých / vdaných (seřazeno)],"&lt;="&amp;Tabulka35[[#This Row],[počet ženatých / vdaných (seřazeno)]])/COUNT(Tabulka35[Číselník])</f>
        <v>0.38157894736842107</v>
      </c>
    </row>
    <row r="31" spans="1:12" x14ac:dyDescent="0.25">
      <c r="A31" s="1">
        <v>36</v>
      </c>
      <c r="B31" s="2" t="s">
        <v>35</v>
      </c>
      <c r="C31" s="3">
        <v>39134</v>
      </c>
      <c r="D31" s="1">
        <f>COUNTIF(Tabulka35[počet ženatých / vdaných (seřazeno)],"&lt;="&amp;Tabulka35[[#This Row],[počet ženatých / vdaných (seřazeno)]])/COUNT(Tabulka35[Číselník])</f>
        <v>0.39473684210526316</v>
      </c>
    </row>
    <row r="32" spans="1:12" x14ac:dyDescent="0.25">
      <c r="A32" s="1">
        <v>8</v>
      </c>
      <c r="B32" s="2" t="s">
        <v>7</v>
      </c>
      <c r="C32" s="3">
        <v>39349</v>
      </c>
      <c r="D32" s="1">
        <f>COUNTIF(Tabulka35[počet ženatých / vdaných (seřazeno)],"&lt;="&amp;Tabulka35[[#This Row],[počet ženatých / vdaných (seřazeno)]])/COUNT(Tabulka35[Číselník])</f>
        <v>0.40789473684210525</v>
      </c>
    </row>
    <row r="33" spans="1:4" x14ac:dyDescent="0.25">
      <c r="A33" s="1">
        <v>4</v>
      </c>
      <c r="B33" s="2" t="s">
        <v>3</v>
      </c>
      <c r="C33" s="3">
        <v>40072</v>
      </c>
      <c r="D33" s="1">
        <f>COUNTIF(Tabulka35[počet ženatých / vdaných (seřazeno)],"&lt;="&amp;Tabulka35[[#This Row],[počet ženatých / vdaných (seřazeno)]])/COUNT(Tabulka35[Číselník])</f>
        <v>0.42105263157894735</v>
      </c>
    </row>
    <row r="34" spans="1:4" x14ac:dyDescent="0.25">
      <c r="A34" s="1">
        <v>31</v>
      </c>
      <c r="B34" s="2" t="s">
        <v>30</v>
      </c>
      <c r="C34" s="3">
        <v>40074</v>
      </c>
      <c r="D34" s="1">
        <f>COUNTIF(Tabulka35[počet ženatých / vdaných (seřazeno)],"&lt;="&amp;Tabulka35[[#This Row],[počet ženatých / vdaných (seřazeno)]])/COUNT(Tabulka35[Číselník])</f>
        <v>0.43421052631578949</v>
      </c>
    </row>
    <row r="35" spans="1:4" x14ac:dyDescent="0.25">
      <c r="A35" s="1">
        <v>1</v>
      </c>
      <c r="B35" s="2" t="s">
        <v>0</v>
      </c>
      <c r="C35" s="3">
        <v>40224</v>
      </c>
      <c r="D35" s="1">
        <f>COUNTIF(Tabulka35[počet ženatých / vdaných (seřazeno)],"&lt;="&amp;Tabulka35[[#This Row],[počet ženatých / vdaných (seřazeno)]])/COUNT(Tabulka35[Číselník])</f>
        <v>0.44736842105263158</v>
      </c>
    </row>
    <row r="36" spans="1:4" x14ac:dyDescent="0.25">
      <c r="A36" s="1">
        <v>19</v>
      </c>
      <c r="B36" s="2" t="s">
        <v>18</v>
      </c>
      <c r="C36" s="3">
        <v>40535</v>
      </c>
      <c r="D36" s="1">
        <f>COUNTIF(Tabulka35[počet ženatých / vdaných (seřazeno)],"&lt;="&amp;Tabulka35[[#This Row],[počet ženatých / vdaných (seřazeno)]])/COUNT(Tabulka35[Číselník])</f>
        <v>0.46052631578947367</v>
      </c>
    </row>
    <row r="37" spans="1:4" x14ac:dyDescent="0.25">
      <c r="A37" s="1">
        <v>67</v>
      </c>
      <c r="B37" s="2" t="s">
        <v>66</v>
      </c>
      <c r="C37" s="3">
        <v>40546</v>
      </c>
      <c r="D37" s="1">
        <f>COUNTIF(Tabulka35[počet ženatých / vdaných (seřazeno)],"&lt;="&amp;Tabulka35[[#This Row],[počet ženatých / vdaných (seřazeno)]])/COUNT(Tabulka35[Číselník])</f>
        <v>0.47368421052631576</v>
      </c>
    </row>
    <row r="38" spans="1:4" x14ac:dyDescent="0.25">
      <c r="A38" s="1">
        <v>48</v>
      </c>
      <c r="B38" s="2" t="s">
        <v>47</v>
      </c>
      <c r="C38" s="3">
        <v>40722</v>
      </c>
      <c r="D38" s="1">
        <f>COUNTIF(Tabulka35[počet ženatých / vdaných (seřazeno)],"&lt;="&amp;Tabulka35[[#This Row],[počet ženatých / vdaných (seřazeno)]])/COUNT(Tabulka35[Číselník])</f>
        <v>0.48684210526315791</v>
      </c>
    </row>
    <row r="39" spans="1:4" x14ac:dyDescent="0.25">
      <c r="A39" s="1">
        <v>6</v>
      </c>
      <c r="B39" s="2" t="s">
        <v>5</v>
      </c>
      <c r="C39" s="3">
        <v>41633</v>
      </c>
      <c r="D39" s="1">
        <f>COUNTIF(Tabulka35[počet ženatých / vdaných (seřazeno)],"&lt;="&amp;Tabulka35[[#This Row],[počet ženatých / vdaných (seřazeno)]])/COUNT(Tabulka35[Číselník])</f>
        <v>0.5</v>
      </c>
    </row>
    <row r="40" spans="1:4" x14ac:dyDescent="0.25">
      <c r="A40" s="1">
        <v>43</v>
      </c>
      <c r="B40" s="2" t="s">
        <v>42</v>
      </c>
      <c r="C40" s="3">
        <v>41872</v>
      </c>
      <c r="D40" s="1">
        <f>COUNTIF(Tabulka35[počet ženatých / vdaných (seřazeno)],"&lt;="&amp;Tabulka35[[#This Row],[počet ženatých / vdaných (seřazeno)]])/COUNT(Tabulka35[Číselník])</f>
        <v>0.51315789473684215</v>
      </c>
    </row>
    <row r="41" spans="1:4" x14ac:dyDescent="0.25">
      <c r="A41" s="1">
        <v>46</v>
      </c>
      <c r="B41" s="2" t="s">
        <v>45</v>
      </c>
      <c r="C41" s="3">
        <v>42189</v>
      </c>
      <c r="D41" s="1">
        <f>COUNTIF(Tabulka35[počet ženatých / vdaných (seřazeno)],"&lt;="&amp;Tabulka35[[#This Row],[počet ženatých / vdaných (seřazeno)]])/COUNT(Tabulka35[Číselník])</f>
        <v>0.52631578947368418</v>
      </c>
    </row>
    <row r="42" spans="1:4" x14ac:dyDescent="0.25">
      <c r="A42" s="1">
        <v>64</v>
      </c>
      <c r="B42" s="2" t="s">
        <v>63</v>
      </c>
      <c r="C42" s="3">
        <v>42209</v>
      </c>
      <c r="D42" s="1">
        <f>COUNTIF(Tabulka35[počet ženatých / vdaných (seřazeno)],"&lt;="&amp;Tabulka35[[#This Row],[počet ženatých / vdaných (seřazeno)]])/COUNT(Tabulka35[Číselník])</f>
        <v>0.53947368421052633</v>
      </c>
    </row>
    <row r="43" spans="1:4" x14ac:dyDescent="0.25">
      <c r="A43" s="1">
        <v>45</v>
      </c>
      <c r="B43" s="2" t="s">
        <v>44</v>
      </c>
      <c r="C43" s="3">
        <v>42315</v>
      </c>
      <c r="D43" s="1">
        <f>COUNTIF(Tabulka35[počet ženatých / vdaných (seřazeno)],"&lt;="&amp;Tabulka35[[#This Row],[počet ženatých / vdaných (seřazeno)]])/COUNT(Tabulka35[Číselník])</f>
        <v>0.55263157894736847</v>
      </c>
    </row>
    <row r="44" spans="1:4" x14ac:dyDescent="0.25">
      <c r="A44" s="1">
        <v>35</v>
      </c>
      <c r="B44" s="2" t="s">
        <v>34</v>
      </c>
      <c r="C44" s="3">
        <v>42385</v>
      </c>
      <c r="D44" s="1">
        <f>COUNTIF(Tabulka35[počet ženatých / vdaných (seřazeno)],"&lt;="&amp;Tabulka35[[#This Row],[počet ženatých / vdaných (seřazeno)]])/COUNT(Tabulka35[Číselník])</f>
        <v>0.56578947368421051</v>
      </c>
    </row>
    <row r="45" spans="1:4" x14ac:dyDescent="0.25">
      <c r="A45" s="1">
        <v>55</v>
      </c>
      <c r="B45" s="2" t="s">
        <v>54</v>
      </c>
      <c r="C45" s="3">
        <v>43908</v>
      </c>
      <c r="D45" s="1">
        <f>COUNTIF(Tabulka35[počet ženatých / vdaných (seřazeno)],"&lt;="&amp;Tabulka35[[#This Row],[počet ženatých / vdaných (seřazeno)]])/COUNT(Tabulka35[Číselník])</f>
        <v>0.57894736842105265</v>
      </c>
    </row>
    <row r="46" spans="1:4" x14ac:dyDescent="0.25">
      <c r="A46" s="1">
        <v>30</v>
      </c>
      <c r="B46" s="2" t="s">
        <v>29</v>
      </c>
      <c r="C46" s="3">
        <v>44025</v>
      </c>
      <c r="D46" s="1">
        <f>COUNTIF(Tabulka35[počet ženatých / vdaných (seřazeno)],"&lt;="&amp;Tabulka35[[#This Row],[počet ženatých / vdaných (seřazeno)]])/COUNT(Tabulka35[Číselník])</f>
        <v>0.59210526315789469</v>
      </c>
    </row>
    <row r="47" spans="1:4" x14ac:dyDescent="0.25">
      <c r="A47" s="1">
        <v>32</v>
      </c>
      <c r="B47" s="2" t="s">
        <v>31</v>
      </c>
      <c r="C47" s="3">
        <v>44196</v>
      </c>
      <c r="D47" s="1">
        <f>COUNTIF(Tabulka35[počet ženatých / vdaných (seřazeno)],"&lt;="&amp;Tabulka35[[#This Row],[počet ženatých / vdaných (seřazeno)]])/COUNT(Tabulka35[Číselník])</f>
        <v>0.60526315789473684</v>
      </c>
    </row>
    <row r="48" spans="1:4" x14ac:dyDescent="0.25">
      <c r="A48" s="1">
        <v>61</v>
      </c>
      <c r="B48" s="2" t="s">
        <v>60</v>
      </c>
      <c r="C48" s="3">
        <v>44775</v>
      </c>
      <c r="D48" s="1">
        <f>COUNTIF(Tabulka35[počet ženatých / vdaných (seřazeno)],"&lt;="&amp;Tabulka35[[#This Row],[počet ženatých / vdaných (seřazeno)]])/COUNT(Tabulka35[Číselník])</f>
        <v>0.61842105263157898</v>
      </c>
    </row>
    <row r="49" spans="1:4" x14ac:dyDescent="0.25">
      <c r="A49" s="1">
        <v>11</v>
      </c>
      <c r="B49" s="2" t="s">
        <v>10</v>
      </c>
      <c r="C49" s="3">
        <v>44891</v>
      </c>
      <c r="D49" s="1">
        <f>COUNTIF(Tabulka35[počet ženatých / vdaných (seřazeno)],"&lt;="&amp;Tabulka35[[#This Row],[počet ženatých / vdaných (seřazeno)]])/COUNT(Tabulka35[Číselník])</f>
        <v>0.63157894736842102</v>
      </c>
    </row>
    <row r="50" spans="1:4" x14ac:dyDescent="0.25">
      <c r="A50" s="1">
        <v>51</v>
      </c>
      <c r="B50" s="2" t="s">
        <v>50</v>
      </c>
      <c r="C50" s="3">
        <v>45402</v>
      </c>
      <c r="D50" s="1">
        <f>COUNTIF(Tabulka35[počet ženatých / vdaných (seřazeno)],"&lt;="&amp;Tabulka35[[#This Row],[počet ženatých / vdaných (seřazeno)]])/COUNT(Tabulka35[Číselník])</f>
        <v>0.64473684210526316</v>
      </c>
    </row>
    <row r="51" spans="1:4" x14ac:dyDescent="0.25">
      <c r="A51" s="1">
        <v>66</v>
      </c>
      <c r="B51" s="2" t="s">
        <v>65</v>
      </c>
      <c r="C51" s="3">
        <v>45715</v>
      </c>
      <c r="D51" s="1">
        <f>COUNTIF(Tabulka35[počet ženatých / vdaných (seřazeno)],"&lt;="&amp;Tabulka35[[#This Row],[počet ženatých / vdaných (seřazeno)]])/COUNT(Tabulka35[Číselník])</f>
        <v>0.65789473684210531</v>
      </c>
    </row>
    <row r="52" spans="1:4" x14ac:dyDescent="0.25">
      <c r="A52" s="1">
        <v>53</v>
      </c>
      <c r="B52" s="2" t="s">
        <v>52</v>
      </c>
      <c r="C52" s="3">
        <v>45803</v>
      </c>
      <c r="D52" s="1">
        <f>COUNTIF(Tabulka35[počet ženatých / vdaných (seřazeno)],"&lt;="&amp;Tabulka35[[#This Row],[počet ženatých / vdaných (seřazeno)]])/COUNT(Tabulka35[Číselník])</f>
        <v>0.67105263157894735</v>
      </c>
    </row>
    <row r="53" spans="1:4" x14ac:dyDescent="0.25">
      <c r="A53" s="1">
        <v>58</v>
      </c>
      <c r="B53" s="2" t="s">
        <v>57</v>
      </c>
      <c r="C53" s="3">
        <v>46306</v>
      </c>
      <c r="D53" s="1">
        <f>COUNTIF(Tabulka35[počet ženatých / vdaných (seřazeno)],"&lt;="&amp;Tabulka35[[#This Row],[počet ženatých / vdaných (seřazeno)]])/COUNT(Tabulka35[Číselník])</f>
        <v>0.68421052631578949</v>
      </c>
    </row>
    <row r="54" spans="1:4" x14ac:dyDescent="0.25">
      <c r="A54" s="1">
        <v>65</v>
      </c>
      <c r="B54" s="2" t="s">
        <v>64</v>
      </c>
      <c r="C54" s="3">
        <v>49534</v>
      </c>
      <c r="D54" s="1">
        <f>COUNTIF(Tabulka35[počet ženatých / vdaných (seřazeno)],"&lt;="&amp;Tabulka35[[#This Row],[počet ženatých / vdaných (seřazeno)]])/COUNT(Tabulka35[Číselník])</f>
        <v>0.69736842105263153</v>
      </c>
    </row>
    <row r="55" spans="1:4" x14ac:dyDescent="0.25">
      <c r="A55" s="1">
        <v>54</v>
      </c>
      <c r="B55" s="2" t="s">
        <v>53</v>
      </c>
      <c r="C55" s="3">
        <v>49836</v>
      </c>
      <c r="D55" s="1">
        <f>COUNTIF(Tabulka35[počet ženatých / vdaných (seřazeno)],"&lt;="&amp;Tabulka35[[#This Row],[počet ženatých / vdaných (seřazeno)]])/COUNT(Tabulka35[Číselník])</f>
        <v>0.71052631578947367</v>
      </c>
    </row>
    <row r="56" spans="1:4" x14ac:dyDescent="0.25">
      <c r="A56" s="1">
        <v>7</v>
      </c>
      <c r="B56" s="2" t="s">
        <v>6</v>
      </c>
      <c r="C56" s="3">
        <v>50410</v>
      </c>
      <c r="D56" s="1">
        <f>COUNTIF(Tabulka35[počet ženatých / vdaných (seřazeno)],"&lt;="&amp;Tabulka35[[#This Row],[počet ženatých / vdaných (seřazeno)]])/COUNT(Tabulka35[Číselník])</f>
        <v>0.72368421052631582</v>
      </c>
    </row>
    <row r="57" spans="1:4" x14ac:dyDescent="0.25">
      <c r="A57" s="1">
        <v>49</v>
      </c>
      <c r="B57" s="2" t="s">
        <v>48</v>
      </c>
      <c r="C57" s="3">
        <v>53485</v>
      </c>
      <c r="D57" s="1">
        <f>COUNTIF(Tabulka35[počet ženatých / vdaných (seřazeno)],"&lt;="&amp;Tabulka35[[#This Row],[počet ženatých / vdaných (seřazeno)]])/COUNT(Tabulka35[Číselník])</f>
        <v>0.73684210526315785</v>
      </c>
    </row>
    <row r="58" spans="1:4" x14ac:dyDescent="0.25">
      <c r="A58" s="1">
        <v>69</v>
      </c>
      <c r="B58" s="2" t="s">
        <v>68</v>
      </c>
      <c r="C58" s="3">
        <v>55436</v>
      </c>
      <c r="D58" s="1">
        <f>COUNTIF(Tabulka35[počet ženatých / vdaných (seřazeno)],"&lt;="&amp;Tabulka35[[#This Row],[počet ženatých / vdaných (seřazeno)]])/COUNT(Tabulka35[Číselník])</f>
        <v>0.75</v>
      </c>
    </row>
    <row r="59" spans="1:4" x14ac:dyDescent="0.25">
      <c r="A59" s="1">
        <v>74</v>
      </c>
      <c r="B59" s="2" t="s">
        <v>73</v>
      </c>
      <c r="C59" s="3">
        <v>57586</v>
      </c>
      <c r="D59" s="1">
        <f>COUNTIF(Tabulka35[počet ženatých / vdaných (seřazeno)],"&lt;="&amp;Tabulka35[[#This Row],[počet ženatých / vdaných (seřazeno)]])/COUNT(Tabulka35[Číselník])</f>
        <v>0.76315789473684215</v>
      </c>
    </row>
    <row r="60" spans="1:4" x14ac:dyDescent="0.25">
      <c r="A60" s="1">
        <v>68</v>
      </c>
      <c r="B60" s="2" t="s">
        <v>67</v>
      </c>
      <c r="C60" s="3">
        <v>58857</v>
      </c>
      <c r="D60" s="1">
        <f>COUNTIF(Tabulka35[počet ženatých / vdaných (seřazeno)],"&lt;="&amp;Tabulka35[[#This Row],[počet ženatých / vdaných (seřazeno)]])/COUNT(Tabulka35[Číselník])</f>
        <v>0.77631578947368418</v>
      </c>
    </row>
    <row r="61" spans="1:4" x14ac:dyDescent="0.25">
      <c r="A61" s="1">
        <v>3</v>
      </c>
      <c r="B61" s="2" t="s">
        <v>2</v>
      </c>
      <c r="C61" s="3">
        <v>61885</v>
      </c>
      <c r="D61" s="1">
        <f>COUNTIF(Tabulka35[počet ženatých / vdaných (seřazeno)],"&lt;="&amp;Tabulka35[[#This Row],[počet ženatých / vdaných (seřazeno)]])/COUNT(Tabulka35[Číselník])</f>
        <v>0.78947368421052633</v>
      </c>
    </row>
    <row r="62" spans="1:4" x14ac:dyDescent="0.25">
      <c r="A62" s="1">
        <v>59</v>
      </c>
      <c r="B62" s="2" t="s">
        <v>58</v>
      </c>
      <c r="C62" s="3">
        <v>61986</v>
      </c>
      <c r="D62" s="1">
        <f>COUNTIF(Tabulka35[počet ženatých / vdaných (seřazeno)],"&lt;="&amp;Tabulka35[[#This Row],[počet ženatých / vdaných (seřazeno)]])/COUNT(Tabulka35[Číselník])</f>
        <v>0.80263157894736847</v>
      </c>
    </row>
    <row r="63" spans="1:4" x14ac:dyDescent="0.25">
      <c r="A63" s="1">
        <v>39</v>
      </c>
      <c r="B63" s="2" t="s">
        <v>38</v>
      </c>
      <c r="C63" s="3">
        <v>63851</v>
      </c>
      <c r="D63" s="1">
        <f>COUNTIF(Tabulka35[počet ženatých / vdaných (seřazeno)],"&lt;="&amp;Tabulka35[[#This Row],[počet ženatých / vdaných (seřazeno)]])/COUNT(Tabulka35[Číselník])</f>
        <v>0.81578947368421051</v>
      </c>
    </row>
    <row r="64" spans="1:4" x14ac:dyDescent="0.25">
      <c r="A64" s="1">
        <v>41</v>
      </c>
      <c r="B64" s="2" t="s">
        <v>40</v>
      </c>
      <c r="C64" s="3">
        <v>64324</v>
      </c>
      <c r="D64" s="1">
        <f>COUNTIF(Tabulka35[počet ženatých / vdaných (seřazeno)],"&lt;="&amp;Tabulka35[[#This Row],[počet ženatých / vdaných (seřazeno)]])/COUNT(Tabulka35[Číselník])</f>
        <v>0.82894736842105265</v>
      </c>
    </row>
    <row r="65" spans="1:4" x14ac:dyDescent="0.25">
      <c r="A65" s="1">
        <v>10</v>
      </c>
      <c r="B65" s="2" t="s">
        <v>9</v>
      </c>
      <c r="C65" s="3">
        <v>64518</v>
      </c>
      <c r="D65" s="1">
        <f>COUNTIF(Tabulka35[počet ženatých / vdaných (seřazeno)],"&lt;="&amp;Tabulka35[[#This Row],[počet ženatých / vdaných (seřazeno)]])/COUNT(Tabulka35[Číselník])</f>
        <v>0.84210526315789469</v>
      </c>
    </row>
    <row r="66" spans="1:4" x14ac:dyDescent="0.25">
      <c r="A66" s="1">
        <v>47</v>
      </c>
      <c r="B66" s="2" t="s">
        <v>46</v>
      </c>
      <c r="C66" s="3">
        <v>66969</v>
      </c>
      <c r="D66" s="1">
        <f>COUNTIF(Tabulka35[počet ženatých / vdaných (seřazeno)],"&lt;="&amp;Tabulka35[[#This Row],[počet ženatých / vdaných (seřazeno)]])/COUNT(Tabulka35[Číselník])</f>
        <v>0.85526315789473684</v>
      </c>
    </row>
    <row r="67" spans="1:4" x14ac:dyDescent="0.25">
      <c r="A67" s="1">
        <v>22</v>
      </c>
      <c r="B67" s="2" t="s">
        <v>21</v>
      </c>
      <c r="C67" s="3">
        <v>70346</v>
      </c>
      <c r="D67" s="1">
        <f>COUNTIF(Tabulka35[počet ženatých / vdaných (seřazeno)],"&lt;="&amp;Tabulka35[[#This Row],[počet ženatých / vdaných (seřazeno)]])/COUNT(Tabulka35[Číselník])</f>
        <v>0.86842105263157898</v>
      </c>
    </row>
    <row r="68" spans="1:4" x14ac:dyDescent="0.25">
      <c r="A68" s="1">
        <v>75</v>
      </c>
      <c r="B68" s="2" t="s">
        <v>74</v>
      </c>
      <c r="C68" s="3">
        <v>71742</v>
      </c>
      <c r="D68" s="1">
        <f>COUNTIF(Tabulka35[počet ženatých / vdaných (seřazeno)],"&lt;="&amp;Tabulka35[[#This Row],[počet ženatých / vdaných (seřazeno)]])/COUNT(Tabulka35[Číselník])</f>
        <v>0.88157894736842102</v>
      </c>
    </row>
    <row r="69" spans="1:4" x14ac:dyDescent="0.25">
      <c r="A69" s="1">
        <v>13</v>
      </c>
      <c r="B69" s="2" t="s">
        <v>12</v>
      </c>
      <c r="C69" s="3">
        <v>76518</v>
      </c>
      <c r="D69" s="1">
        <f>COUNTIF(Tabulka35[počet ženatých / vdaných (seřazeno)],"&lt;="&amp;Tabulka35[[#This Row],[počet ženatých / vdaných (seřazeno)]])/COUNT(Tabulka35[Číselník])</f>
        <v>0.89473684210526316</v>
      </c>
    </row>
    <row r="70" spans="1:4" x14ac:dyDescent="0.25">
      <c r="A70" s="1">
        <v>70</v>
      </c>
      <c r="B70" s="2" t="s">
        <v>69</v>
      </c>
      <c r="C70" s="3">
        <v>76741</v>
      </c>
      <c r="D70" s="1">
        <f>COUNTIF(Tabulka35[počet ženatých / vdaných (seřazeno)],"&lt;="&amp;Tabulka35[[#This Row],[počet ženatých / vdaných (seřazeno)]])/COUNT(Tabulka35[Číselník])</f>
        <v>0.90789473684210531</v>
      </c>
    </row>
    <row r="71" spans="1:4" x14ac:dyDescent="0.25">
      <c r="A71" s="1">
        <v>9</v>
      </c>
      <c r="B71" s="2" t="s">
        <v>8</v>
      </c>
      <c r="C71" s="3">
        <v>78980</v>
      </c>
      <c r="D71" s="1">
        <f>COUNTIF(Tabulka35[počet ženatých / vdaných (seřazeno)],"&lt;="&amp;Tabulka35[[#This Row],[počet ženatých / vdaných (seřazeno)]])/COUNT(Tabulka35[Číselník])</f>
        <v>0.92105263157894735</v>
      </c>
    </row>
    <row r="72" spans="1:4" x14ac:dyDescent="0.25">
      <c r="A72" s="1">
        <v>72</v>
      </c>
      <c r="B72" s="2" t="s">
        <v>71</v>
      </c>
      <c r="C72" s="3">
        <v>86295</v>
      </c>
      <c r="D72" s="1">
        <f>COUNTIF(Tabulka35[počet ženatých / vdaných (seřazeno)],"&lt;="&amp;Tabulka35[[#This Row],[počet ženatých / vdaných (seřazeno)]])/COUNT(Tabulka35[Číselník])</f>
        <v>0.93421052631578949</v>
      </c>
    </row>
    <row r="73" spans="1:4" x14ac:dyDescent="0.25">
      <c r="A73" s="1">
        <v>73</v>
      </c>
      <c r="B73" s="2" t="s">
        <v>72</v>
      </c>
      <c r="C73" s="3">
        <v>88275</v>
      </c>
      <c r="D73" s="1">
        <f>COUNTIF(Tabulka35[počet ženatých / vdaných (seřazeno)],"&lt;="&amp;Tabulka35[[#This Row],[počet ženatých / vdaných (seřazeno)]])/COUNT(Tabulka35[Číselník])</f>
        <v>0.94736842105263153</v>
      </c>
    </row>
    <row r="74" spans="1:4" x14ac:dyDescent="0.25">
      <c r="A74" s="1">
        <v>63</v>
      </c>
      <c r="B74" s="2" t="s">
        <v>62</v>
      </c>
      <c r="C74" s="3">
        <v>89858</v>
      </c>
      <c r="D74" s="1">
        <f>COUNTIF(Tabulka35[počet ženatých / vdaných (seřazeno)],"&lt;="&amp;Tabulka35[[#This Row],[počet ženatých / vdaných (seřazeno)]])/COUNT(Tabulka35[Číselník])</f>
        <v>0.96052631578947367</v>
      </c>
    </row>
    <row r="75" spans="1:4" x14ac:dyDescent="0.25">
      <c r="A75" s="1">
        <v>57</v>
      </c>
      <c r="B75" s="2" t="s">
        <v>56</v>
      </c>
      <c r="C75" s="3">
        <v>94827</v>
      </c>
      <c r="D75" s="1">
        <f>COUNTIF(Tabulka35[počet ženatých / vdaných (seřazeno)],"&lt;="&amp;Tabulka35[[#This Row],[počet ženatých / vdaných (seřazeno)]])/COUNT(Tabulka35[Číselník])</f>
        <v>0.97368421052631582</v>
      </c>
    </row>
    <row r="76" spans="1:4" x14ac:dyDescent="0.25">
      <c r="A76" s="1">
        <v>76</v>
      </c>
      <c r="B76" s="2" t="s">
        <v>75</v>
      </c>
      <c r="C76" s="3">
        <v>107688</v>
      </c>
      <c r="D76" s="1">
        <f>COUNTIF(Tabulka35[počet ženatých / vdaných (seřazeno)],"&lt;="&amp;Tabulka35[[#This Row],[počet ženatých / vdaných (seřazeno)]])/COUNT(Tabulka35[Číselník])</f>
        <v>0.98684210526315785</v>
      </c>
    </row>
    <row r="77" spans="1:4" x14ac:dyDescent="0.25">
      <c r="A77" s="1">
        <v>56</v>
      </c>
      <c r="B77" s="4" t="s">
        <v>55</v>
      </c>
      <c r="C77" s="5">
        <v>137138</v>
      </c>
      <c r="D77" s="1">
        <f>COUNTIF(Tabulka35[počet ženatých / vdaných (seřazeno)],"&lt;="&amp;Tabulka35[[#This Row],[počet ženatých / vdaných (seřazeno)]])/COUNT(Tabulka35[Číselník])</f>
        <v>1</v>
      </c>
    </row>
  </sheetData>
  <mergeCells count="1">
    <mergeCell ref="F18:L20"/>
  </mergeCells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d F c o W P F k 0 R a n A A A A + Q A A A B I A H A B D b 2 5 m a W c v U G F j a 2 F n Z S 5 4 b W w g o h g A K K A U A A A A A A A A A A A A A A A A A A A A A A A A A A A A h c 8 x D o I w G A X g q 5 D u t K U a I + S n D K y S m J g Y 4 9 a U C o 1 Q D C 2 W u z l 4 J K 8 g i a J u j u / l G 9 5 7 3 O 6 Q j W 0 T X F V v d W d S F G G K A m V k V 2 p T p W h w p 3 C N M g 5 b I c + i U s G E j U 1 G W 6 a o d u 6 S E O K 9 x 3 6 B u 7 4 i j N K I H I r N T t a q F e i D 9 X 8 c a m O d M F I h D v v X G M 5 w v M Q r x m J M J w t k 7 q H Q 5 m v Y N B l T I D 8 l 5 E P j h l 5 x a c P 8 C G S O Q N 4 3 + B N Q S w M E F A A C A A g A d F c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X K F i D e y l s I Q I A A A g F A A A T A B w A R m 9 y b X V s Y X M v U 2 V j d G l v b j E u b S C i G A A o o B Q A A A A A A A A A A A A A A A A A A A A A A A A A A A C d U 8 1 O 2 0 A Q v k f K O 6 w c K U o k k x 9 D U S l 1 K w q q i o I U R F x V A n F Y e y f E s b 1 j e d c L S Z Q 3 6 A u 0 n D h y 4 B H a i 8 N 7 d e 3 Q p G 2 g D b U s e / Z n 5 v v Z W Q G e 9 J G T 3 v z f 3 i 2 X y i U x o A k w U j E c 6 o Z A W g a x S Q i y X C L 6 O W U J D v X E J 3 A b x / Q C a n m w j 1 w C l 6 J m D K S M x a t m U z G 3 4 Y 0 F 6 k 8 e K 7 S a f e q B a H q i 6 X M G V 4 2 h 6 L + N d Q F b j Y R M 4 w 1 0 h x D I 6 t h 2 q n 3 b 2 X v 3 8 a i z V x V B G h 8 y e 8 v a 2 a k G V N I Q L + z N z R f t l 9 V Y o d 0 7 O r D a r d a 2 t d H t W K s z l U v b q N f N O e 8 D n d 3 S v A v + k 9 b 0 L J 8 4 f 1 i s G K f R 7 J r r N / t G 5 C j O F R f i G 0 5 C u e h j E u 1 j m E b c G c U g a k U t c z I x s q 9 j i L I 7 w 8 y T g E i 4 k l O T T I y u O 1 J U Q i i k Q u J B G E C k 9 x x y u b 3 V y E s U m 2 J k 2 t 0 E m c 9 5 d j t A I i R V K R E K X W Q 8 u z P J I r 5 d O / v + O 3 A q i 2 T F 6 H M y E x w r Y D A H X o 7 W L 4 C K o Z p d h / M C i 9 E f B a b 1 h e d d B m 6 S c y Q i x D T 2 Y G n 7 C U S o Y O 6 5 q K 0 c j / m U x c 8 1 9 T / M e L b 8 X x S / 9 0 O Z o C o 0 3 3 / J b l g w W m r u Q a h v 4 Q l e 5 o J X v T E J U G 9 A O E r i 6 D 4 r 7 h z 1 t T t n D 1 1 4 r r k F C R 0 u e / 5 R w P Y T i I 9 x W w u z 8 2 9 M a 3 3 M 9 k / Q J Q Z 5 / Y Y Y H 0 K q 9 H E Q 3 Q h C I j l O 6 I A a h H J G f t 8 3 + w w i y G 5 I A n H q h n 5 A N b V y y e d / Z b f 7 A 1 B L A Q I t A B Q A A g A I A H R X K F j x Z N E W p w A A A P k A A A A S A A A A A A A A A A A A A A A A A A A A A A B D b 2 5 m a W c v U G F j a 2 F n Z S 5 4 b W x Q S w E C L Q A U A A I A C A B 0 V y h Y D 8 r p q 6 Q A A A D p A A A A E w A A A A A A A A A A A A A A A A D z A A A A W 0 N v b n R l b n R f V H l w Z X N d L n h t b F B L A Q I t A B Q A A g A I A H R X K F i D e y l s I Q I A A A g F A A A T A A A A A A A A A A A A A A A A A O Q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L A A A A A A A A z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h U M D k 6 N T k 6 M j E u M z M w N T A x N F o i I C 8 + P E V u d H J 5 I F R 5 c G U 9 I k Z p b G x D b 2 x 1 b W 5 U e X B l c y I g V m F s d W U 9 I n N C Z 0 0 9 I i A v P j x F b n R y e S B U e X B l P S J G a W x s Q 2 9 s d W 1 u T m F t Z X M i I F Z h b H V l P S J z W y Z x d W 9 0 O 8 O a e m V t w 6 0 m c X V v d D s s J n F 1 b 3 Q 7 c G 9 k b G U g c m 9 k a W 5 u w 6 l o b y B z d G F 2 d S D F v m V u Y X T D r S w g I H Z k Y W 7 D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W m 3 E m 2 7 E m 2 7 D v S B 0 e X A u e 8 O a e m V t w 6 0 s M H 0 m c X V v d D s s J n F 1 b 3 Q 7 U 2 V j d G l v b j E v V G F i b G U g M C 9 a b c S b b s S b b s O 9 I H R 5 c C 5 7 c G 9 k b G U g c m 9 k a W 5 u w 6 l o b y B z d G F 2 d S D F v m V u Y X T D r S w g I H Z k Y W 7 D q S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L 1 p t x J t u x J t u w 7 0 g d H l w L n v D m n p l b c O t L D B 9 J n F 1 b 3 Q 7 L C Z x d W 9 0 O 1 N l Y 3 R p b 2 4 x L 1 R h Y m x l I D A v W m 3 E m 2 7 E m 2 7 D v S B 0 e X A u e 3 B v Z G x l I H J v Z G l u b s O p a G 8 g c 3 R h d n U g x b 5 l b m F 0 w 6 0 s I C B 2 Z G F u w 6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Z p b H R y b 3 Z h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G a W x 0 c m 9 2 Y W 4 l Q z M l Q T k l M j A l Q z U l O T k l Q z M l Q T F k a 3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Z p b H R y b 3 Z h b i V D M y V B O S U y M C V D N S U 5 O S V D M y V B M W R r e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n j y u Z r f O U S m x D / J T u T 9 c g A A A A A C A A A A A A A Q Z g A A A A E A A C A A A A C D i / b y e q i l Z i J o y d H 9 N w q e s 6 P 2 6 A M n v l r 0 D L f C / + b T t A A A A A A O g A A A A A I A A C A A A A A B W b n x Z o 1 4 9 V 3 y X 8 j x B 8 e 6 J 8 H b z Z 9 J j L S d g 2 0 s c O 8 B d V A A A A A a 9 Q P 6 9 p x C i d 2 s G 5 I c I 5 y 7 Q z z j L 0 4 Z 2 q D 2 q 8 U Q i K w 1 h b e Q F l O i F 7 5 t j Y a l R F d n m O y G o 9 z 6 H B 6 D q D S P i E 9 y u E I p x I e L f 5 6 Q P w w T a q 1 N B F p x I U A A A A B b c B W Q 8 X J E B M 8 5 n a g / h Y A i M X h A + I y 7 2 q t 5 e K F 1 b h R W E C 9 o U l a F B B 8 e 5 5 n 8 G l q P c o Z r T x C 0 V 2 V A C Y L 0 H M 9 n 0 x 4 t < / D a t a M a s h u p > 
</file>

<file path=customXml/itemProps1.xml><?xml version="1.0" encoding="utf-8"?>
<ds:datastoreItem xmlns:ds="http://schemas.openxmlformats.org/officeDocument/2006/customXml" ds:itemID="{DB87FCD4-C316-494F-A437-A8926C021D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upravená data</vt:lpstr>
      <vt:lpstr>EDF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2024-01-08T09:57:09Z</dcterms:created>
  <dcterms:modified xsi:type="dcterms:W3CDTF">2024-01-08T10:25:54Z</dcterms:modified>
</cp:coreProperties>
</file>