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4"/>
  </bookViews>
  <sheets>
    <sheet name="Sheet4" sheetId="5" r:id="rId1"/>
    <sheet name="Sheet5" sheetId="6" r:id="rId2"/>
    <sheet name="Sheet1" sheetId="1" r:id="rId3"/>
    <sheet name="Sheet2" sheetId="2" r:id="rId4"/>
    <sheet name="Sheet6" sheetId="7" r:id="rId5"/>
    <sheet name="Sheet3" sheetId="8" r:id="rId6"/>
  </sheets>
  <definedNames>
    <definedName name="_xlnm._FilterDatabase" localSheetId="2" hidden="1">Sheet1!$C$3:$M$26</definedName>
    <definedName name="_xlnm.Extract" localSheetId="2">Sheet1!$O$8:$O$25</definedName>
    <definedName name="_xlnm.Extract" localSheetId="5">Sheet3!$M$2:$O$2</definedName>
    <definedName name="رئيسي">Table1[]</definedName>
  </definedNames>
  <calcPr calcId="144525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O11" i="7" l="1"/>
  <c r="O13" i="7" s="1"/>
  <c r="K11" i="7"/>
  <c r="E29" i="1" l="1"/>
  <c r="F29" i="1"/>
  <c r="I30" i="1"/>
  <c r="S8" i="1"/>
  <c r="Q11" i="1"/>
  <c r="Q10" i="1"/>
  <c r="Q8" i="1"/>
  <c r="Q9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K12" i="7"/>
  <c r="M11" i="7"/>
  <c r="M12" i="7" s="1"/>
  <c r="K4" i="1" l="1"/>
  <c r="R9" i="1"/>
  <c r="D5" i="7" l="1"/>
  <c r="D6" i="7"/>
  <c r="D7" i="7"/>
  <c r="D8" i="7"/>
  <c r="D9" i="7"/>
  <c r="D10" i="7"/>
  <c r="D11" i="7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4" i="7"/>
  <c r="E30" i="1"/>
  <c r="F30" i="1"/>
  <c r="J4" i="1"/>
  <c r="J5" i="1" l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F4" i="1"/>
  <c r="G4" i="1" s="1"/>
  <c r="E27" i="1"/>
  <c r="D28" i="1"/>
  <c r="C27" i="1"/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P8" i="1"/>
  <c r="R8" i="1" s="1"/>
  <c r="S14" i="1" l="1"/>
  <c r="S12" i="1"/>
  <c r="S22" i="1"/>
  <c r="S21" i="1"/>
  <c r="S19" i="1"/>
  <c r="S17" i="1"/>
  <c r="S13" i="1"/>
  <c r="S11" i="1"/>
  <c r="S10" i="1"/>
  <c r="S20" i="1"/>
  <c r="S18" i="1"/>
  <c r="S16" i="1"/>
  <c r="S26" i="1"/>
  <c r="S25" i="1"/>
  <c r="S24" i="1"/>
  <c r="S15" i="1"/>
  <c r="S23" i="1"/>
  <c r="S9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H27" i="1"/>
  <c r="D27" i="1"/>
  <c r="G27" i="1" l="1"/>
</calcChain>
</file>

<file path=xl/comments1.xml><?xml version="1.0" encoding="utf-8"?>
<comments xmlns="http://schemas.openxmlformats.org/spreadsheetml/2006/main">
  <authors>
    <author>ALasad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ALasad: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<sst xmlns="http://schemas.openxmlformats.org/spreadsheetml/2006/main" count="389" uniqueCount="85">
  <si>
    <t>اسم العميل</t>
  </si>
  <si>
    <t>البيان</t>
  </si>
  <si>
    <t>القيمة</t>
  </si>
  <si>
    <t xml:space="preserve">المنطقة </t>
  </si>
  <si>
    <t>التاريخ</t>
  </si>
  <si>
    <t>احمد ممدوح</t>
  </si>
  <si>
    <t>القاهرة</t>
  </si>
  <si>
    <t>فاتورة</t>
  </si>
  <si>
    <t>الجيزة</t>
  </si>
  <si>
    <t>الشرقية</t>
  </si>
  <si>
    <t>البحيرة</t>
  </si>
  <si>
    <t>الاقصر</t>
  </si>
  <si>
    <t>اسوان</t>
  </si>
  <si>
    <t>مرتجع</t>
  </si>
  <si>
    <t>خصم</t>
  </si>
  <si>
    <t>محمد محمود</t>
  </si>
  <si>
    <t>تامر رجب</t>
  </si>
  <si>
    <t>اشرف حسين</t>
  </si>
  <si>
    <t>علي السيد</t>
  </si>
  <si>
    <t>محمد حمادة</t>
  </si>
  <si>
    <t>الاجمالي</t>
  </si>
  <si>
    <t>ض</t>
  </si>
  <si>
    <t>الصافي بعد ض</t>
  </si>
  <si>
    <t>اجماليات العملاء</t>
  </si>
  <si>
    <t>العميل</t>
  </si>
  <si>
    <t>اجمالي المبيعات</t>
  </si>
  <si>
    <t>احمد علي</t>
  </si>
  <si>
    <t>معاذ</t>
  </si>
  <si>
    <t>مريم</t>
  </si>
  <si>
    <t>منة</t>
  </si>
  <si>
    <t>مني</t>
  </si>
  <si>
    <t>كريم</t>
  </si>
  <si>
    <t>خالد</t>
  </si>
  <si>
    <t>حسن</t>
  </si>
  <si>
    <t>حسين</t>
  </si>
  <si>
    <t>عبدالله</t>
  </si>
  <si>
    <t>عبدالرحمن</t>
  </si>
  <si>
    <t>عبدالتواب</t>
  </si>
  <si>
    <t>عبده</t>
  </si>
  <si>
    <t>كريمة</t>
  </si>
  <si>
    <t>سالي</t>
  </si>
  <si>
    <t>مروة</t>
  </si>
  <si>
    <t>حسام</t>
  </si>
  <si>
    <t>المنطقة</t>
  </si>
  <si>
    <t>منى</t>
  </si>
  <si>
    <t>نوع العميل</t>
  </si>
  <si>
    <t>نسبة المبيعات</t>
  </si>
  <si>
    <t>Row Labels</t>
  </si>
  <si>
    <t>Grand Total</t>
  </si>
  <si>
    <t>Sum of اجمالي المبيعات</t>
  </si>
  <si>
    <t>Sum of القيمة</t>
  </si>
  <si>
    <t>Sum of ض</t>
  </si>
  <si>
    <t>Sum of الصافي بعد ض</t>
  </si>
  <si>
    <t>بيانات العملاء</t>
  </si>
  <si>
    <t>تاريخ التحصيل نهاية الشهر الحالي</t>
  </si>
  <si>
    <t>الايام المتبقية علي التحصيل</t>
  </si>
  <si>
    <t xml:space="preserve"> </t>
  </si>
  <si>
    <t>المندوب</t>
  </si>
  <si>
    <t>الماركة</t>
  </si>
  <si>
    <t>تيشرت</t>
  </si>
  <si>
    <t>بنطلون</t>
  </si>
  <si>
    <t>قميص</t>
  </si>
  <si>
    <t>محمد</t>
  </si>
  <si>
    <t>مصطفي</t>
  </si>
  <si>
    <t>سيد</t>
  </si>
  <si>
    <t>نوور</t>
  </si>
  <si>
    <t>الاسم</t>
  </si>
  <si>
    <t>السن</t>
  </si>
  <si>
    <t>الوظيفة</t>
  </si>
  <si>
    <t>الراتب</t>
  </si>
  <si>
    <t>محمد  محمود</t>
  </si>
  <si>
    <t>محاسب</t>
  </si>
  <si>
    <t>مشرف</t>
  </si>
  <si>
    <t>مهندس</t>
  </si>
  <si>
    <t>رقم العملية</t>
  </si>
  <si>
    <t>الحساب</t>
  </si>
  <si>
    <t>ايجار</t>
  </si>
  <si>
    <t>متنوع</t>
  </si>
  <si>
    <t>كهرباء</t>
  </si>
  <si>
    <t>نقل</t>
  </si>
  <si>
    <t>اكراميات</t>
  </si>
  <si>
    <t>اجور</t>
  </si>
  <si>
    <t>مكان  الحساب</t>
  </si>
  <si>
    <t>قيمة الحساب</t>
  </si>
  <si>
    <t>&lt;=9/14/2024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</si>
</sst>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EGP]\ * #,##0_);_([$EGP]\ * \(#,##0\);_([$EGP]\ * &quot;-&quot;_);_(@_)"/>
    <numFmt numFmtId="165" formatCode="[$-1010000]d/m/yy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2" fillId="2" borderId="0" xfId="0" applyFont="1" applyFill="1"/>
    <xf numFmtId="49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49" fontId="0" fillId="0" borderId="7" xfId="0" applyNumberFormat="1" applyBorder="1"/>
    <xf numFmtId="0" fontId="0" fillId="0" borderId="7" xfId="0" applyBorder="1"/>
    <xf numFmtId="0" fontId="1" fillId="2" borderId="9" xfId="0" applyFont="1" applyFill="1" applyBorder="1"/>
    <xf numFmtId="0" fontId="1" fillId="2" borderId="10" xfId="0" applyFont="1" applyFill="1" applyBorder="1"/>
    <xf numFmtId="14" fontId="2" fillId="2" borderId="5" xfId="0" applyNumberFormat="1" applyFont="1" applyFill="1" applyBorder="1"/>
    <xf numFmtId="0" fontId="0" fillId="0" borderId="11" xfId="0" applyBorder="1"/>
    <xf numFmtId="0" fontId="0" fillId="0" borderId="12" xfId="0" applyBorder="1"/>
    <xf numFmtId="1" fontId="0" fillId="0" borderId="12" xfId="0" applyNumberFormat="1" applyBorder="1"/>
    <xf numFmtId="164" fontId="0" fillId="0" borderId="12" xfId="0" applyNumberFormat="1" applyBorder="1"/>
    <xf numFmtId="10" fontId="0" fillId="0" borderId="8" xfId="0" applyNumberFormat="1" applyBorder="1"/>
    <xf numFmtId="0" fontId="1" fillId="3" borderId="9" xfId="0" applyFont="1" applyFill="1" applyBorder="1"/>
    <xf numFmtId="0" fontId="1" fillId="3" borderId="10" xfId="0" applyFont="1" applyFill="1" applyBorder="1"/>
    <xf numFmtId="0" fontId="2" fillId="3" borderId="10" xfId="0" applyFont="1" applyFill="1" applyBorder="1"/>
    <xf numFmtId="10" fontId="2" fillId="3" borderId="5" xfId="0" applyNumberFormat="1" applyFont="1" applyFill="1" applyBorder="1"/>
    <xf numFmtId="2" fontId="0" fillId="0" borderId="12" xfId="0" applyNumberFormat="1" applyBorder="1"/>
    <xf numFmtId="10" fontId="0" fillId="0" borderId="3" xfId="0" applyNumberFormat="1" applyBorder="1"/>
    <xf numFmtId="165" fontId="0" fillId="0" borderId="8" xfId="0" applyNumberFormat="1" applyBorder="1"/>
    <xf numFmtId="0" fontId="1" fillId="2" borderId="5" xfId="0" applyFont="1" applyFill="1" applyBorder="1"/>
    <xf numFmtId="1" fontId="1" fillId="2" borderId="10" xfId="0" applyNumberFormat="1" applyFont="1" applyFill="1" applyBorder="1"/>
    <xf numFmtId="0" fontId="0" fillId="0" borderId="9" xfId="0" applyBorder="1"/>
    <xf numFmtId="0" fontId="0" fillId="0" borderId="5" xfId="0" applyBorder="1"/>
    <xf numFmtId="0" fontId="2" fillId="4" borderId="1" xfId="0" applyFont="1" applyFill="1" applyBorder="1"/>
    <xf numFmtId="0" fontId="0" fillId="0" borderId="10" xfId="0" applyBorder="1"/>
    <xf numFmtId="165" fontId="0" fillId="0" borderId="7" xfId="0" applyNumberFormat="1" applyBorder="1"/>
    <xf numFmtId="1" fontId="0" fillId="0" borderId="8" xfId="0" applyNumberFormat="1" applyBorder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0" fillId="0" borderId="1" xfId="0" applyFont="1" applyBorder="1"/>
    <xf numFmtId="165" fontId="0" fillId="0" borderId="8" xfId="0" applyNumberFormat="1" applyFont="1" applyBorder="1"/>
    <xf numFmtId="0" fontId="1" fillId="2" borderId="1" xfId="0" applyFont="1" applyFill="1" applyBorder="1"/>
    <xf numFmtId="14" fontId="1" fillId="2" borderId="8" xfId="0" applyNumberFormat="1" applyFont="1" applyFill="1" applyBorder="1"/>
    <xf numFmtId="0" fontId="3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1010000]d/m/yy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1010000]d/m/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EGP]\ * #,##0_);_([$EGP]\ * \(#,##0\);_([$EGP]\ 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Ex.xlsx]Sheet4!PivotTable1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القيمة</c:v>
                </c:pt>
              </c:strCache>
            </c:strRef>
          </c:tx>
          <c:invertIfNegative val="0"/>
          <c:cat>
            <c:strRef>
              <c:f>Sheet4!$A$4:$A$27</c:f>
              <c:strCache>
                <c:ptCount val="23"/>
                <c:pt idx="0">
                  <c:v>احمد علي</c:v>
                </c:pt>
                <c:pt idx="1">
                  <c:v>احمد ممدوح</c:v>
                </c:pt>
                <c:pt idx="2">
                  <c:v>اشرف حسين</c:v>
                </c:pt>
                <c:pt idx="3">
                  <c:v>تامر رجب</c:v>
                </c:pt>
                <c:pt idx="4">
                  <c:v>حسام</c:v>
                </c:pt>
                <c:pt idx="5">
                  <c:v>حسن</c:v>
                </c:pt>
                <c:pt idx="6">
                  <c:v>حسين</c:v>
                </c:pt>
                <c:pt idx="7">
                  <c:v>خالد</c:v>
                </c:pt>
                <c:pt idx="8">
                  <c:v>سالي</c:v>
                </c:pt>
                <c:pt idx="9">
                  <c:v>عبدالتواب</c:v>
                </c:pt>
                <c:pt idx="10">
                  <c:v>عبدالرحمن</c:v>
                </c:pt>
                <c:pt idx="11">
                  <c:v>عبدالله</c:v>
                </c:pt>
                <c:pt idx="12">
                  <c:v>عبده</c:v>
                </c:pt>
                <c:pt idx="13">
                  <c:v>علي السيد</c:v>
                </c:pt>
                <c:pt idx="14">
                  <c:v>كريم</c:v>
                </c:pt>
                <c:pt idx="15">
                  <c:v>كريمة</c:v>
                </c:pt>
                <c:pt idx="16">
                  <c:v>محمد حمادة</c:v>
                </c:pt>
                <c:pt idx="17">
                  <c:v>محمد محمود</c:v>
                </c:pt>
                <c:pt idx="18">
                  <c:v>مروة</c:v>
                </c:pt>
                <c:pt idx="19">
                  <c:v>مريم</c:v>
                </c:pt>
                <c:pt idx="20">
                  <c:v>معاذ</c:v>
                </c:pt>
                <c:pt idx="21">
                  <c:v>منة</c:v>
                </c:pt>
                <c:pt idx="22">
                  <c:v>منى</c:v>
                </c:pt>
              </c:strCache>
            </c:strRef>
          </c:cat>
          <c:val>
            <c:numRef>
              <c:f>Sheet4!$B$4:$B$27</c:f>
              <c:numCache>
                <c:formatCode>General</c:formatCode>
                <c:ptCount val="23"/>
                <c:pt idx="0">
                  <c:v>20000</c:v>
                </c:pt>
                <c:pt idx="1">
                  <c:v>5000</c:v>
                </c:pt>
                <c:pt idx="2">
                  <c:v>1000</c:v>
                </c:pt>
                <c:pt idx="3">
                  <c:v>2000</c:v>
                </c:pt>
                <c:pt idx="4">
                  <c:v>500</c:v>
                </c:pt>
                <c:pt idx="5">
                  <c:v>900</c:v>
                </c:pt>
                <c:pt idx="6">
                  <c:v>800</c:v>
                </c:pt>
                <c:pt idx="7">
                  <c:v>200</c:v>
                </c:pt>
                <c:pt idx="8">
                  <c:v>900</c:v>
                </c:pt>
                <c:pt idx="9">
                  <c:v>2000</c:v>
                </c:pt>
                <c:pt idx="10">
                  <c:v>1000</c:v>
                </c:pt>
                <c:pt idx="11">
                  <c:v>600</c:v>
                </c:pt>
                <c:pt idx="12">
                  <c:v>2000</c:v>
                </c:pt>
                <c:pt idx="13">
                  <c:v>2000</c:v>
                </c:pt>
                <c:pt idx="14">
                  <c:v>500</c:v>
                </c:pt>
                <c:pt idx="15">
                  <c:v>800</c:v>
                </c:pt>
                <c:pt idx="16">
                  <c:v>1000</c:v>
                </c:pt>
                <c:pt idx="17">
                  <c:v>3000</c:v>
                </c:pt>
                <c:pt idx="18">
                  <c:v>800</c:v>
                </c:pt>
                <c:pt idx="19">
                  <c:v>900</c:v>
                </c:pt>
                <c:pt idx="20">
                  <c:v>800</c:v>
                </c:pt>
                <c:pt idx="21">
                  <c:v>800</c:v>
                </c:pt>
                <c:pt idx="22">
                  <c:v>700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ض</c:v>
                </c:pt>
              </c:strCache>
            </c:strRef>
          </c:tx>
          <c:invertIfNegative val="0"/>
          <c:cat>
            <c:strRef>
              <c:f>Sheet4!$A$4:$A$27</c:f>
              <c:strCache>
                <c:ptCount val="23"/>
                <c:pt idx="0">
                  <c:v>احمد علي</c:v>
                </c:pt>
                <c:pt idx="1">
                  <c:v>احمد ممدوح</c:v>
                </c:pt>
                <c:pt idx="2">
                  <c:v>اشرف حسين</c:v>
                </c:pt>
                <c:pt idx="3">
                  <c:v>تامر رجب</c:v>
                </c:pt>
                <c:pt idx="4">
                  <c:v>حسام</c:v>
                </c:pt>
                <c:pt idx="5">
                  <c:v>حسن</c:v>
                </c:pt>
                <c:pt idx="6">
                  <c:v>حسين</c:v>
                </c:pt>
                <c:pt idx="7">
                  <c:v>خالد</c:v>
                </c:pt>
                <c:pt idx="8">
                  <c:v>سالي</c:v>
                </c:pt>
                <c:pt idx="9">
                  <c:v>عبدالتواب</c:v>
                </c:pt>
                <c:pt idx="10">
                  <c:v>عبدالرحمن</c:v>
                </c:pt>
                <c:pt idx="11">
                  <c:v>عبدالله</c:v>
                </c:pt>
                <c:pt idx="12">
                  <c:v>عبده</c:v>
                </c:pt>
                <c:pt idx="13">
                  <c:v>علي السيد</c:v>
                </c:pt>
                <c:pt idx="14">
                  <c:v>كريم</c:v>
                </c:pt>
                <c:pt idx="15">
                  <c:v>كريمة</c:v>
                </c:pt>
                <c:pt idx="16">
                  <c:v>محمد حمادة</c:v>
                </c:pt>
                <c:pt idx="17">
                  <c:v>محمد محمود</c:v>
                </c:pt>
                <c:pt idx="18">
                  <c:v>مروة</c:v>
                </c:pt>
                <c:pt idx="19">
                  <c:v>مريم</c:v>
                </c:pt>
                <c:pt idx="20">
                  <c:v>معاذ</c:v>
                </c:pt>
                <c:pt idx="21">
                  <c:v>منة</c:v>
                </c:pt>
                <c:pt idx="22">
                  <c:v>منى</c:v>
                </c:pt>
              </c:strCache>
            </c:strRef>
          </c:cat>
          <c:val>
            <c:numRef>
              <c:f>Sheet4!$C$4:$C$27</c:f>
              <c:numCache>
                <c:formatCode>General</c:formatCode>
                <c:ptCount val="23"/>
                <c:pt idx="0">
                  <c:v>2800.0000000000005</c:v>
                </c:pt>
                <c:pt idx="1">
                  <c:v>700.00000000000011</c:v>
                </c:pt>
                <c:pt idx="2">
                  <c:v>140</c:v>
                </c:pt>
                <c:pt idx="3">
                  <c:v>280</c:v>
                </c:pt>
                <c:pt idx="4">
                  <c:v>70</c:v>
                </c:pt>
                <c:pt idx="5">
                  <c:v>126.00000000000001</c:v>
                </c:pt>
                <c:pt idx="6">
                  <c:v>112.00000000000001</c:v>
                </c:pt>
                <c:pt idx="7">
                  <c:v>28.000000000000004</c:v>
                </c:pt>
                <c:pt idx="8">
                  <c:v>126.00000000000001</c:v>
                </c:pt>
                <c:pt idx="9">
                  <c:v>280</c:v>
                </c:pt>
                <c:pt idx="10">
                  <c:v>140</c:v>
                </c:pt>
                <c:pt idx="11">
                  <c:v>84.000000000000014</c:v>
                </c:pt>
                <c:pt idx="12">
                  <c:v>280</c:v>
                </c:pt>
                <c:pt idx="13">
                  <c:v>280</c:v>
                </c:pt>
                <c:pt idx="14">
                  <c:v>70</c:v>
                </c:pt>
                <c:pt idx="15">
                  <c:v>112.00000000000001</c:v>
                </c:pt>
                <c:pt idx="16">
                  <c:v>140</c:v>
                </c:pt>
                <c:pt idx="17">
                  <c:v>420.00000000000006</c:v>
                </c:pt>
                <c:pt idx="18">
                  <c:v>112.00000000000001</c:v>
                </c:pt>
                <c:pt idx="19">
                  <c:v>126.00000000000001</c:v>
                </c:pt>
                <c:pt idx="20">
                  <c:v>112.00000000000001</c:v>
                </c:pt>
                <c:pt idx="21">
                  <c:v>112.00000000000001</c:v>
                </c:pt>
                <c:pt idx="22">
                  <c:v>98.000000000000014</c:v>
                </c:pt>
              </c:numCache>
            </c:numRef>
          </c:val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الصافي بعد ض</c:v>
                </c:pt>
              </c:strCache>
            </c:strRef>
          </c:tx>
          <c:invertIfNegative val="0"/>
          <c:cat>
            <c:strRef>
              <c:f>Sheet4!$A$4:$A$27</c:f>
              <c:strCache>
                <c:ptCount val="23"/>
                <c:pt idx="0">
                  <c:v>احمد علي</c:v>
                </c:pt>
                <c:pt idx="1">
                  <c:v>احمد ممدوح</c:v>
                </c:pt>
                <c:pt idx="2">
                  <c:v>اشرف حسين</c:v>
                </c:pt>
                <c:pt idx="3">
                  <c:v>تامر رجب</c:v>
                </c:pt>
                <c:pt idx="4">
                  <c:v>حسام</c:v>
                </c:pt>
                <c:pt idx="5">
                  <c:v>حسن</c:v>
                </c:pt>
                <c:pt idx="6">
                  <c:v>حسين</c:v>
                </c:pt>
                <c:pt idx="7">
                  <c:v>خالد</c:v>
                </c:pt>
                <c:pt idx="8">
                  <c:v>سالي</c:v>
                </c:pt>
                <c:pt idx="9">
                  <c:v>عبدالتواب</c:v>
                </c:pt>
                <c:pt idx="10">
                  <c:v>عبدالرحمن</c:v>
                </c:pt>
                <c:pt idx="11">
                  <c:v>عبدالله</c:v>
                </c:pt>
                <c:pt idx="12">
                  <c:v>عبده</c:v>
                </c:pt>
                <c:pt idx="13">
                  <c:v>علي السيد</c:v>
                </c:pt>
                <c:pt idx="14">
                  <c:v>كريم</c:v>
                </c:pt>
                <c:pt idx="15">
                  <c:v>كريمة</c:v>
                </c:pt>
                <c:pt idx="16">
                  <c:v>محمد حمادة</c:v>
                </c:pt>
                <c:pt idx="17">
                  <c:v>محمد محمود</c:v>
                </c:pt>
                <c:pt idx="18">
                  <c:v>مروة</c:v>
                </c:pt>
                <c:pt idx="19">
                  <c:v>مريم</c:v>
                </c:pt>
                <c:pt idx="20">
                  <c:v>معاذ</c:v>
                </c:pt>
                <c:pt idx="21">
                  <c:v>منة</c:v>
                </c:pt>
                <c:pt idx="22">
                  <c:v>منى</c:v>
                </c:pt>
              </c:strCache>
            </c:strRef>
          </c:cat>
          <c:val>
            <c:numRef>
              <c:f>Sheet4!$D$4:$D$27</c:f>
              <c:numCache>
                <c:formatCode>General</c:formatCode>
                <c:ptCount val="23"/>
                <c:pt idx="0">
                  <c:v>17200</c:v>
                </c:pt>
                <c:pt idx="1">
                  <c:v>4300</c:v>
                </c:pt>
                <c:pt idx="2">
                  <c:v>860</c:v>
                </c:pt>
                <c:pt idx="3">
                  <c:v>1720</c:v>
                </c:pt>
                <c:pt idx="4">
                  <c:v>430</c:v>
                </c:pt>
                <c:pt idx="5">
                  <c:v>774</c:v>
                </c:pt>
                <c:pt idx="6">
                  <c:v>688</c:v>
                </c:pt>
                <c:pt idx="7">
                  <c:v>172</c:v>
                </c:pt>
                <c:pt idx="8">
                  <c:v>774</c:v>
                </c:pt>
                <c:pt idx="9">
                  <c:v>-1720</c:v>
                </c:pt>
                <c:pt idx="10">
                  <c:v>860</c:v>
                </c:pt>
                <c:pt idx="11">
                  <c:v>516</c:v>
                </c:pt>
                <c:pt idx="12">
                  <c:v>1720</c:v>
                </c:pt>
                <c:pt idx="13">
                  <c:v>1720</c:v>
                </c:pt>
                <c:pt idx="14">
                  <c:v>430</c:v>
                </c:pt>
                <c:pt idx="15">
                  <c:v>688</c:v>
                </c:pt>
                <c:pt idx="16">
                  <c:v>860</c:v>
                </c:pt>
                <c:pt idx="17">
                  <c:v>2580</c:v>
                </c:pt>
                <c:pt idx="18">
                  <c:v>688</c:v>
                </c:pt>
                <c:pt idx="19">
                  <c:v>774</c:v>
                </c:pt>
                <c:pt idx="20">
                  <c:v>688</c:v>
                </c:pt>
                <c:pt idx="21">
                  <c:v>688</c:v>
                </c:pt>
                <c:pt idx="22">
                  <c:v>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29856"/>
        <c:axId val="209131392"/>
      </c:barChart>
      <c:catAx>
        <c:axId val="2091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1392"/>
        <c:crosses val="autoZero"/>
        <c:auto val="1"/>
        <c:lblAlgn val="ctr"/>
        <c:lblOffset val="100"/>
        <c:noMultiLvlLbl val="0"/>
      </c:catAx>
      <c:valAx>
        <c:axId val="2091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trlProps/ctrlProp1.xml><?xml version="1.0" encoding="utf-8"?>
<formControlPr xmlns="http://schemas.microsoft.com/office/spreadsheetml/2009/9/main" objectType="Drop" dropStyle="combo" dx="20" noThreeD="1" sel="0" val="0"/>
</file>

<file path=xl/ctrlProps/ctrlProp2.xml><?xml version="1.0" encoding="utf-8"?>
<formControlPr xmlns="http://schemas.microsoft.com/office/spreadsheetml/2009/9/main" objectType="Drop" dropLines="15" dropStyle="combo" dx="20" fmlaLink="$K$10" fmlaRange="$E$3:$E$29" noThreeD="1" sel="12" val="2"/>
</file>

<file path=xl/ctrlProps/ctrlProp3.xml><?xml version="1.0" encoding="utf-8"?>
<formControlPr xmlns="http://schemas.microsoft.com/office/spreadsheetml/2009/9/main" objectType="Drop" dropStyle="combo" dx="20" fmlaLink="$M$10" fmlaRange="$E$3:$E$29" noThreeD="1" sel="2" val="0"/>
</file>

<file path=xl/ctrlProps/ctrlProp4.xml><?xml version="1.0" encoding="utf-8"?>
<formControlPr xmlns="http://schemas.microsoft.com/office/spreadsheetml/2009/9/main" objectType="Drop" dropStyle="combo" dx="20" fmlaLink="$O$12" fmlaRange="$E$3:$E$29" noThreeD="1" se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3810</xdr:rowOff>
    </xdr:from>
    <xdr:to>
      <xdr:col>12</xdr:col>
      <xdr:colOff>68580</xdr:colOff>
      <xdr:row>16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792480</xdr:colOff>
          <xdr:row>9</xdr:row>
          <xdr:rowOff>7620</xdr:rowOff>
        </xdr:from>
        <xdr:to>
          <xdr:col>10</xdr:col>
          <xdr:colOff>7620</xdr:colOff>
          <xdr:row>10</xdr:row>
          <xdr:rowOff>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594360</xdr:colOff>
          <xdr:row>3</xdr:row>
          <xdr:rowOff>7620</xdr:rowOff>
        </xdr:from>
        <xdr:to>
          <xdr:col>9</xdr:col>
          <xdr:colOff>1005840</xdr:colOff>
          <xdr:row>4</xdr:row>
          <xdr:rowOff>22860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3</xdr:row>
          <xdr:rowOff>175260</xdr:rowOff>
        </xdr:from>
        <xdr:to>
          <xdr:col>13</xdr:col>
          <xdr:colOff>0</xdr:colOff>
          <xdr:row>5</xdr:row>
          <xdr:rowOff>7620</xdr:rowOff>
        </xdr:to>
        <xdr:sp macro="" textlink="">
          <xdr:nvSpPr>
            <xdr:cNvPr id="5124" name="Drop Dow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601980</xdr:colOff>
          <xdr:row>1</xdr:row>
          <xdr:rowOff>167640</xdr:rowOff>
        </xdr:from>
        <xdr:to>
          <xdr:col>15</xdr:col>
          <xdr:colOff>15240</xdr:colOff>
          <xdr:row>3</xdr:row>
          <xdr:rowOff>0</xdr:rowOff>
        </xdr:to>
        <xdr:sp macro="" textlink="">
          <xdr:nvSpPr>
            <xdr:cNvPr id="5125" name="Drop Down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sad" refreshedDate="45477.577807291666" createdVersion="4" refreshedVersion="4" minRefreshableVersion="3" recordCount="19">
  <cacheSource type="worksheet">
    <worksheetSource name="مختصر"/>
  </cacheSource>
  <cacheFields count="5">
    <cacheField name="العميل" numFmtId="0">
      <sharedItems count="19">
        <s v="احمد ممدوح"/>
        <s v="محمد محمود"/>
        <s v="تامر رجب"/>
        <s v="اشرف حسين"/>
        <s v="علي السيد"/>
        <s v="محمد حمادة"/>
        <s v="احمد علي"/>
        <s v="معاذ"/>
        <s v="مريم"/>
        <s v="منة"/>
        <s v="مني"/>
        <s v="كريم"/>
        <s v="خالد"/>
        <s v="حسن"/>
        <s v="حسين"/>
        <s v="عبدالله"/>
        <s v="عبدالرحمن"/>
        <s v="عبدالتواب"/>
        <s v="عبده"/>
      </sharedItems>
    </cacheField>
    <cacheField name="اجمالي المبيعات" numFmtId="2">
      <sharedItems containsSemiMixedTypes="0" containsString="0" containsNumber="1" containsInteger="1" minValue="200" maxValue="1000000"/>
    </cacheField>
    <cacheField name="المنطقة" numFmtId="0">
      <sharedItems count="6">
        <s v="القاهرة"/>
        <s v="الجيزة"/>
        <s v="الشرقية"/>
        <s v="البحيرة"/>
        <s v="الاقصر"/>
        <s v="اسوان"/>
      </sharedItems>
    </cacheField>
    <cacheField name="نوع العميل" numFmtId="0">
      <sharedItems count="3">
        <s v="عميل  مهم "/>
        <s v="عميل  قوي"/>
        <s v="عميل عادي"/>
      </sharedItems>
    </cacheField>
    <cacheField name="نسبة المبيعات" numFmtId="10">
      <sharedItems containsSemiMixedTypes="0" containsString="0" containsNumber="1" minValue="8.498750896087047E-5" maxValue="0.424937544804352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sad" refreshedDate="45479.584455555552" createdVersion="4" refreshedVersion="4" minRefreshableVersion="3" recordCount="23">
  <cacheSource type="worksheet">
    <worksheetSource name="Table1"/>
  </cacheSource>
  <cacheFields count="9">
    <cacheField name="اسم العميل" numFmtId="0">
      <sharedItems count="23">
        <s v="احمد ممدوح"/>
        <s v="محمد محمود"/>
        <s v="تامر رجب"/>
        <s v="اشرف حسين"/>
        <s v="علي السيد"/>
        <s v="محمد حمادة"/>
        <s v="احمد علي"/>
        <s v="معاذ"/>
        <s v="مريم"/>
        <s v="منة"/>
        <s v="منى"/>
        <s v="كريم"/>
        <s v="خالد"/>
        <s v="حسن"/>
        <s v="حسين"/>
        <s v="عبدالله"/>
        <s v="عبدالرحمن"/>
        <s v="عبدالتواب"/>
        <s v="عبده"/>
        <s v="كريمة"/>
        <s v="سالي"/>
        <s v="مروة"/>
        <s v="حسام"/>
      </sharedItems>
    </cacheField>
    <cacheField name="البيان" numFmtId="0">
      <sharedItems/>
    </cacheField>
    <cacheField name="القيمة" numFmtId="0">
      <sharedItems containsSemiMixedTypes="0" containsString="0" containsNumber="1" containsInteger="1" minValue="200" maxValue="20000"/>
    </cacheField>
    <cacheField name="ض" numFmtId="1">
      <sharedItems containsSemiMixedTypes="0" containsString="0" containsNumber="1" minValue="28.000000000000004" maxValue="2800.0000000000005"/>
    </cacheField>
    <cacheField name="الصافي بعد ض" numFmtId="164">
      <sharedItems containsSemiMixedTypes="0" containsString="0" containsNumber="1" containsInteger="1" minValue="-1720" maxValue="17200"/>
    </cacheField>
    <cacheField name="المنطقة " numFmtId="0">
      <sharedItems/>
    </cacheField>
    <cacheField name="التاريخ" numFmtId="165">
      <sharedItems containsSemiMixedTypes="0" containsNonDate="0" containsDate="1" containsString="0" minDate="2024-01-14T00:00:00" maxDate="2024-12-15T00:00:00" count="12">
        <d v="2024-05-14T00:00:00"/>
        <d v="2024-06-14T00:00:00"/>
        <d v="2024-07-14T00:00:00"/>
        <d v="2024-08-14T00:00:00"/>
        <d v="2024-09-14T00:00:00"/>
        <d v="2024-10-14T00:00:00"/>
        <d v="2024-11-14T00:00:00"/>
        <d v="2024-12-14T00:00:00"/>
        <d v="2024-01-14T00:00:00"/>
        <d v="2024-02-14T00:00:00"/>
        <d v="2024-03-14T00:00:00"/>
        <d v="2024-04-14T00:00:00"/>
      </sharedItems>
    </cacheField>
    <cacheField name="تاريخ التحصيل نهاية الشهر الحالي" numFmtId="165">
      <sharedItems containsSemiMixedTypes="0" containsNonDate="0" containsDate="1" containsString="0" minDate="2024-01-31T00:00:00" maxDate="2025-01-01T00:00:00"/>
    </cacheField>
    <cacheField name="الايام المتبقية علي التحصيل" numFmtId="1">
      <sharedItems containsSemiMixedTypes="0" containsString="0" containsNumber="1" containsInteger="1" minValue="-157" maxValue="17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4300"/>
    <x v="0"/>
    <x v="0"/>
    <n v="1.8272314426587151E-3"/>
  </r>
  <r>
    <x v="1"/>
    <n v="2000"/>
    <x v="1"/>
    <x v="1"/>
    <n v="8.4987508960870472E-4"/>
  </r>
  <r>
    <x v="2"/>
    <n v="200"/>
    <x v="2"/>
    <x v="2"/>
    <n v="8.498750896087047E-5"/>
  </r>
  <r>
    <x v="3"/>
    <n v="1100"/>
    <x v="3"/>
    <x v="1"/>
    <n v="4.6743129928478763E-4"/>
  </r>
  <r>
    <x v="4"/>
    <n v="900"/>
    <x v="4"/>
    <x v="2"/>
    <n v="3.8244379032391715E-4"/>
  </r>
  <r>
    <x v="5"/>
    <n v="5000"/>
    <x v="5"/>
    <x v="0"/>
    <n v="2.1246877240217619E-3"/>
  </r>
  <r>
    <x v="6"/>
    <n v="1999"/>
    <x v="0"/>
    <x v="1"/>
    <n v="8.4945015206390039E-4"/>
  </r>
  <r>
    <x v="7"/>
    <n v="1000"/>
    <x v="1"/>
    <x v="2"/>
    <n v="4.2493754480435236E-4"/>
  </r>
  <r>
    <x v="8"/>
    <n v="90000"/>
    <x v="2"/>
    <x v="0"/>
    <n v="3.8244379032391716E-2"/>
  </r>
  <r>
    <x v="9"/>
    <n v="80000"/>
    <x v="3"/>
    <x v="0"/>
    <n v="3.3995003584348191E-2"/>
  </r>
  <r>
    <x v="10"/>
    <n v="22000"/>
    <x v="3"/>
    <x v="0"/>
    <n v="9.3486259856957517E-3"/>
  </r>
  <r>
    <x v="11"/>
    <n v="30000"/>
    <x v="5"/>
    <x v="0"/>
    <n v="1.2748126344130572E-2"/>
  </r>
  <r>
    <x v="12"/>
    <n v="3000"/>
    <x v="0"/>
    <x v="0"/>
    <n v="1.2748126344130572E-3"/>
  </r>
  <r>
    <x v="13"/>
    <n v="20000"/>
    <x v="1"/>
    <x v="0"/>
    <n v="8.4987508960870477E-3"/>
  </r>
  <r>
    <x v="14"/>
    <n v="900"/>
    <x v="2"/>
    <x v="2"/>
    <n v="3.8244379032391715E-4"/>
  </r>
  <r>
    <x v="15"/>
    <n v="888"/>
    <x v="3"/>
    <x v="2"/>
    <n v="3.7734453978626489E-4"/>
  </r>
  <r>
    <x v="16"/>
    <n v="90000"/>
    <x v="4"/>
    <x v="0"/>
    <n v="3.8244379032391716E-2"/>
  </r>
  <r>
    <x v="17"/>
    <n v="1000000"/>
    <x v="5"/>
    <x v="0"/>
    <n v="0.42493754480435236"/>
  </r>
  <r>
    <x v="18"/>
    <n v="1000000"/>
    <x v="0"/>
    <x v="0"/>
    <n v="0.424937544804352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x v="0"/>
    <s v="فاتورة"/>
    <n v="5000"/>
    <n v="700.00000000000011"/>
    <n v="4300"/>
    <s v="القاهرة"/>
    <x v="0"/>
    <d v="2024-05-31T00:00:00"/>
    <n v="-36"/>
  </r>
  <r>
    <x v="1"/>
    <s v="مرتجع"/>
    <n v="3000"/>
    <n v="420.00000000000006"/>
    <n v="2580"/>
    <s v="الجيزة"/>
    <x v="1"/>
    <d v="2024-06-30T00:00:00"/>
    <n v="-6"/>
  </r>
  <r>
    <x v="2"/>
    <s v="خصم"/>
    <n v="2000"/>
    <n v="280"/>
    <n v="1720"/>
    <s v="الشرقية"/>
    <x v="2"/>
    <d v="2024-07-31T00:00:00"/>
    <n v="25"/>
  </r>
  <r>
    <x v="3"/>
    <s v="خصم"/>
    <n v="1000"/>
    <n v="140"/>
    <n v="860"/>
    <s v="البحيرة"/>
    <x v="3"/>
    <d v="2024-08-31T00:00:00"/>
    <n v="56"/>
  </r>
  <r>
    <x v="4"/>
    <s v="مرتجع"/>
    <n v="2000"/>
    <n v="280"/>
    <n v="1720"/>
    <s v="الاقصر"/>
    <x v="4"/>
    <d v="2024-09-30T00:00:00"/>
    <n v="86"/>
  </r>
  <r>
    <x v="5"/>
    <s v="فاتورة"/>
    <n v="1000"/>
    <n v="140"/>
    <n v="860"/>
    <s v="اسوان"/>
    <x v="5"/>
    <d v="2024-10-31T00:00:00"/>
    <n v="117"/>
  </r>
  <r>
    <x v="6"/>
    <s v="فاتورة"/>
    <n v="20000"/>
    <n v="2800.0000000000005"/>
    <n v="17200"/>
    <s v="القاهرة"/>
    <x v="6"/>
    <d v="2024-11-30T00:00:00"/>
    <n v="147"/>
  </r>
  <r>
    <x v="7"/>
    <s v="خصم"/>
    <n v="800"/>
    <n v="112.00000000000001"/>
    <n v="688"/>
    <s v="الجيزة"/>
    <x v="7"/>
    <d v="2024-12-31T00:00:00"/>
    <n v="178"/>
  </r>
  <r>
    <x v="8"/>
    <s v="فاتورة"/>
    <n v="900"/>
    <n v="126.00000000000001"/>
    <n v="774"/>
    <s v="الشرقية"/>
    <x v="8"/>
    <d v="2024-01-31T00:00:00"/>
    <n v="-157"/>
  </r>
  <r>
    <x v="9"/>
    <s v="مرتجع"/>
    <n v="800"/>
    <n v="112.00000000000001"/>
    <n v="688"/>
    <s v="البحيرة"/>
    <x v="9"/>
    <d v="2024-02-29T00:00:00"/>
    <n v="-128"/>
  </r>
  <r>
    <x v="10"/>
    <s v="خصم"/>
    <n v="700"/>
    <n v="98.000000000000014"/>
    <n v="602"/>
    <s v="البحيرة"/>
    <x v="10"/>
    <d v="2024-03-31T00:00:00"/>
    <n v="-97"/>
  </r>
  <r>
    <x v="11"/>
    <s v="خصم"/>
    <n v="500"/>
    <n v="70"/>
    <n v="430"/>
    <s v="اسوان"/>
    <x v="11"/>
    <d v="2024-04-30T00:00:00"/>
    <n v="-67"/>
  </r>
  <r>
    <x v="12"/>
    <s v="مرتجع"/>
    <n v="200"/>
    <n v="28.000000000000004"/>
    <n v="172"/>
    <s v="القاهرة"/>
    <x v="0"/>
    <d v="2024-05-31T00:00:00"/>
    <n v="-36"/>
  </r>
  <r>
    <x v="13"/>
    <s v="فاتورة"/>
    <n v="900"/>
    <n v="126.00000000000001"/>
    <n v="774"/>
    <s v="الجيزة"/>
    <x v="1"/>
    <d v="2024-06-30T00:00:00"/>
    <n v="-6"/>
  </r>
  <r>
    <x v="14"/>
    <s v="فاتورة"/>
    <n v="800"/>
    <n v="112.00000000000001"/>
    <n v="688"/>
    <s v="الشرقية"/>
    <x v="2"/>
    <d v="2024-07-31T00:00:00"/>
    <n v="25"/>
  </r>
  <r>
    <x v="15"/>
    <s v="خصم"/>
    <n v="600"/>
    <n v="84.000000000000014"/>
    <n v="516"/>
    <s v="البحيرة"/>
    <x v="3"/>
    <d v="2024-08-31T00:00:00"/>
    <n v="56"/>
  </r>
  <r>
    <x v="16"/>
    <s v="فاتورة"/>
    <n v="1000"/>
    <n v="140"/>
    <n v="860"/>
    <s v="الاقصر"/>
    <x v="4"/>
    <d v="2024-09-30T00:00:00"/>
    <n v="86"/>
  </r>
  <r>
    <x v="17"/>
    <s v="مرتجع"/>
    <n v="2000"/>
    <n v="280"/>
    <n v="-1720"/>
    <s v="اسوان"/>
    <x v="5"/>
    <d v="2024-10-31T00:00:00"/>
    <n v="117"/>
  </r>
  <r>
    <x v="18"/>
    <s v="خصم"/>
    <n v="2000"/>
    <n v="280"/>
    <n v="1720"/>
    <s v="القاهرة"/>
    <x v="6"/>
    <d v="2024-11-30T00:00:00"/>
    <n v="147"/>
  </r>
  <r>
    <x v="19"/>
    <s v="خصم"/>
    <n v="800"/>
    <n v="112.00000000000001"/>
    <n v="688"/>
    <s v="الجيزة"/>
    <x v="7"/>
    <d v="2024-12-31T00:00:00"/>
    <n v="178"/>
  </r>
  <r>
    <x v="20"/>
    <s v="مرتجع"/>
    <n v="900"/>
    <n v="126.00000000000001"/>
    <n v="774"/>
    <s v="الشرقية"/>
    <x v="8"/>
    <d v="2024-01-31T00:00:00"/>
    <n v="-157"/>
  </r>
  <r>
    <x v="21"/>
    <s v="فاتورة"/>
    <n v="800"/>
    <n v="112.00000000000001"/>
    <n v="688"/>
    <s v="البحيرة"/>
    <x v="9"/>
    <d v="2024-02-29T00:00:00"/>
    <n v="-128"/>
  </r>
  <r>
    <x v="22"/>
    <s v="فاتورة"/>
    <n v="500"/>
    <n v="70"/>
    <n v="430"/>
    <s v="الاقصر"/>
    <x v="10"/>
    <d v="2024-03-31T00:00:00"/>
    <n v="-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4:B54" firstHeaderRow="1" firstDataRow="1" firstDataCol="1"/>
  <pivotFields count="5">
    <pivotField axis="axisRow" showAll="0">
      <items count="20">
        <item x="6"/>
        <item x="0"/>
        <item x="3"/>
        <item x="2"/>
        <item x="13"/>
        <item x="14"/>
        <item x="12"/>
        <item x="17"/>
        <item x="16"/>
        <item x="15"/>
        <item x="18"/>
        <item x="4"/>
        <item x="11"/>
        <item x="5"/>
        <item x="1"/>
        <item x="8"/>
        <item x="7"/>
        <item x="9"/>
        <item x="10"/>
        <item t="default"/>
      </items>
    </pivotField>
    <pivotField dataField="1" numFmtId="2" showAll="0"/>
    <pivotField showAll="0">
      <items count="7">
        <item x="5"/>
        <item x="4"/>
        <item x="3"/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numFmtId="1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اجمالي المبيعات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27" firstHeaderRow="0" firstDataRow="1" firstDataCol="1"/>
  <pivotFields count="9">
    <pivotField axis="axisRow" showAll="0">
      <items count="24">
        <item x="6"/>
        <item x="0"/>
        <item x="3"/>
        <item x="2"/>
        <item x="22"/>
        <item x="13"/>
        <item x="14"/>
        <item x="12"/>
        <item x="20"/>
        <item x="17"/>
        <item x="16"/>
        <item x="15"/>
        <item x="18"/>
        <item x="4"/>
        <item x="11"/>
        <item x="19"/>
        <item x="5"/>
        <item x="1"/>
        <item x="21"/>
        <item x="8"/>
        <item x="7"/>
        <item x="9"/>
        <item x="10"/>
        <item t="default"/>
      </items>
    </pivotField>
    <pivotField showAll="0"/>
    <pivotField dataField="1" showAll="0"/>
    <pivotField dataField="1" numFmtId="1" showAll="0"/>
    <pivotField dataField="1" numFmtId="164" showAll="0"/>
    <pivotField showAll="0"/>
    <pivotField numFmtId="14" showAll="0"/>
    <pivotField numFmtId="165" showAll="0" defaultSubtotal="0"/>
    <pivotField numFmtId="1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القيمة" fld="2" baseField="0" baseItem="0"/>
    <dataField name="Sum of ض" fld="3" baseField="0" baseItem="0"/>
    <dataField name="Sum of الصافي بعد ض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C26" firstHeaderRow="0" firstDataRow="1" firstDataCol="1"/>
  <pivotFields count="9">
    <pivotField axis="axisRow" showAll="0">
      <items count="24">
        <item x="6"/>
        <item x="0"/>
        <item x="3"/>
        <item x="2"/>
        <item x="22"/>
        <item x="13"/>
        <item x="14"/>
        <item x="12"/>
        <item x="20"/>
        <item x="17"/>
        <item x="16"/>
        <item x="15"/>
        <item x="18"/>
        <item x="4"/>
        <item x="11"/>
        <item x="19"/>
        <item x="5"/>
        <item x="1"/>
        <item x="21"/>
        <item x="8"/>
        <item x="7"/>
        <item x="9"/>
        <item x="10"/>
        <item t="default"/>
      </items>
    </pivotField>
    <pivotField showAll="0"/>
    <pivotField showAll="0"/>
    <pivotField numFmtId="1" showAll="0"/>
    <pivotField dataField="1" numFmtId="164" showAll="0"/>
    <pivotField showAll="0"/>
    <pivotField numFmtId="14" showAll="0"/>
    <pivotField numFmtId="165" showAll="0" defaultSubtotal="0"/>
    <pivotField numFmtId="1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2">
    <i>
      <x/>
    </i>
    <i i="1">
      <x v="1"/>
    </i>
  </colItems>
  <dataFields count="2">
    <dataField name=" " fld="4" baseField="0" baseItem="0"/>
    <dataField name="Sum of الصافي بعد ض" fld="4" baseField="0" baseItem="0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C3:M26" totalsRowShown="0" headerRowDxfId="37" headerRowBorderDxfId="36" tableBorderDxfId="35" totalsRowBorderDxfId="34">
  <tableColumns count="11">
    <tableColumn id="1" name="اسم العميل" dataDxfId="33"/>
    <tableColumn id="2" name="البيان" dataDxfId="32"/>
    <tableColumn id="3" name="القيمة" dataDxfId="31"/>
    <tableColumn id="4" name="ض" dataDxfId="30">
      <calculatedColumnFormula>E4*0.14</calculatedColumnFormula>
    </tableColumn>
    <tableColumn id="5" name="الصافي بعد ض" dataDxfId="29">
      <calculatedColumnFormula>E4-F4</calculatedColumnFormula>
    </tableColumn>
    <tableColumn id="6" name="المنطقة " dataDxfId="28"/>
    <tableColumn id="7" name="التاريخ" dataDxfId="27"/>
    <tableColumn id="8" name="تاريخ التحصيل نهاية الشهر الحالي" dataDxfId="26">
      <calculatedColumnFormula>EOMONTH(Table1[[#This Row],[التاريخ]],0)</calculatedColumnFormula>
    </tableColumn>
    <tableColumn id="9" name="الايام المتبقية علي التحصيل" dataDxfId="25">
      <calculatedColumnFormula>Table1[[#This Row],[تاريخ التحصيل نهاية الشهر الحالي]]-TODAY()</calculatedColumnFormula>
    </tableColumn>
    <tableColumn id="10" name="الماركة" dataDxfId="24"/>
    <tableColumn id="11" name="المندوب" dataDxfId="2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مختصر" displayName="مختصر" ref="O7:S26" totalsRowShown="0" headerRowBorderDxfId="22" tableBorderDxfId="21" totalsRowBorderDxfId="20">
  <autoFilter ref="O7:S26"/>
  <tableColumns count="5">
    <tableColumn id="1" name="العميل" dataDxfId="19"/>
    <tableColumn id="2" name="اجمالي المبيعات" dataDxfId="18"/>
    <tableColumn id="3" name="المنطقة" dataDxfId="17">
      <calculatedColumnFormula>VLOOKUP($O$8:$O$26,Sheet2!$B$3:$C$21,2,FALSE)</calculatedColumnFormula>
    </tableColumn>
    <tableColumn id="4" name="نوع العميل" dataDxfId="16">
      <calculatedColumnFormula>IF($P$8:$P$26&gt;2000,"عميل  مهم ",IF($P$9:$P$26&gt;1000,"عميل  قوي","عميل عادي"))</calculatedColumnFormula>
    </tableColumn>
    <tableColumn id="5" name="نسبة المبيعات" dataDxfId="15">
      <calculatedColumnFormula>P8/SUM($P$8:$P$26)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3:K7" totalsRowShown="0">
  <autoFilter ref="H3:K7"/>
  <tableColumns count="4">
    <tableColumn id="1" name="الاسم"/>
    <tableColumn id="2" name="السن"/>
    <tableColumn id="3" name="الوظيفة"/>
    <tableColumn id="4" name="الراتب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2:F29" totalsRowShown="0" headerRowDxfId="14" headerRowBorderDxfId="13" tableBorderDxfId="12" totalsRowBorderDxfId="11">
  <autoFilter ref="C2:F29"/>
  <tableColumns count="4">
    <tableColumn id="1" name="التاريخ" dataDxfId="10"/>
    <tableColumn id="2" name="رقم العملية" dataDxfId="9"/>
    <tableColumn id="3" name="الحساب" dataDxfId="8"/>
    <tableColumn id="4" name="القيمة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4"/>
  <sheetViews>
    <sheetView rightToLeft="1" workbookViewId="0">
      <selection activeCell="A34" sqref="A34"/>
    </sheetView>
  </sheetViews>
  <sheetFormatPr defaultRowHeight="14.4" x14ac:dyDescent="0.3"/>
  <cols>
    <col min="1" max="1" width="12.5546875" customWidth="1"/>
    <col min="2" max="2" width="11.5546875" customWidth="1"/>
    <col min="3" max="3" width="9.5546875" customWidth="1"/>
    <col min="4" max="4" width="17.21875" bestFit="1" customWidth="1"/>
  </cols>
  <sheetData>
    <row r="3" spans="1:4" x14ac:dyDescent="0.3">
      <c r="A3" s="9" t="s">
        <v>47</v>
      </c>
      <c r="B3" t="s">
        <v>50</v>
      </c>
      <c r="C3" t="s">
        <v>51</v>
      </c>
      <c r="D3" t="s">
        <v>52</v>
      </c>
    </row>
    <row r="4" spans="1:4" x14ac:dyDescent="0.3">
      <c r="A4" s="10" t="s">
        <v>26</v>
      </c>
      <c r="B4" s="11">
        <v>20000</v>
      </c>
      <c r="C4" s="11">
        <v>2800.0000000000005</v>
      </c>
      <c r="D4" s="11">
        <v>17200</v>
      </c>
    </row>
    <row r="5" spans="1:4" x14ac:dyDescent="0.3">
      <c r="A5" s="10" t="s">
        <v>5</v>
      </c>
      <c r="B5" s="11">
        <v>5000</v>
      </c>
      <c r="C5" s="11">
        <v>700.00000000000011</v>
      </c>
      <c r="D5" s="11">
        <v>4300</v>
      </c>
    </row>
    <row r="6" spans="1:4" x14ac:dyDescent="0.3">
      <c r="A6" s="10" t="s">
        <v>17</v>
      </c>
      <c r="B6" s="11">
        <v>1000</v>
      </c>
      <c r="C6" s="11">
        <v>140</v>
      </c>
      <c r="D6" s="11">
        <v>860</v>
      </c>
    </row>
    <row r="7" spans="1:4" x14ac:dyDescent="0.3">
      <c r="A7" s="10" t="s">
        <v>16</v>
      </c>
      <c r="B7" s="11">
        <v>2000</v>
      </c>
      <c r="C7" s="11">
        <v>280</v>
      </c>
      <c r="D7" s="11">
        <v>1720</v>
      </c>
    </row>
    <row r="8" spans="1:4" x14ac:dyDescent="0.3">
      <c r="A8" s="10" t="s">
        <v>42</v>
      </c>
      <c r="B8" s="11">
        <v>500</v>
      </c>
      <c r="C8" s="11">
        <v>70</v>
      </c>
      <c r="D8" s="11">
        <v>430</v>
      </c>
    </row>
    <row r="9" spans="1:4" x14ac:dyDescent="0.3">
      <c r="A9" s="10" t="s">
        <v>33</v>
      </c>
      <c r="B9" s="11">
        <v>900</v>
      </c>
      <c r="C9" s="11">
        <v>126.00000000000001</v>
      </c>
      <c r="D9" s="11">
        <v>774</v>
      </c>
    </row>
    <row r="10" spans="1:4" x14ac:dyDescent="0.3">
      <c r="A10" s="10" t="s">
        <v>34</v>
      </c>
      <c r="B10" s="11">
        <v>800</v>
      </c>
      <c r="C10" s="11">
        <v>112.00000000000001</v>
      </c>
      <c r="D10" s="11">
        <v>688</v>
      </c>
    </row>
    <row r="11" spans="1:4" x14ac:dyDescent="0.3">
      <c r="A11" s="10" t="s">
        <v>32</v>
      </c>
      <c r="B11" s="11">
        <v>200</v>
      </c>
      <c r="C11" s="11">
        <v>28.000000000000004</v>
      </c>
      <c r="D11" s="11">
        <v>172</v>
      </c>
    </row>
    <row r="12" spans="1:4" x14ac:dyDescent="0.3">
      <c r="A12" s="10" t="s">
        <v>40</v>
      </c>
      <c r="B12" s="11">
        <v>900</v>
      </c>
      <c r="C12" s="11">
        <v>126.00000000000001</v>
      </c>
      <c r="D12" s="11">
        <v>774</v>
      </c>
    </row>
    <row r="13" spans="1:4" x14ac:dyDescent="0.3">
      <c r="A13" s="10" t="s">
        <v>37</v>
      </c>
      <c r="B13" s="11">
        <v>2000</v>
      </c>
      <c r="C13" s="11">
        <v>280</v>
      </c>
      <c r="D13" s="11">
        <v>-1720</v>
      </c>
    </row>
    <row r="14" spans="1:4" x14ac:dyDescent="0.3">
      <c r="A14" s="10" t="s">
        <v>36</v>
      </c>
      <c r="B14" s="11">
        <v>1000</v>
      </c>
      <c r="C14" s="11">
        <v>140</v>
      </c>
      <c r="D14" s="11">
        <v>860</v>
      </c>
    </row>
    <row r="15" spans="1:4" x14ac:dyDescent="0.3">
      <c r="A15" s="10" t="s">
        <v>35</v>
      </c>
      <c r="B15" s="11">
        <v>600</v>
      </c>
      <c r="C15" s="11">
        <v>84.000000000000014</v>
      </c>
      <c r="D15" s="11">
        <v>516</v>
      </c>
    </row>
    <row r="16" spans="1:4" x14ac:dyDescent="0.3">
      <c r="A16" s="10" t="s">
        <v>38</v>
      </c>
      <c r="B16" s="11">
        <v>2000</v>
      </c>
      <c r="C16" s="11">
        <v>280</v>
      </c>
      <c r="D16" s="11">
        <v>1720</v>
      </c>
    </row>
    <row r="17" spans="1:4" x14ac:dyDescent="0.3">
      <c r="A17" s="10" t="s">
        <v>18</v>
      </c>
      <c r="B17" s="11">
        <v>2000</v>
      </c>
      <c r="C17" s="11">
        <v>280</v>
      </c>
      <c r="D17" s="11">
        <v>1720</v>
      </c>
    </row>
    <row r="18" spans="1:4" x14ac:dyDescent="0.3">
      <c r="A18" s="10" t="s">
        <v>31</v>
      </c>
      <c r="B18" s="11">
        <v>500</v>
      </c>
      <c r="C18" s="11">
        <v>70</v>
      </c>
      <c r="D18" s="11">
        <v>430</v>
      </c>
    </row>
    <row r="19" spans="1:4" x14ac:dyDescent="0.3">
      <c r="A19" s="10" t="s">
        <v>39</v>
      </c>
      <c r="B19" s="11">
        <v>800</v>
      </c>
      <c r="C19" s="11">
        <v>112.00000000000001</v>
      </c>
      <c r="D19" s="11">
        <v>688</v>
      </c>
    </row>
    <row r="20" spans="1:4" x14ac:dyDescent="0.3">
      <c r="A20" s="10" t="s">
        <v>19</v>
      </c>
      <c r="B20" s="11">
        <v>1000</v>
      </c>
      <c r="C20" s="11">
        <v>140</v>
      </c>
      <c r="D20" s="11">
        <v>860</v>
      </c>
    </row>
    <row r="21" spans="1:4" x14ac:dyDescent="0.3">
      <c r="A21" s="10" t="s">
        <v>15</v>
      </c>
      <c r="B21" s="11">
        <v>3000</v>
      </c>
      <c r="C21" s="11">
        <v>420.00000000000006</v>
      </c>
      <c r="D21" s="11">
        <v>2580</v>
      </c>
    </row>
    <row r="22" spans="1:4" x14ac:dyDescent="0.3">
      <c r="A22" s="10" t="s">
        <v>41</v>
      </c>
      <c r="B22" s="11">
        <v>800</v>
      </c>
      <c r="C22" s="11">
        <v>112.00000000000001</v>
      </c>
      <c r="D22" s="11">
        <v>688</v>
      </c>
    </row>
    <row r="23" spans="1:4" x14ac:dyDescent="0.3">
      <c r="A23" s="10" t="s">
        <v>28</v>
      </c>
      <c r="B23" s="11">
        <v>900</v>
      </c>
      <c r="C23" s="11">
        <v>126.00000000000001</v>
      </c>
      <c r="D23" s="11">
        <v>774</v>
      </c>
    </row>
    <row r="24" spans="1:4" x14ac:dyDescent="0.3">
      <c r="A24" s="10" t="s">
        <v>27</v>
      </c>
      <c r="B24" s="11">
        <v>800</v>
      </c>
      <c r="C24" s="11">
        <v>112.00000000000001</v>
      </c>
      <c r="D24" s="11">
        <v>688</v>
      </c>
    </row>
    <row r="25" spans="1:4" x14ac:dyDescent="0.3">
      <c r="A25" s="10" t="s">
        <v>29</v>
      </c>
      <c r="B25" s="11">
        <v>800</v>
      </c>
      <c r="C25" s="11">
        <v>112.00000000000001</v>
      </c>
      <c r="D25" s="11">
        <v>688</v>
      </c>
    </row>
    <row r="26" spans="1:4" x14ac:dyDescent="0.3">
      <c r="A26" s="10" t="s">
        <v>44</v>
      </c>
      <c r="B26" s="11">
        <v>700</v>
      </c>
      <c r="C26" s="11">
        <v>98.000000000000014</v>
      </c>
      <c r="D26" s="11">
        <v>602</v>
      </c>
    </row>
    <row r="27" spans="1:4" x14ac:dyDescent="0.3">
      <c r="A27" s="10" t="s">
        <v>48</v>
      </c>
      <c r="B27" s="11">
        <v>48200</v>
      </c>
      <c r="C27" s="11">
        <v>6748.0000000000009</v>
      </c>
      <c r="D27" s="11">
        <v>38012</v>
      </c>
    </row>
    <row r="34" spans="1:2" x14ac:dyDescent="0.3">
      <c r="A34" s="9" t="s">
        <v>47</v>
      </c>
      <c r="B34" t="s">
        <v>49</v>
      </c>
    </row>
    <row r="35" spans="1:2" x14ac:dyDescent="0.3">
      <c r="A35" s="10" t="s">
        <v>26</v>
      </c>
      <c r="B35" s="11">
        <v>1999</v>
      </c>
    </row>
    <row r="36" spans="1:2" x14ac:dyDescent="0.3">
      <c r="A36" s="10" t="s">
        <v>5</v>
      </c>
      <c r="B36" s="11">
        <v>4300</v>
      </c>
    </row>
    <row r="37" spans="1:2" x14ac:dyDescent="0.3">
      <c r="A37" s="10" t="s">
        <v>17</v>
      </c>
      <c r="B37" s="11">
        <v>1100</v>
      </c>
    </row>
    <row r="38" spans="1:2" x14ac:dyDescent="0.3">
      <c r="A38" s="10" t="s">
        <v>16</v>
      </c>
      <c r="B38" s="11">
        <v>200</v>
      </c>
    </row>
    <row r="39" spans="1:2" x14ac:dyDescent="0.3">
      <c r="A39" s="10" t="s">
        <v>33</v>
      </c>
      <c r="B39" s="11">
        <v>20000</v>
      </c>
    </row>
    <row r="40" spans="1:2" x14ac:dyDescent="0.3">
      <c r="A40" s="10" t="s">
        <v>34</v>
      </c>
      <c r="B40" s="11">
        <v>900</v>
      </c>
    </row>
    <row r="41" spans="1:2" x14ac:dyDescent="0.3">
      <c r="A41" s="10" t="s">
        <v>32</v>
      </c>
      <c r="B41" s="11">
        <v>3000</v>
      </c>
    </row>
    <row r="42" spans="1:2" x14ac:dyDescent="0.3">
      <c r="A42" s="10" t="s">
        <v>37</v>
      </c>
      <c r="B42" s="11">
        <v>1000000</v>
      </c>
    </row>
    <row r="43" spans="1:2" x14ac:dyDescent="0.3">
      <c r="A43" s="10" t="s">
        <v>36</v>
      </c>
      <c r="B43" s="11">
        <v>90000</v>
      </c>
    </row>
    <row r="44" spans="1:2" x14ac:dyDescent="0.3">
      <c r="A44" s="10" t="s">
        <v>35</v>
      </c>
      <c r="B44" s="11">
        <v>888</v>
      </c>
    </row>
    <row r="45" spans="1:2" x14ac:dyDescent="0.3">
      <c r="A45" s="10" t="s">
        <v>38</v>
      </c>
      <c r="B45" s="11">
        <v>1000000</v>
      </c>
    </row>
    <row r="46" spans="1:2" x14ac:dyDescent="0.3">
      <c r="A46" s="10" t="s">
        <v>18</v>
      </c>
      <c r="B46" s="11">
        <v>900</v>
      </c>
    </row>
    <row r="47" spans="1:2" x14ac:dyDescent="0.3">
      <c r="A47" s="10" t="s">
        <v>31</v>
      </c>
      <c r="B47" s="11">
        <v>30000</v>
      </c>
    </row>
    <row r="48" spans="1:2" x14ac:dyDescent="0.3">
      <c r="A48" s="10" t="s">
        <v>19</v>
      </c>
      <c r="B48" s="11">
        <v>5000</v>
      </c>
    </row>
    <row r="49" spans="1:2" x14ac:dyDescent="0.3">
      <c r="A49" s="10" t="s">
        <v>15</v>
      </c>
      <c r="B49" s="11">
        <v>2000</v>
      </c>
    </row>
    <row r="50" spans="1:2" x14ac:dyDescent="0.3">
      <c r="A50" s="10" t="s">
        <v>28</v>
      </c>
      <c r="B50" s="11">
        <v>90000</v>
      </c>
    </row>
    <row r="51" spans="1:2" x14ac:dyDescent="0.3">
      <c r="A51" s="10" t="s">
        <v>27</v>
      </c>
      <c r="B51" s="11">
        <v>1000</v>
      </c>
    </row>
    <row r="52" spans="1:2" x14ac:dyDescent="0.3">
      <c r="A52" s="10" t="s">
        <v>29</v>
      </c>
      <c r="B52" s="11">
        <v>80000</v>
      </c>
    </row>
    <row r="53" spans="1:2" x14ac:dyDescent="0.3">
      <c r="A53" s="10" t="s">
        <v>30</v>
      </c>
      <c r="B53" s="11">
        <v>22000</v>
      </c>
    </row>
    <row r="54" spans="1:2" x14ac:dyDescent="0.3">
      <c r="A54" s="10" t="s">
        <v>48</v>
      </c>
      <c r="B54" s="11">
        <v>2353287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rightToLeft="1" workbookViewId="0">
      <selection activeCell="B32" sqref="B32"/>
    </sheetView>
  </sheetViews>
  <sheetFormatPr defaultRowHeight="14.4" x14ac:dyDescent="0.3"/>
  <cols>
    <col min="1" max="1" width="12.5546875" customWidth="1"/>
    <col min="2" max="2" width="10.77734375" customWidth="1"/>
    <col min="3" max="3" width="17.21875" bestFit="1" customWidth="1"/>
    <col min="4" max="4" width="9.6640625" bestFit="1" customWidth="1"/>
    <col min="5" max="5" width="7.6640625" customWidth="1"/>
    <col min="6" max="6" width="5" customWidth="1"/>
    <col min="7" max="7" width="4.88671875" customWidth="1"/>
    <col min="8" max="8" width="5.33203125" customWidth="1"/>
    <col min="9" max="10" width="4.109375" customWidth="1"/>
    <col min="11" max="11" width="8" customWidth="1"/>
    <col min="12" max="12" width="8.44140625" customWidth="1"/>
    <col min="13" max="13" width="6" customWidth="1"/>
    <col min="14" max="14" width="5" customWidth="1"/>
    <col min="15" max="15" width="7.88671875" customWidth="1"/>
    <col min="16" max="16" width="4.44140625" customWidth="1"/>
    <col min="17" max="17" width="5.109375" customWidth="1"/>
    <col min="18" max="18" width="8.109375" customWidth="1"/>
    <col min="19" max="19" width="8.77734375" customWidth="1"/>
    <col min="20" max="20" width="4" customWidth="1"/>
    <col min="21" max="21" width="4.21875" customWidth="1"/>
    <col min="22" max="24" width="4" customWidth="1"/>
    <col min="25" max="25" width="10.77734375" bestFit="1" customWidth="1"/>
  </cols>
  <sheetData>
    <row r="3" spans="1:3" x14ac:dyDescent="0.3">
      <c r="A3" s="9" t="s">
        <v>47</v>
      </c>
      <c r="B3" t="s">
        <v>56</v>
      </c>
      <c r="C3" t="s">
        <v>52</v>
      </c>
    </row>
    <row r="4" spans="1:3" x14ac:dyDescent="0.3">
      <c r="A4" s="10" t="s">
        <v>26</v>
      </c>
      <c r="B4" s="11">
        <v>17200</v>
      </c>
      <c r="C4" s="11">
        <v>17200</v>
      </c>
    </row>
    <row r="5" spans="1:3" x14ac:dyDescent="0.3">
      <c r="A5" s="10" t="s">
        <v>5</v>
      </c>
      <c r="B5" s="11">
        <v>4300</v>
      </c>
      <c r="C5" s="11">
        <v>4300</v>
      </c>
    </row>
    <row r="6" spans="1:3" x14ac:dyDescent="0.3">
      <c r="A6" s="10" t="s">
        <v>17</v>
      </c>
      <c r="B6" s="11">
        <v>860</v>
      </c>
      <c r="C6" s="11">
        <v>860</v>
      </c>
    </row>
    <row r="7" spans="1:3" x14ac:dyDescent="0.3">
      <c r="A7" s="10" t="s">
        <v>16</v>
      </c>
      <c r="B7" s="11">
        <v>1720</v>
      </c>
      <c r="C7" s="11">
        <v>1720</v>
      </c>
    </row>
    <row r="8" spans="1:3" x14ac:dyDescent="0.3">
      <c r="A8" s="10" t="s">
        <v>42</v>
      </c>
      <c r="B8" s="11">
        <v>430</v>
      </c>
      <c r="C8" s="11">
        <v>430</v>
      </c>
    </row>
    <row r="9" spans="1:3" x14ac:dyDescent="0.3">
      <c r="A9" s="10" t="s">
        <v>33</v>
      </c>
      <c r="B9" s="11">
        <v>774</v>
      </c>
      <c r="C9" s="11">
        <v>774</v>
      </c>
    </row>
    <row r="10" spans="1:3" x14ac:dyDescent="0.3">
      <c r="A10" s="10" t="s">
        <v>34</v>
      </c>
      <c r="B10" s="11">
        <v>688</v>
      </c>
      <c r="C10" s="11">
        <v>688</v>
      </c>
    </row>
    <row r="11" spans="1:3" x14ac:dyDescent="0.3">
      <c r="A11" s="10" t="s">
        <v>32</v>
      </c>
      <c r="B11" s="11">
        <v>172</v>
      </c>
      <c r="C11" s="11">
        <v>172</v>
      </c>
    </row>
    <row r="12" spans="1:3" x14ac:dyDescent="0.3">
      <c r="A12" s="10" t="s">
        <v>40</v>
      </c>
      <c r="B12" s="11">
        <v>774</v>
      </c>
      <c r="C12" s="11">
        <v>774</v>
      </c>
    </row>
    <row r="13" spans="1:3" x14ac:dyDescent="0.3">
      <c r="A13" s="10" t="s">
        <v>37</v>
      </c>
      <c r="B13" s="11">
        <v>-1720</v>
      </c>
      <c r="C13" s="11">
        <v>-1720</v>
      </c>
    </row>
    <row r="14" spans="1:3" x14ac:dyDescent="0.3">
      <c r="A14" s="10" t="s">
        <v>36</v>
      </c>
      <c r="B14" s="11">
        <v>860</v>
      </c>
      <c r="C14" s="11">
        <v>860</v>
      </c>
    </row>
    <row r="15" spans="1:3" x14ac:dyDescent="0.3">
      <c r="A15" s="10" t="s">
        <v>35</v>
      </c>
      <c r="B15" s="11">
        <v>516</v>
      </c>
      <c r="C15" s="11">
        <v>516</v>
      </c>
    </row>
    <row r="16" spans="1:3" x14ac:dyDescent="0.3">
      <c r="A16" s="10" t="s">
        <v>38</v>
      </c>
      <c r="B16" s="11">
        <v>1720</v>
      </c>
      <c r="C16" s="11">
        <v>1720</v>
      </c>
    </row>
    <row r="17" spans="1:3" x14ac:dyDescent="0.3">
      <c r="A17" s="10" t="s">
        <v>18</v>
      </c>
      <c r="B17" s="11">
        <v>1720</v>
      </c>
      <c r="C17" s="11">
        <v>1720</v>
      </c>
    </row>
    <row r="18" spans="1:3" x14ac:dyDescent="0.3">
      <c r="A18" s="10" t="s">
        <v>31</v>
      </c>
      <c r="B18" s="11">
        <v>430</v>
      </c>
      <c r="C18" s="11">
        <v>430</v>
      </c>
    </row>
    <row r="19" spans="1:3" x14ac:dyDescent="0.3">
      <c r="A19" s="10" t="s">
        <v>39</v>
      </c>
      <c r="B19" s="11">
        <v>688</v>
      </c>
      <c r="C19" s="11">
        <v>688</v>
      </c>
    </row>
    <row r="20" spans="1:3" x14ac:dyDescent="0.3">
      <c r="A20" s="10" t="s">
        <v>19</v>
      </c>
      <c r="B20" s="11">
        <v>860</v>
      </c>
      <c r="C20" s="11">
        <v>860</v>
      </c>
    </row>
    <row r="21" spans="1:3" x14ac:dyDescent="0.3">
      <c r="A21" s="10" t="s">
        <v>15</v>
      </c>
      <c r="B21" s="11">
        <v>2580</v>
      </c>
      <c r="C21" s="11">
        <v>2580</v>
      </c>
    </row>
    <row r="22" spans="1:3" x14ac:dyDescent="0.3">
      <c r="A22" s="10" t="s">
        <v>41</v>
      </c>
      <c r="B22" s="11">
        <v>688</v>
      </c>
      <c r="C22" s="11">
        <v>688</v>
      </c>
    </row>
    <row r="23" spans="1:3" x14ac:dyDescent="0.3">
      <c r="A23" s="10" t="s">
        <v>28</v>
      </c>
      <c r="B23" s="11">
        <v>774</v>
      </c>
      <c r="C23" s="11">
        <v>774</v>
      </c>
    </row>
    <row r="24" spans="1:3" x14ac:dyDescent="0.3">
      <c r="A24" s="10" t="s">
        <v>27</v>
      </c>
      <c r="B24" s="11">
        <v>688</v>
      </c>
      <c r="C24" s="11">
        <v>688</v>
      </c>
    </row>
    <row r="25" spans="1:3" x14ac:dyDescent="0.3">
      <c r="A25" s="10" t="s">
        <v>29</v>
      </c>
      <c r="B25" s="11">
        <v>688</v>
      </c>
      <c r="C25" s="11">
        <v>688</v>
      </c>
    </row>
    <row r="26" spans="1:3" x14ac:dyDescent="0.3">
      <c r="A26" s="10" t="s">
        <v>44</v>
      </c>
      <c r="B26" s="11">
        <v>602</v>
      </c>
      <c r="C26" s="11">
        <v>602</v>
      </c>
    </row>
  </sheetData>
  <conditionalFormatting sqref="B3 B27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{A4CC90A2-8E0C-415B-8752-268A55F5065C}</x14:id>
        </ext>
      </extLst>
    </cfRule>
  </conditionalFormatting>
  <conditionalFormatting sqref="B3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{2C82D3FC-930B-48AC-891B-13C2B3A8C7EF}</x14:id>
        </ext>
      </extLst>
    </cfRule>
  </conditionalFormatting>
  <conditionalFormatting pivot="1" sqref="B4:B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{834138FD-097B-497C-84CF-F0B2628C884B}</x14:id>
        </ext>
      </extLst>
    </cfRule>
  </conditionalFormatting>
  <conditionalFormatting pivot="1" sqref="B4:B26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{64902FC6-40A6-4C29-B3F7-416682A9F9C9}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CC90A2-8E0C-415B-8752-268A55F50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B27</xm:sqref>
        </x14:conditionalFormatting>
        <x14:conditionalFormatting xmlns:xm="http://schemas.microsoft.com/office/excel/2006/main">
          <x14:cfRule type="dataBar" id="{2C82D3FC-930B-48AC-891B-13C2B3A8C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 pivot="1">
          <x14:cfRule type="dataBar" id="{834138FD-097B-497C-84CF-F0B2628C8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B4:B26</xm:sqref>
        </x14:conditionalFormatting>
        <x14:conditionalFormatting xmlns:xm="http://schemas.microsoft.com/office/excel/2006/main" pivot="1">
          <x14:cfRule type="dataBar" id="{64902FC6-40A6-4C29-B3F7-416682A9F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0"/>
  <sheetViews>
    <sheetView rightToLeft="1" workbookViewId="0">
      <selection activeCell="J4" sqref="J4"/>
    </sheetView>
  </sheetViews>
  <sheetFormatPr defaultRowHeight="14.4" x14ac:dyDescent="0.3"/>
  <cols>
    <col min="1" max="1" width="5.77734375" bestFit="1" customWidth="1"/>
    <col min="2" max="2" width="11.5546875" bestFit="1" customWidth="1"/>
    <col min="3" max="3" width="10.88671875" bestFit="1" customWidth="1"/>
    <col min="4" max="4" width="6.88671875" bestFit="1" customWidth="1"/>
    <col min="5" max="5" width="8" bestFit="1" customWidth="1"/>
    <col min="6" max="6" width="8" customWidth="1"/>
    <col min="7" max="7" width="12.77734375" bestFit="1" customWidth="1"/>
    <col min="8" max="8" width="9.109375" bestFit="1" customWidth="1"/>
    <col min="9" max="9" width="14.33203125" customWidth="1"/>
    <col min="10" max="10" width="19.5546875" customWidth="1"/>
    <col min="11" max="11" width="20.88671875" customWidth="1"/>
    <col min="12" max="12" width="10.33203125" customWidth="1"/>
    <col min="13" max="13" width="15.5546875" customWidth="1"/>
    <col min="14" max="14" width="20.21875" customWidth="1"/>
    <col min="15" max="15" width="9.88671875" customWidth="1"/>
    <col min="16" max="16" width="22.21875" customWidth="1"/>
    <col min="17" max="17" width="12.21875" customWidth="1"/>
    <col min="19" max="19" width="8.88671875" customWidth="1"/>
    <col min="20" max="20" width="12.44140625" customWidth="1"/>
    <col min="21" max="21" width="10.33203125" customWidth="1"/>
    <col min="22" max="22" width="21.109375" customWidth="1"/>
  </cols>
  <sheetData>
    <row r="2" spans="1:19" ht="14.4" customHeight="1" x14ac:dyDescent="0.3">
      <c r="C2" s="50" t="s">
        <v>53</v>
      </c>
      <c r="D2" s="50"/>
      <c r="E2" s="50"/>
      <c r="F2" s="50"/>
      <c r="G2" s="50"/>
      <c r="H2" s="50"/>
      <c r="I2" s="50"/>
      <c r="J2" s="50"/>
    </row>
    <row r="3" spans="1:19" x14ac:dyDescent="0.3">
      <c r="C3" s="14" t="s">
        <v>0</v>
      </c>
      <c r="D3" s="15" t="s">
        <v>1</v>
      </c>
      <c r="E3" s="15" t="s">
        <v>2</v>
      </c>
      <c r="F3" s="15" t="s">
        <v>21</v>
      </c>
      <c r="G3" s="15" t="s">
        <v>22</v>
      </c>
      <c r="H3" s="15" t="s">
        <v>3</v>
      </c>
      <c r="I3" s="16" t="s">
        <v>4</v>
      </c>
      <c r="J3" s="29" t="s">
        <v>54</v>
      </c>
      <c r="K3" s="30" t="s">
        <v>55</v>
      </c>
      <c r="L3" s="15" t="s">
        <v>58</v>
      </c>
      <c r="M3" s="15" t="s">
        <v>57</v>
      </c>
    </row>
    <row r="4" spans="1:19" x14ac:dyDescent="0.3">
      <c r="C4" s="12" t="s">
        <v>5</v>
      </c>
      <c r="D4" s="2" t="s">
        <v>7</v>
      </c>
      <c r="E4" s="3">
        <v>5000</v>
      </c>
      <c r="F4" s="3">
        <f>E4*0.14</f>
        <v>700.00000000000011</v>
      </c>
      <c r="G4" s="8">
        <f>E4-F4</f>
        <v>4300</v>
      </c>
      <c r="H4" s="2" t="s">
        <v>6</v>
      </c>
      <c r="I4" s="28">
        <v>45426</v>
      </c>
      <c r="J4" s="28">
        <f>EOMONTH(Table1[[#This Row],[التاريخ]],0)</f>
        <v>45443</v>
      </c>
      <c r="K4" s="3">
        <f ca="1">Table1[[#This Row],[تاريخ التحصيل نهاية الشهر الحالي]]-TODAY()</f>
        <v>-38</v>
      </c>
      <c r="L4" s="2" t="s">
        <v>59</v>
      </c>
      <c r="M4" s="2" t="s">
        <v>62</v>
      </c>
      <c r="O4" s="44" t="s">
        <v>23</v>
      </c>
      <c r="P4" s="45"/>
    </row>
    <row r="5" spans="1:19" x14ac:dyDescent="0.3">
      <c r="A5" s="42" t="s">
        <v>58</v>
      </c>
      <c r="B5" s="43" t="s">
        <v>4</v>
      </c>
      <c r="C5" s="12" t="s">
        <v>15</v>
      </c>
      <c r="D5" s="2" t="s">
        <v>13</v>
      </c>
      <c r="E5" s="2">
        <v>3000</v>
      </c>
      <c r="F5" s="3">
        <f t="shared" ref="F5:F26" si="0">E5*0.14</f>
        <v>420.00000000000006</v>
      </c>
      <c r="G5" s="8">
        <f t="shared" ref="G5:G26" si="1">E5-F5</f>
        <v>2580</v>
      </c>
      <c r="H5" s="2" t="s">
        <v>8</v>
      </c>
      <c r="I5" s="28">
        <v>45457</v>
      </c>
      <c r="J5" s="28">
        <f>EOMONTH(Table1[[#This Row],[التاريخ]],0)</f>
        <v>45473</v>
      </c>
      <c r="K5" s="3">
        <f ca="1">Table1[[#This Row],[تاريخ التحصيل نهاية الشهر الحالي]]-TODAY()</f>
        <v>-8</v>
      </c>
      <c r="L5" s="2" t="s">
        <v>60</v>
      </c>
      <c r="M5" s="2" t="s">
        <v>63</v>
      </c>
      <c r="O5" s="46"/>
      <c r="P5" s="47"/>
    </row>
    <row r="6" spans="1:19" ht="14.4" customHeight="1" x14ac:dyDescent="0.3">
      <c r="A6" s="40" t="s">
        <v>60</v>
      </c>
      <c r="B6" s="41" t="s">
        <v>84</v>
      </c>
      <c r="C6" s="12" t="s">
        <v>16</v>
      </c>
      <c r="D6" s="2" t="s">
        <v>14</v>
      </c>
      <c r="E6" s="2">
        <v>2000</v>
      </c>
      <c r="F6" s="3">
        <f t="shared" si="0"/>
        <v>280</v>
      </c>
      <c r="G6" s="8">
        <f t="shared" si="1"/>
        <v>1720</v>
      </c>
      <c r="H6" s="2" t="s">
        <v>9</v>
      </c>
      <c r="I6" s="28">
        <v>45487</v>
      </c>
      <c r="J6" s="28">
        <f>EOMONTH(Table1[[#This Row],[التاريخ]],0)</f>
        <v>45504</v>
      </c>
      <c r="K6" s="3">
        <f ca="1">Table1[[#This Row],[تاريخ التحصيل نهاية الشهر الحالي]]-TODAY()</f>
        <v>23</v>
      </c>
      <c r="L6" s="2" t="s">
        <v>61</v>
      </c>
      <c r="M6" s="2" t="s">
        <v>64</v>
      </c>
      <c r="N6" s="1"/>
      <c r="O6" s="48"/>
      <c r="P6" s="49"/>
    </row>
    <row r="7" spans="1:19" ht="14.4" customHeight="1" x14ac:dyDescent="0.3">
      <c r="C7" s="12" t="s">
        <v>17</v>
      </c>
      <c r="D7" s="2" t="s">
        <v>14</v>
      </c>
      <c r="E7" s="2">
        <v>1000</v>
      </c>
      <c r="F7" s="3">
        <f t="shared" si="0"/>
        <v>140</v>
      </c>
      <c r="G7" s="8">
        <f t="shared" si="1"/>
        <v>860</v>
      </c>
      <c r="H7" s="2" t="s">
        <v>10</v>
      </c>
      <c r="I7" s="28">
        <v>45518</v>
      </c>
      <c r="J7" s="28">
        <f>EOMONTH(Table1[[#This Row],[التاريخ]],0)</f>
        <v>45535</v>
      </c>
      <c r="K7" s="3">
        <f ca="1">Table1[[#This Row],[تاريخ التحصيل نهاية الشهر الحالي]]-TODAY()</f>
        <v>54</v>
      </c>
      <c r="L7" s="2" t="s">
        <v>59</v>
      </c>
      <c r="M7" s="2" t="s">
        <v>65</v>
      </c>
      <c r="N7" s="1"/>
      <c r="O7" s="22" t="s">
        <v>24</v>
      </c>
      <c r="P7" s="23" t="s">
        <v>25</v>
      </c>
      <c r="Q7" s="24" t="s">
        <v>43</v>
      </c>
      <c r="R7" s="24" t="s">
        <v>45</v>
      </c>
      <c r="S7" s="25" t="s">
        <v>46</v>
      </c>
    </row>
    <row r="8" spans="1:19" x14ac:dyDescent="0.3">
      <c r="C8" s="12" t="s">
        <v>18</v>
      </c>
      <c r="D8" s="2" t="s">
        <v>13</v>
      </c>
      <c r="E8" s="2">
        <v>2000</v>
      </c>
      <c r="F8" s="3">
        <f t="shared" si="0"/>
        <v>280</v>
      </c>
      <c r="G8" s="8">
        <f t="shared" si="1"/>
        <v>1720</v>
      </c>
      <c r="H8" s="2" t="s">
        <v>11</v>
      </c>
      <c r="I8" s="28">
        <v>45549</v>
      </c>
      <c r="J8" s="28">
        <f>EOMONTH(Table1[[#This Row],[التاريخ]],0)</f>
        <v>45565</v>
      </c>
      <c r="K8" s="3">
        <f ca="1">Table1[[#This Row],[تاريخ التحصيل نهاية الشهر الحالي]]-TODAY()</f>
        <v>84</v>
      </c>
      <c r="L8" s="2" t="s">
        <v>60</v>
      </c>
      <c r="M8" s="2" t="s">
        <v>62</v>
      </c>
      <c r="O8" s="12" t="s">
        <v>5</v>
      </c>
      <c r="P8" s="7">
        <f>SUMIFS(G4:$G$26,$C$4:$C$26,$C$4,$D$4:$D$26,"فاتورة")-SUMIFS($G$4:$G$26,$C$4:$C$26,$C$4,$D$4:$D$26,"خصم")</f>
        <v>4300</v>
      </c>
      <c r="Q8" s="2" t="str">
        <f>VLOOKUP($O$8:$O$26,Sheet2!$B$3:$C$21,2,FALSE)</f>
        <v>القاهرة</v>
      </c>
      <c r="R8" s="2" t="str">
        <f t="shared" ref="R8:R26" si="2">IF($P$8:$P$26&gt;2000,"عميل  مهم ",IF($P$9:$P$26&gt;1000,"عميل  قوي","عميل عادي"))</f>
        <v xml:space="preserve">عميل  مهم </v>
      </c>
      <c r="S8" s="21">
        <f>P8/SUM($P$8:$P$26)</f>
        <v>1.8272314426587151E-3</v>
      </c>
    </row>
    <row r="9" spans="1:19" x14ac:dyDescent="0.3">
      <c r="C9" s="12" t="s">
        <v>19</v>
      </c>
      <c r="D9" s="2" t="s">
        <v>7</v>
      </c>
      <c r="E9" s="2">
        <v>1000</v>
      </c>
      <c r="F9" s="3">
        <f t="shared" si="0"/>
        <v>140</v>
      </c>
      <c r="G9" s="8">
        <f t="shared" si="1"/>
        <v>860</v>
      </c>
      <c r="H9" s="2" t="s">
        <v>12</v>
      </c>
      <c r="I9" s="28">
        <v>45579</v>
      </c>
      <c r="J9" s="28">
        <f>EOMONTH(Table1[[#This Row],[التاريخ]],0)</f>
        <v>45596</v>
      </c>
      <c r="K9" s="3">
        <f ca="1">Table1[[#This Row],[تاريخ التحصيل نهاية الشهر الحالي]]-TODAY()</f>
        <v>115</v>
      </c>
      <c r="L9" s="2" t="s">
        <v>61</v>
      </c>
      <c r="M9" s="2" t="s">
        <v>63</v>
      </c>
      <c r="O9" s="12" t="s">
        <v>15</v>
      </c>
      <c r="P9" s="7">
        <v>2000</v>
      </c>
      <c r="Q9" s="2" t="str">
        <f>VLOOKUP($O$8:$O$26,Sheet2!$B$3:$C$21,2,FALSE)</f>
        <v>الجيزة</v>
      </c>
      <c r="R9" s="2" t="str">
        <f>IF($P$8:$P$26&gt;2000,"عميل  مهم ",IF($P$9:$P$26&gt;1000,"عميل  قوي","عميل عادي"))</f>
        <v>عميل  قوي</v>
      </c>
      <c r="S9" s="21">
        <f t="shared" ref="S9:S26" si="3">P9/SUM($P$8:$P$26)</f>
        <v>8.4987508960870472E-4</v>
      </c>
    </row>
    <row r="10" spans="1:19" x14ac:dyDescent="0.3">
      <c r="C10" s="12" t="s">
        <v>26</v>
      </c>
      <c r="D10" s="2" t="s">
        <v>7</v>
      </c>
      <c r="E10" s="2">
        <v>20000</v>
      </c>
      <c r="F10" s="3">
        <f t="shared" si="0"/>
        <v>2800.0000000000005</v>
      </c>
      <c r="G10" s="8">
        <f t="shared" si="1"/>
        <v>17200</v>
      </c>
      <c r="H10" s="2" t="s">
        <v>6</v>
      </c>
      <c r="I10" s="28">
        <v>45610</v>
      </c>
      <c r="J10" s="28">
        <f>EOMONTH(Table1[[#This Row],[التاريخ]],0)</f>
        <v>45626</v>
      </c>
      <c r="K10" s="3">
        <f ca="1">Table1[[#This Row],[تاريخ التحصيل نهاية الشهر الحالي]]-TODAY()</f>
        <v>145</v>
      </c>
      <c r="L10" s="2" t="s">
        <v>59</v>
      </c>
      <c r="M10" s="2" t="s">
        <v>64</v>
      </c>
      <c r="O10" s="12" t="s">
        <v>16</v>
      </c>
      <c r="P10" s="7">
        <v>200</v>
      </c>
      <c r="Q10" s="2" t="str">
        <f>VLOOKUP($O$8:$O$26,Sheet2!$B$3:$C$21,2,FALSE)</f>
        <v>الشرقية</v>
      </c>
      <c r="R10" s="2" t="str">
        <f t="shared" si="2"/>
        <v>عميل عادي</v>
      </c>
      <c r="S10" s="21">
        <f t="shared" si="3"/>
        <v>8.498750896087047E-5</v>
      </c>
    </row>
    <row r="11" spans="1:19" x14ac:dyDescent="0.3">
      <c r="C11" s="13" t="s">
        <v>27</v>
      </c>
      <c r="D11" s="2" t="s">
        <v>14</v>
      </c>
      <c r="E11" s="2">
        <v>800</v>
      </c>
      <c r="F11" s="3">
        <f t="shared" si="0"/>
        <v>112.00000000000001</v>
      </c>
      <c r="G11" s="8">
        <f t="shared" si="1"/>
        <v>688</v>
      </c>
      <c r="H11" s="2" t="s">
        <v>8</v>
      </c>
      <c r="I11" s="28">
        <v>45640</v>
      </c>
      <c r="J11" s="28">
        <f>EOMONTH(Table1[[#This Row],[التاريخ]],0)</f>
        <v>45657</v>
      </c>
      <c r="K11" s="3">
        <f ca="1">Table1[[#This Row],[تاريخ التحصيل نهاية الشهر الحالي]]-TODAY()</f>
        <v>176</v>
      </c>
      <c r="L11" s="2" t="s">
        <v>60</v>
      </c>
      <c r="M11" s="2" t="s">
        <v>65</v>
      </c>
      <c r="O11" s="12" t="s">
        <v>17</v>
      </c>
      <c r="P11" s="7">
        <v>1100</v>
      </c>
      <c r="Q11" s="2" t="str">
        <f>VLOOKUP($O$8:$O$26,Sheet2!$B$3:$C$21,2,FALSE)</f>
        <v>البحيرة</v>
      </c>
      <c r="R11" s="2" t="str">
        <f t="shared" si="2"/>
        <v>عميل  قوي</v>
      </c>
      <c r="S11" s="21">
        <f t="shared" si="3"/>
        <v>4.6743129928478763E-4</v>
      </c>
    </row>
    <row r="12" spans="1:19" x14ac:dyDescent="0.3">
      <c r="C12" s="13" t="s">
        <v>28</v>
      </c>
      <c r="D12" s="2" t="s">
        <v>7</v>
      </c>
      <c r="E12" s="2">
        <v>900</v>
      </c>
      <c r="F12" s="3">
        <f t="shared" si="0"/>
        <v>126.00000000000001</v>
      </c>
      <c r="G12" s="8">
        <f t="shared" si="1"/>
        <v>774</v>
      </c>
      <c r="H12" s="2" t="s">
        <v>9</v>
      </c>
      <c r="I12" s="28">
        <v>45305</v>
      </c>
      <c r="J12" s="28">
        <f>EOMONTH(Table1[[#This Row],[التاريخ]],0)</f>
        <v>45322</v>
      </c>
      <c r="K12" s="3">
        <f ca="1">Table1[[#This Row],[تاريخ التحصيل نهاية الشهر الحالي]]-TODAY()</f>
        <v>-159</v>
      </c>
      <c r="L12" s="2" t="s">
        <v>61</v>
      </c>
      <c r="M12" s="2" t="s">
        <v>62</v>
      </c>
      <c r="O12" s="12" t="s">
        <v>18</v>
      </c>
      <c r="P12" s="7">
        <v>900</v>
      </c>
      <c r="Q12" s="2" t="str">
        <f>VLOOKUP($O$8:$O$26,Sheet2!$B$3:$C$21,2,FALSE)</f>
        <v>الاقصر</v>
      </c>
      <c r="R12" s="2" t="str">
        <f t="shared" si="2"/>
        <v>عميل عادي</v>
      </c>
      <c r="S12" s="21">
        <f t="shared" si="3"/>
        <v>3.8244379032391715E-4</v>
      </c>
    </row>
    <row r="13" spans="1:19" x14ac:dyDescent="0.3">
      <c r="C13" s="13" t="s">
        <v>29</v>
      </c>
      <c r="D13" s="2" t="s">
        <v>13</v>
      </c>
      <c r="E13" s="2">
        <v>800</v>
      </c>
      <c r="F13" s="3">
        <f t="shared" si="0"/>
        <v>112.00000000000001</v>
      </c>
      <c r="G13" s="8">
        <f t="shared" si="1"/>
        <v>688</v>
      </c>
      <c r="H13" s="2" t="s">
        <v>10</v>
      </c>
      <c r="I13" s="28">
        <v>45336</v>
      </c>
      <c r="J13" s="28">
        <f>EOMONTH(Table1[[#This Row],[التاريخ]],0)</f>
        <v>45351</v>
      </c>
      <c r="K13" s="3">
        <f ca="1">Table1[[#This Row],[تاريخ التحصيل نهاية الشهر الحالي]]-TODAY()</f>
        <v>-130</v>
      </c>
      <c r="L13" s="2" t="s">
        <v>59</v>
      </c>
      <c r="M13" s="2" t="s">
        <v>63</v>
      </c>
      <c r="O13" s="12" t="s">
        <v>19</v>
      </c>
      <c r="P13" s="7">
        <v>5000</v>
      </c>
      <c r="Q13" s="2" t="str">
        <f>VLOOKUP($O$8:$O$26,Sheet2!$B$3:$C$21,2,FALSE)</f>
        <v>اسوان</v>
      </c>
      <c r="R13" s="2" t="str">
        <f t="shared" si="2"/>
        <v xml:space="preserve">عميل  مهم </v>
      </c>
      <c r="S13" s="21">
        <f t="shared" si="3"/>
        <v>2.1246877240217619E-3</v>
      </c>
    </row>
    <row r="14" spans="1:19" x14ac:dyDescent="0.3">
      <c r="C14" s="13" t="s">
        <v>44</v>
      </c>
      <c r="D14" s="2" t="s">
        <v>14</v>
      </c>
      <c r="E14" s="2">
        <v>700</v>
      </c>
      <c r="F14" s="3">
        <f t="shared" si="0"/>
        <v>98.000000000000014</v>
      </c>
      <c r="G14" s="8">
        <f t="shared" si="1"/>
        <v>602</v>
      </c>
      <c r="H14" s="2" t="s">
        <v>10</v>
      </c>
      <c r="I14" s="28">
        <v>45365</v>
      </c>
      <c r="J14" s="28">
        <f>EOMONTH(Table1[[#This Row],[التاريخ]],0)</f>
        <v>45382</v>
      </c>
      <c r="K14" s="3">
        <f ca="1">Table1[[#This Row],[تاريخ التحصيل نهاية الشهر الحالي]]-TODAY()</f>
        <v>-99</v>
      </c>
      <c r="L14" s="2" t="s">
        <v>60</v>
      </c>
      <c r="M14" s="2" t="s">
        <v>64</v>
      </c>
      <c r="O14" s="12" t="s">
        <v>26</v>
      </c>
      <c r="P14" s="7">
        <v>1999</v>
      </c>
      <c r="Q14" s="2" t="str">
        <f>VLOOKUP($O$8:$O$26,Sheet2!$B$3:$C$21,2,FALSE)</f>
        <v>القاهرة</v>
      </c>
      <c r="R14" s="2" t="str">
        <f t="shared" si="2"/>
        <v>عميل  قوي</v>
      </c>
      <c r="S14" s="21">
        <f t="shared" si="3"/>
        <v>8.4945015206390039E-4</v>
      </c>
    </row>
    <row r="15" spans="1:19" x14ac:dyDescent="0.3">
      <c r="C15" s="13" t="s">
        <v>31</v>
      </c>
      <c r="D15" s="2" t="s">
        <v>14</v>
      </c>
      <c r="E15" s="2">
        <v>500</v>
      </c>
      <c r="F15" s="3">
        <f t="shared" si="0"/>
        <v>70</v>
      </c>
      <c r="G15" s="8">
        <f t="shared" si="1"/>
        <v>430</v>
      </c>
      <c r="H15" s="2" t="s">
        <v>12</v>
      </c>
      <c r="I15" s="28">
        <v>45396</v>
      </c>
      <c r="J15" s="28">
        <f>EOMONTH(Table1[[#This Row],[التاريخ]],0)</f>
        <v>45412</v>
      </c>
      <c r="K15" s="3">
        <f ca="1">Table1[[#This Row],[تاريخ التحصيل نهاية الشهر الحالي]]-TODAY()</f>
        <v>-69</v>
      </c>
      <c r="L15" s="2" t="s">
        <v>61</v>
      </c>
      <c r="M15" s="2" t="s">
        <v>65</v>
      </c>
      <c r="O15" s="13" t="s">
        <v>27</v>
      </c>
      <c r="P15" s="7">
        <v>1000</v>
      </c>
      <c r="Q15" s="2" t="str">
        <f>VLOOKUP($O$8:$O$26,Sheet2!$B$3:$C$21,2,FALSE)</f>
        <v>الجيزة</v>
      </c>
      <c r="R15" s="2" t="str">
        <f t="shared" si="2"/>
        <v>عميل عادي</v>
      </c>
      <c r="S15" s="21">
        <f t="shared" si="3"/>
        <v>4.2493754480435236E-4</v>
      </c>
    </row>
    <row r="16" spans="1:19" x14ac:dyDescent="0.3">
      <c r="C16" s="13" t="s">
        <v>32</v>
      </c>
      <c r="D16" s="2" t="s">
        <v>13</v>
      </c>
      <c r="E16" s="2">
        <v>200</v>
      </c>
      <c r="F16" s="3">
        <f t="shared" si="0"/>
        <v>28.000000000000004</v>
      </c>
      <c r="G16" s="8">
        <f t="shared" si="1"/>
        <v>172</v>
      </c>
      <c r="H16" s="2" t="s">
        <v>6</v>
      </c>
      <c r="I16" s="28">
        <v>45426</v>
      </c>
      <c r="J16" s="28">
        <f>EOMONTH(Table1[[#This Row],[التاريخ]],0)</f>
        <v>45443</v>
      </c>
      <c r="K16" s="3">
        <f ca="1">Table1[[#This Row],[تاريخ التحصيل نهاية الشهر الحالي]]-TODAY()</f>
        <v>-38</v>
      </c>
      <c r="L16" s="2" t="s">
        <v>59</v>
      </c>
      <c r="M16" s="2" t="s">
        <v>62</v>
      </c>
      <c r="O16" s="13" t="s">
        <v>28</v>
      </c>
      <c r="P16" s="7">
        <v>90000</v>
      </c>
      <c r="Q16" s="2" t="str">
        <f>VLOOKUP($O$8:$O$26,Sheet2!$B$3:$C$21,2,FALSE)</f>
        <v>الشرقية</v>
      </c>
      <c r="R16" s="2" t="str">
        <f t="shared" si="2"/>
        <v xml:space="preserve">عميل  مهم </v>
      </c>
      <c r="S16" s="21">
        <f t="shared" si="3"/>
        <v>3.8244379032391716E-2</v>
      </c>
    </row>
    <row r="17" spans="2:19" x14ac:dyDescent="0.3">
      <c r="C17" s="13" t="s">
        <v>33</v>
      </c>
      <c r="D17" s="2" t="s">
        <v>7</v>
      </c>
      <c r="E17" s="2">
        <v>900</v>
      </c>
      <c r="F17" s="3">
        <f t="shared" si="0"/>
        <v>126.00000000000001</v>
      </c>
      <c r="G17" s="8">
        <f t="shared" si="1"/>
        <v>774</v>
      </c>
      <c r="H17" s="2" t="s">
        <v>8</v>
      </c>
      <c r="I17" s="28">
        <v>45457</v>
      </c>
      <c r="J17" s="28">
        <f>EOMONTH(Table1[[#This Row],[التاريخ]],0)</f>
        <v>45473</v>
      </c>
      <c r="K17" s="3">
        <f ca="1">Table1[[#This Row],[تاريخ التحصيل نهاية الشهر الحالي]]-TODAY()</f>
        <v>-8</v>
      </c>
      <c r="L17" s="2" t="s">
        <v>60</v>
      </c>
      <c r="M17" s="2" t="s">
        <v>63</v>
      </c>
      <c r="O17" s="13" t="s">
        <v>29</v>
      </c>
      <c r="P17" s="7">
        <v>80000</v>
      </c>
      <c r="Q17" s="2" t="str">
        <f>VLOOKUP($O$8:$O$26,Sheet2!$B$3:$C$21,2,FALSE)</f>
        <v>البحيرة</v>
      </c>
      <c r="R17" s="2" t="str">
        <f t="shared" si="2"/>
        <v xml:space="preserve">عميل  مهم </v>
      </c>
      <c r="S17" s="21">
        <f t="shared" si="3"/>
        <v>3.3995003584348191E-2</v>
      </c>
    </row>
    <row r="18" spans="2:19" x14ac:dyDescent="0.3">
      <c r="C18" s="13" t="s">
        <v>34</v>
      </c>
      <c r="D18" s="2" t="s">
        <v>7</v>
      </c>
      <c r="E18" s="2">
        <v>800</v>
      </c>
      <c r="F18" s="3">
        <f t="shared" si="0"/>
        <v>112.00000000000001</v>
      </c>
      <c r="G18" s="8">
        <f t="shared" si="1"/>
        <v>688</v>
      </c>
      <c r="H18" s="2" t="s">
        <v>9</v>
      </c>
      <c r="I18" s="28">
        <v>45487</v>
      </c>
      <c r="J18" s="28">
        <f>EOMONTH(Table1[[#This Row],[التاريخ]],0)</f>
        <v>45504</v>
      </c>
      <c r="K18" s="3">
        <f ca="1">Table1[[#This Row],[تاريخ التحصيل نهاية الشهر الحالي]]-TODAY()</f>
        <v>23</v>
      </c>
      <c r="L18" s="2" t="s">
        <v>61</v>
      </c>
      <c r="M18" s="2" t="s">
        <v>64</v>
      </c>
      <c r="O18" s="13" t="s">
        <v>30</v>
      </c>
      <c r="P18" s="7">
        <v>22000</v>
      </c>
      <c r="Q18" s="2" t="str">
        <f>VLOOKUP($O$8:$O$26,Sheet2!$B$3:$C$21,2,FALSE)</f>
        <v>البحيرة</v>
      </c>
      <c r="R18" s="2" t="str">
        <f t="shared" si="2"/>
        <v xml:space="preserve">عميل  مهم </v>
      </c>
      <c r="S18" s="21">
        <f t="shared" si="3"/>
        <v>9.3486259856957517E-3</v>
      </c>
    </row>
    <row r="19" spans="2:19" x14ac:dyDescent="0.3">
      <c r="C19" s="13" t="s">
        <v>35</v>
      </c>
      <c r="D19" s="2" t="s">
        <v>14</v>
      </c>
      <c r="E19" s="2">
        <v>600</v>
      </c>
      <c r="F19" s="3">
        <f t="shared" si="0"/>
        <v>84.000000000000014</v>
      </c>
      <c r="G19" s="8">
        <f t="shared" si="1"/>
        <v>516</v>
      </c>
      <c r="H19" s="2" t="s">
        <v>10</v>
      </c>
      <c r="I19" s="28">
        <v>45518</v>
      </c>
      <c r="J19" s="28">
        <f>EOMONTH(Table1[[#This Row],[التاريخ]],0)</f>
        <v>45535</v>
      </c>
      <c r="K19" s="3">
        <f ca="1">Table1[[#This Row],[تاريخ التحصيل نهاية الشهر الحالي]]-TODAY()</f>
        <v>54</v>
      </c>
      <c r="L19" s="2" t="s">
        <v>59</v>
      </c>
      <c r="M19" s="2" t="s">
        <v>65</v>
      </c>
      <c r="O19" s="13" t="s">
        <v>31</v>
      </c>
      <c r="P19" s="7">
        <v>30000</v>
      </c>
      <c r="Q19" s="2" t="str">
        <f>VLOOKUP($O$8:$O$26,Sheet2!$B$3:$C$21,2,FALSE)</f>
        <v>اسوان</v>
      </c>
      <c r="R19" s="2" t="str">
        <f t="shared" si="2"/>
        <v xml:space="preserve">عميل  مهم </v>
      </c>
      <c r="S19" s="21">
        <f t="shared" si="3"/>
        <v>1.2748126344130572E-2</v>
      </c>
    </row>
    <row r="20" spans="2:19" x14ac:dyDescent="0.3">
      <c r="C20" s="13" t="s">
        <v>36</v>
      </c>
      <c r="D20" s="2" t="s">
        <v>7</v>
      </c>
      <c r="E20" s="2">
        <v>1000</v>
      </c>
      <c r="F20" s="3">
        <f t="shared" si="0"/>
        <v>140</v>
      </c>
      <c r="G20" s="8">
        <f t="shared" si="1"/>
        <v>860</v>
      </c>
      <c r="H20" s="2" t="s">
        <v>11</v>
      </c>
      <c r="I20" s="28">
        <v>45549</v>
      </c>
      <c r="J20" s="28">
        <f>EOMONTH(Table1[[#This Row],[التاريخ]],0)</f>
        <v>45565</v>
      </c>
      <c r="K20" s="3">
        <f ca="1">Table1[[#This Row],[تاريخ التحصيل نهاية الشهر الحالي]]-TODAY()</f>
        <v>84</v>
      </c>
      <c r="L20" s="2" t="s">
        <v>60</v>
      </c>
      <c r="M20" s="2" t="s">
        <v>62</v>
      </c>
      <c r="O20" s="13" t="s">
        <v>32</v>
      </c>
      <c r="P20" s="7">
        <v>3000</v>
      </c>
      <c r="Q20" s="2" t="str">
        <f>VLOOKUP($O$8:$O$26,Sheet2!$B$3:$C$21,2,FALSE)</f>
        <v>القاهرة</v>
      </c>
      <c r="R20" s="2" t="str">
        <f t="shared" si="2"/>
        <v xml:space="preserve">عميل  مهم </v>
      </c>
      <c r="S20" s="21">
        <f t="shared" si="3"/>
        <v>1.2748126344130572E-3</v>
      </c>
    </row>
    <row r="21" spans="2:19" x14ac:dyDescent="0.3">
      <c r="C21" s="13" t="s">
        <v>37</v>
      </c>
      <c r="D21" s="2" t="s">
        <v>13</v>
      </c>
      <c r="E21" s="2">
        <v>2000</v>
      </c>
      <c r="F21" s="3">
        <f t="shared" si="0"/>
        <v>280</v>
      </c>
      <c r="G21" s="8">
        <f>-(E21-F21)</f>
        <v>-1720</v>
      </c>
      <c r="H21" s="2" t="s">
        <v>12</v>
      </c>
      <c r="I21" s="28">
        <v>45579</v>
      </c>
      <c r="J21" s="28">
        <f>EOMONTH(Table1[[#This Row],[التاريخ]],0)</f>
        <v>45596</v>
      </c>
      <c r="K21" s="3">
        <f ca="1">Table1[[#This Row],[تاريخ التحصيل نهاية الشهر الحالي]]-TODAY()</f>
        <v>115</v>
      </c>
      <c r="L21" s="2" t="s">
        <v>61</v>
      </c>
      <c r="M21" s="2" t="s">
        <v>63</v>
      </c>
      <c r="O21" s="13" t="s">
        <v>33</v>
      </c>
      <c r="P21" s="7">
        <v>20000</v>
      </c>
      <c r="Q21" s="2" t="str">
        <f>VLOOKUP($O$8:$O$26,Sheet2!$B$3:$C$21,2,FALSE)</f>
        <v>الجيزة</v>
      </c>
      <c r="R21" s="2" t="str">
        <f t="shared" si="2"/>
        <v xml:space="preserve">عميل  مهم </v>
      </c>
      <c r="S21" s="21">
        <f t="shared" si="3"/>
        <v>8.4987508960870477E-3</v>
      </c>
    </row>
    <row r="22" spans="2:19" x14ac:dyDescent="0.3">
      <c r="C22" s="13" t="s">
        <v>38</v>
      </c>
      <c r="D22" s="2" t="s">
        <v>14</v>
      </c>
      <c r="E22" s="2">
        <v>2000</v>
      </c>
      <c r="F22" s="3">
        <f t="shared" si="0"/>
        <v>280</v>
      </c>
      <c r="G22" s="8">
        <f t="shared" si="1"/>
        <v>1720</v>
      </c>
      <c r="H22" s="2" t="s">
        <v>6</v>
      </c>
      <c r="I22" s="28">
        <v>45610</v>
      </c>
      <c r="J22" s="28">
        <f>EOMONTH(Table1[[#This Row],[التاريخ]],0)</f>
        <v>45626</v>
      </c>
      <c r="K22" s="3">
        <f ca="1">Table1[[#This Row],[تاريخ التحصيل نهاية الشهر الحالي]]-TODAY()</f>
        <v>145</v>
      </c>
      <c r="L22" s="2" t="s">
        <v>59</v>
      </c>
      <c r="M22" s="2" t="s">
        <v>64</v>
      </c>
      <c r="O22" s="13" t="s">
        <v>34</v>
      </c>
      <c r="P22" s="7">
        <v>900</v>
      </c>
      <c r="Q22" s="2" t="str">
        <f>VLOOKUP($O$8:$O$26,Sheet2!$B$3:$C$21,2,FALSE)</f>
        <v>الشرقية</v>
      </c>
      <c r="R22" s="2" t="str">
        <f t="shared" si="2"/>
        <v>عميل عادي</v>
      </c>
      <c r="S22" s="21">
        <f t="shared" si="3"/>
        <v>3.8244379032391715E-4</v>
      </c>
    </row>
    <row r="23" spans="2:19" x14ac:dyDescent="0.3">
      <c r="C23" s="13" t="s">
        <v>39</v>
      </c>
      <c r="D23" s="2" t="s">
        <v>14</v>
      </c>
      <c r="E23" s="2">
        <v>800</v>
      </c>
      <c r="F23" s="3">
        <f t="shared" si="0"/>
        <v>112.00000000000001</v>
      </c>
      <c r="G23" s="8">
        <f t="shared" si="1"/>
        <v>688</v>
      </c>
      <c r="H23" s="2" t="s">
        <v>8</v>
      </c>
      <c r="I23" s="28">
        <v>45640</v>
      </c>
      <c r="J23" s="28">
        <f>EOMONTH(Table1[[#This Row],[التاريخ]],0)</f>
        <v>45657</v>
      </c>
      <c r="K23" s="3">
        <f ca="1">Table1[[#This Row],[تاريخ التحصيل نهاية الشهر الحالي]]-TODAY()</f>
        <v>176</v>
      </c>
      <c r="L23" s="2" t="s">
        <v>60</v>
      </c>
      <c r="M23" s="2" t="s">
        <v>65</v>
      </c>
      <c r="O23" s="13" t="s">
        <v>35</v>
      </c>
      <c r="P23" s="7">
        <v>888</v>
      </c>
      <c r="Q23" s="2" t="str">
        <f>VLOOKUP($O$8:$O$26,Sheet2!$B$3:$C$21,2,FALSE)</f>
        <v>البحيرة</v>
      </c>
      <c r="R23" s="2" t="str">
        <f t="shared" si="2"/>
        <v>عميل عادي</v>
      </c>
      <c r="S23" s="21">
        <f t="shared" si="3"/>
        <v>3.7734453978626489E-4</v>
      </c>
    </row>
    <row r="24" spans="2:19" x14ac:dyDescent="0.3">
      <c r="C24" s="13" t="s">
        <v>40</v>
      </c>
      <c r="D24" s="2" t="s">
        <v>13</v>
      </c>
      <c r="E24" s="2">
        <v>900</v>
      </c>
      <c r="F24" s="3">
        <f t="shared" si="0"/>
        <v>126.00000000000001</v>
      </c>
      <c r="G24" s="8">
        <f t="shared" si="1"/>
        <v>774</v>
      </c>
      <c r="H24" s="2" t="s">
        <v>9</v>
      </c>
      <c r="I24" s="28">
        <v>45305</v>
      </c>
      <c r="J24" s="28">
        <f>EOMONTH(Table1[[#This Row],[التاريخ]],0)</f>
        <v>45322</v>
      </c>
      <c r="K24" s="3">
        <f ca="1">Table1[[#This Row],[تاريخ التحصيل نهاية الشهر الحالي]]-TODAY()</f>
        <v>-159</v>
      </c>
      <c r="L24" s="2" t="s">
        <v>61</v>
      </c>
      <c r="M24" s="2" t="s">
        <v>62</v>
      </c>
      <c r="O24" s="13" t="s">
        <v>36</v>
      </c>
      <c r="P24" s="7">
        <v>90000</v>
      </c>
      <c r="Q24" s="2" t="str">
        <f>VLOOKUP($O$8:$O$26,Sheet2!$B$3:$C$21,2,FALSE)</f>
        <v>الاقصر</v>
      </c>
      <c r="R24" s="2" t="str">
        <f t="shared" si="2"/>
        <v xml:space="preserve">عميل  مهم </v>
      </c>
      <c r="S24" s="21">
        <f t="shared" si="3"/>
        <v>3.8244379032391716E-2</v>
      </c>
    </row>
    <row r="25" spans="2:19" x14ac:dyDescent="0.3">
      <c r="C25" s="13" t="s">
        <v>41</v>
      </c>
      <c r="D25" s="2" t="s">
        <v>7</v>
      </c>
      <c r="E25" s="2">
        <v>800</v>
      </c>
      <c r="F25" s="3">
        <f t="shared" si="0"/>
        <v>112.00000000000001</v>
      </c>
      <c r="G25" s="8">
        <f t="shared" si="1"/>
        <v>688</v>
      </c>
      <c r="H25" s="2" t="s">
        <v>10</v>
      </c>
      <c r="I25" s="28">
        <v>45336</v>
      </c>
      <c r="J25" s="28">
        <f>EOMONTH(Table1[[#This Row],[التاريخ]],0)</f>
        <v>45351</v>
      </c>
      <c r="K25" s="3">
        <f ca="1">Table1[[#This Row],[تاريخ التحصيل نهاية الشهر الحالي]]-TODAY()</f>
        <v>-130</v>
      </c>
      <c r="L25" s="2" t="s">
        <v>59</v>
      </c>
      <c r="M25" s="2" t="s">
        <v>63</v>
      </c>
      <c r="O25" s="13" t="s">
        <v>37</v>
      </c>
      <c r="P25" s="7">
        <v>1000000</v>
      </c>
      <c r="Q25" s="2" t="str">
        <f>VLOOKUP($O$8:$O$26,Sheet2!$B$3:$C$21,2,FALSE)</f>
        <v>اسوان</v>
      </c>
      <c r="R25" s="2" t="str">
        <f t="shared" si="2"/>
        <v xml:space="preserve">عميل  مهم </v>
      </c>
      <c r="S25" s="21">
        <f t="shared" si="3"/>
        <v>0.42493754480435236</v>
      </c>
    </row>
    <row r="26" spans="2:19" x14ac:dyDescent="0.3">
      <c r="C26" s="17" t="s">
        <v>42</v>
      </c>
      <c r="D26" s="18" t="s">
        <v>7</v>
      </c>
      <c r="E26" s="18">
        <v>500</v>
      </c>
      <c r="F26" s="19">
        <f t="shared" si="0"/>
        <v>70</v>
      </c>
      <c r="G26" s="20">
        <f t="shared" si="1"/>
        <v>430</v>
      </c>
      <c r="H26" s="18" t="s">
        <v>11</v>
      </c>
      <c r="I26" s="28">
        <v>45365</v>
      </c>
      <c r="J26" s="28">
        <f>EOMONTH(Table1[[#This Row],[التاريخ]],0)</f>
        <v>45382</v>
      </c>
      <c r="K26" s="3">
        <f ca="1">Table1[[#This Row],[تاريخ التحصيل نهاية الشهر الحالي]]-TODAY()</f>
        <v>-99</v>
      </c>
      <c r="L26" s="2" t="s">
        <v>60</v>
      </c>
      <c r="M26" s="2" t="s">
        <v>64</v>
      </c>
      <c r="O26" s="17" t="s">
        <v>38</v>
      </c>
      <c r="P26" s="26">
        <v>1000000</v>
      </c>
      <c r="Q26" s="18" t="str">
        <f>VLOOKUP($O$8:$O$26,Sheet2!$B$3:$C$21,2,FALSE)</f>
        <v>القاهرة</v>
      </c>
      <c r="R26" s="18" t="str">
        <f t="shared" si="2"/>
        <v xml:space="preserve">عميل  مهم </v>
      </c>
      <c r="S26" s="27">
        <f t="shared" si="3"/>
        <v>0.42493754480435236</v>
      </c>
    </row>
    <row r="27" spans="2:19" x14ac:dyDescent="0.3">
      <c r="B27" s="5" t="s">
        <v>20</v>
      </c>
      <c r="C27">
        <f>COUNTA(C4:C26)</f>
        <v>23</v>
      </c>
      <c r="D27">
        <f>COUNT(D4:D14)</f>
        <v>0</v>
      </c>
      <c r="E27" s="4">
        <f>SUMIFS(E4:E26,H4:H26,"القاهرة",D4:D26,"مرتجع")</f>
        <v>200</v>
      </c>
      <c r="F27" s="4"/>
      <c r="G27" s="4">
        <f>SUBTOTAL(109,G4:G26)</f>
        <v>38012</v>
      </c>
      <c r="H27">
        <f>COUNT(H4:H7)</f>
        <v>0</v>
      </c>
    </row>
    <row r="28" spans="2:19" x14ac:dyDescent="0.3">
      <c r="D28">
        <f>COUNTIFS($D$3:$D$26,"فاتورة")</f>
        <v>9</v>
      </c>
    </row>
    <row r="29" spans="2:19" x14ac:dyDescent="0.3">
      <c r="E29">
        <f>MATCH(C5,Table1[اسم العميل],0)</f>
        <v>2</v>
      </c>
      <c r="F29" t="str">
        <f>INDEX(Table1[اسم العميل],2,1)</f>
        <v>محمد محمود</v>
      </c>
      <c r="H29" s="33" t="s">
        <v>24</v>
      </c>
      <c r="I29" s="33" t="s">
        <v>57</v>
      </c>
      <c r="J29" s="33" t="s">
        <v>43</v>
      </c>
      <c r="K29" s="33" t="s">
        <v>58</v>
      </c>
    </row>
    <row r="30" spans="2:19" x14ac:dyDescent="0.3">
      <c r="E30">
        <f>MATCH(C5,Table1[اسم العميل],0)</f>
        <v>2</v>
      </c>
      <c r="F30" t="str">
        <f>INDEX(Table1[اسم العميل],2)</f>
        <v>محمد محمود</v>
      </c>
      <c r="H30" s="2" t="s">
        <v>5</v>
      </c>
      <c r="I30" s="2" t="str">
        <f>INDEX(Table1[المندوب],MATCH($H$30,Table1[اسم العميل],0),MATCH(I29,Table1[[#Headers],[المندوب]]))</f>
        <v>محمد</v>
      </c>
      <c r="J30" s="2"/>
      <c r="K30" s="2"/>
    </row>
  </sheetData>
  <mergeCells count="2">
    <mergeCell ref="O4:P6"/>
    <mergeCell ref="C2:J2"/>
  </mergeCells>
  <conditionalFormatting sqref="S7:S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" priority="5" percent="1" bottom="1" rank="10"/>
  </conditionalFormatting>
  <conditionalFormatting sqref="K3:K26">
    <cfRule type="cellIs" dxfId="5" priority="3" operator="greaterThan">
      <formula>13</formula>
    </cfRule>
  </conditionalFormatting>
  <conditionalFormatting sqref="K3:K26">
    <cfRule type="cellIs" dxfId="4" priority="1" operator="lessThan">
      <formula>13</formula>
    </cfRule>
    <cfRule type="cellIs" dxfId="3" priority="2" operator="greaterThan">
      <formula>13</formula>
    </cfRule>
  </conditionalFormatting>
  <dataValidations count="1">
    <dataValidation type="list" allowBlank="1" showInputMessage="1" showErrorMessage="1" sqref="H30">
      <formula1>$C$4:$C$26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Sheet2!$F$4:$F$6</xm:f>
          </x14:formula1>
          <xm:sqref>D3:D31</xm:sqref>
        </x14:dataValidation>
        <x14:dataValidation type="list" allowBlank="1" showInputMessage="1" showErrorMessage="1">
          <x14:formula1>
            <xm:f>Sheet2!$B$4:$B$21</xm:f>
          </x14:formula1>
          <xm:sqref>C4:C26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1"/>
  <sheetViews>
    <sheetView rightToLeft="1" workbookViewId="0">
      <selection activeCell="M3" sqref="M3:P8"/>
    </sheetView>
  </sheetViews>
  <sheetFormatPr defaultRowHeight="14.4" x14ac:dyDescent="0.3"/>
  <cols>
    <col min="8" max="8" width="9.88671875" customWidth="1"/>
    <col min="9" max="9" width="11.88671875" customWidth="1"/>
    <col min="10" max="10" width="15.109375" customWidth="1"/>
    <col min="11" max="11" width="12.33203125" customWidth="1"/>
  </cols>
  <sheetData>
    <row r="2" spans="2:11" x14ac:dyDescent="0.3">
      <c r="B2" s="2" t="s">
        <v>24</v>
      </c>
      <c r="C2" s="2" t="s">
        <v>43</v>
      </c>
    </row>
    <row r="3" spans="2:11" x14ac:dyDescent="0.3">
      <c r="B3" s="6" t="s">
        <v>5</v>
      </c>
      <c r="C3" s="2" t="s">
        <v>6</v>
      </c>
      <c r="E3" s="51"/>
      <c r="F3" s="52"/>
      <c r="H3" t="s">
        <v>66</v>
      </c>
      <c r="I3" t="s">
        <v>67</v>
      </c>
      <c r="J3" t="s">
        <v>68</v>
      </c>
      <c r="K3" t="s">
        <v>69</v>
      </c>
    </row>
    <row r="4" spans="2:11" x14ac:dyDescent="0.3">
      <c r="B4" s="6" t="s">
        <v>15</v>
      </c>
      <c r="C4" s="2" t="s">
        <v>8</v>
      </c>
      <c r="E4" s="2"/>
      <c r="F4" s="2" t="s">
        <v>7</v>
      </c>
      <c r="H4" t="s">
        <v>5</v>
      </c>
      <c r="I4">
        <v>25</v>
      </c>
      <c r="J4" t="s">
        <v>71</v>
      </c>
      <c r="K4">
        <v>5000</v>
      </c>
    </row>
    <row r="5" spans="2:11" x14ac:dyDescent="0.3">
      <c r="B5" s="6" t="s">
        <v>16</v>
      </c>
      <c r="C5" s="2" t="s">
        <v>9</v>
      </c>
      <c r="E5" s="2"/>
      <c r="F5" s="2" t="s">
        <v>13</v>
      </c>
      <c r="H5" t="s">
        <v>70</v>
      </c>
      <c r="I5">
        <v>29</v>
      </c>
      <c r="J5" t="s">
        <v>72</v>
      </c>
      <c r="K5">
        <v>4000</v>
      </c>
    </row>
    <row r="6" spans="2:11" x14ac:dyDescent="0.3">
      <c r="B6" s="6" t="s">
        <v>17</v>
      </c>
      <c r="C6" s="2" t="s">
        <v>10</v>
      </c>
      <c r="E6" s="2"/>
      <c r="F6" s="2" t="s">
        <v>14</v>
      </c>
      <c r="H6" t="s">
        <v>16</v>
      </c>
      <c r="I6">
        <v>40</v>
      </c>
      <c r="J6" t="s">
        <v>73</v>
      </c>
      <c r="K6">
        <v>7000</v>
      </c>
    </row>
    <row r="7" spans="2:11" x14ac:dyDescent="0.3">
      <c r="B7" s="6" t="s">
        <v>18</v>
      </c>
      <c r="C7" s="2" t="s">
        <v>11</v>
      </c>
      <c r="E7" s="2"/>
      <c r="F7" s="2"/>
      <c r="H7" t="s">
        <v>27</v>
      </c>
      <c r="I7">
        <v>24</v>
      </c>
      <c r="J7" t="s">
        <v>71</v>
      </c>
      <c r="K7">
        <v>6000</v>
      </c>
    </row>
    <row r="8" spans="2:11" x14ac:dyDescent="0.3">
      <c r="B8" s="6" t="s">
        <v>19</v>
      </c>
      <c r="C8" s="2" t="s">
        <v>12</v>
      </c>
    </row>
    <row r="9" spans="2:11" x14ac:dyDescent="0.3">
      <c r="B9" s="6" t="s">
        <v>26</v>
      </c>
      <c r="C9" s="2" t="s">
        <v>6</v>
      </c>
    </row>
    <row r="10" spans="2:11" x14ac:dyDescent="0.3">
      <c r="B10" s="2" t="s">
        <v>27</v>
      </c>
      <c r="C10" s="2" t="s">
        <v>8</v>
      </c>
    </row>
    <row r="11" spans="2:11" x14ac:dyDescent="0.3">
      <c r="B11" s="2" t="s">
        <v>28</v>
      </c>
      <c r="C11" s="2" t="s">
        <v>9</v>
      </c>
    </row>
    <row r="12" spans="2:11" x14ac:dyDescent="0.3">
      <c r="B12" s="2" t="s">
        <v>29</v>
      </c>
      <c r="C12" s="2" t="s">
        <v>10</v>
      </c>
    </row>
    <row r="13" spans="2:11" x14ac:dyDescent="0.3">
      <c r="B13" s="2" t="s">
        <v>30</v>
      </c>
      <c r="C13" s="2" t="s">
        <v>10</v>
      </c>
    </row>
    <row r="14" spans="2:11" x14ac:dyDescent="0.3">
      <c r="B14" s="2" t="s">
        <v>31</v>
      </c>
      <c r="C14" s="2" t="s">
        <v>12</v>
      </c>
    </row>
    <row r="15" spans="2:11" x14ac:dyDescent="0.3">
      <c r="B15" s="2" t="s">
        <v>32</v>
      </c>
      <c r="C15" s="2" t="s">
        <v>6</v>
      </c>
    </row>
    <row r="16" spans="2:11" x14ac:dyDescent="0.3">
      <c r="B16" s="2" t="s">
        <v>33</v>
      </c>
      <c r="C16" s="2" t="s">
        <v>8</v>
      </c>
    </row>
    <row r="17" spans="2:3" x14ac:dyDescent="0.3">
      <c r="B17" s="2" t="s">
        <v>34</v>
      </c>
      <c r="C17" s="2" t="s">
        <v>9</v>
      </c>
    </row>
    <row r="18" spans="2:3" x14ac:dyDescent="0.3">
      <c r="B18" s="2" t="s">
        <v>35</v>
      </c>
      <c r="C18" s="2" t="s">
        <v>10</v>
      </c>
    </row>
    <row r="19" spans="2:3" x14ac:dyDescent="0.3">
      <c r="B19" s="2" t="s">
        <v>36</v>
      </c>
      <c r="C19" s="2" t="s">
        <v>11</v>
      </c>
    </row>
    <row r="20" spans="2:3" x14ac:dyDescent="0.3">
      <c r="B20" s="2" t="s">
        <v>37</v>
      </c>
      <c r="C20" s="2" t="s">
        <v>12</v>
      </c>
    </row>
    <row r="21" spans="2:3" x14ac:dyDescent="0.3">
      <c r="B21" s="2" t="s">
        <v>38</v>
      </c>
      <c r="C21" s="2" t="s">
        <v>6</v>
      </c>
    </row>
  </sheetData>
  <mergeCells count="1">
    <mergeCell ref="E3:F3"/>
  </mergeCells>
  <dataValidations count="2">
    <dataValidation type="list" allowBlank="1" showInputMessage="1" showErrorMessage="1" sqref="F4:F6">
      <formula1>$F$4:$F$6</formula1>
    </dataValidation>
    <dataValidation type="list" allowBlank="1" showInputMessage="1" showErrorMessage="1" sqref="B3:B21">
      <formula1>$B$3:$B$21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4" name="Drop Down 5">
              <controlPr defaultSize="0" autoLine="0" autoPict="0">
                <anchor moveWithCells="1">
                  <from>
                    <xdr:col>8</xdr:col>
                    <xdr:colOff>792480</xdr:colOff>
                    <xdr:row>9</xdr:row>
                    <xdr:rowOff>7620</xdr:rowOff>
                  </from>
                  <to>
                    <xdr:col>10</xdr:col>
                    <xdr:colOff>7620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O29"/>
  <sheetViews>
    <sheetView rightToLeft="1" tabSelected="1" workbookViewId="0">
      <selection activeCell="O11" sqref="O11"/>
    </sheetView>
  </sheetViews>
  <sheetFormatPr defaultRowHeight="14.4" x14ac:dyDescent="0.3"/>
  <cols>
    <col min="3" max="3" width="10.109375" customWidth="1"/>
    <col min="4" max="4" width="10.5546875" customWidth="1"/>
    <col min="10" max="10" width="17.109375" customWidth="1"/>
  </cols>
  <sheetData>
    <row r="2" spans="3:15" x14ac:dyDescent="0.3">
      <c r="C2" s="31" t="s">
        <v>4</v>
      </c>
      <c r="D2" s="34" t="s">
        <v>74</v>
      </c>
      <c r="E2" s="34" t="s">
        <v>75</v>
      </c>
      <c r="F2" s="32" t="s">
        <v>2</v>
      </c>
    </row>
    <row r="3" spans="3:15" x14ac:dyDescent="0.3">
      <c r="C3" s="35">
        <v>45292</v>
      </c>
      <c r="D3" s="3">
        <v>100001</v>
      </c>
      <c r="E3" s="2" t="s">
        <v>76</v>
      </c>
      <c r="F3" s="36">
        <v>5000</v>
      </c>
    </row>
    <row r="4" spans="3:15" x14ac:dyDescent="0.3">
      <c r="C4" s="35">
        <v>45323</v>
      </c>
      <c r="D4" s="3">
        <f>1+D3</f>
        <v>100002</v>
      </c>
      <c r="E4" s="2" t="s">
        <v>77</v>
      </c>
      <c r="F4" s="36">
        <v>3000</v>
      </c>
    </row>
    <row r="5" spans="3:15" x14ac:dyDescent="0.3">
      <c r="C5" s="35">
        <v>45352</v>
      </c>
      <c r="D5" s="3">
        <f t="shared" ref="D5:D29" si="0">1+D4</f>
        <v>100003</v>
      </c>
      <c r="E5" s="2" t="s">
        <v>78</v>
      </c>
      <c r="F5" s="36">
        <v>2000</v>
      </c>
    </row>
    <row r="6" spans="3:15" x14ac:dyDescent="0.3">
      <c r="C6" s="35">
        <v>45383</v>
      </c>
      <c r="D6" s="3">
        <f t="shared" si="0"/>
        <v>100004</v>
      </c>
      <c r="E6" s="2" t="s">
        <v>79</v>
      </c>
      <c r="F6" s="36">
        <v>1000</v>
      </c>
    </row>
    <row r="7" spans="3:15" x14ac:dyDescent="0.3">
      <c r="C7" s="35">
        <v>45413</v>
      </c>
      <c r="D7" s="3">
        <f t="shared" si="0"/>
        <v>100005</v>
      </c>
      <c r="E7" s="2" t="s">
        <v>80</v>
      </c>
      <c r="F7" s="36">
        <v>700</v>
      </c>
    </row>
    <row r="8" spans="3:15" x14ac:dyDescent="0.3">
      <c r="C8" s="35">
        <v>45444</v>
      </c>
      <c r="D8" s="3">
        <f t="shared" si="0"/>
        <v>100006</v>
      </c>
      <c r="E8" s="2" t="s">
        <v>81</v>
      </c>
      <c r="F8" s="36">
        <v>600</v>
      </c>
    </row>
    <row r="9" spans="3:15" x14ac:dyDescent="0.3">
      <c r="C9" s="35">
        <v>45474</v>
      </c>
      <c r="D9" s="3">
        <f t="shared" si="0"/>
        <v>100007</v>
      </c>
      <c r="E9" s="2" t="s">
        <v>76</v>
      </c>
      <c r="F9" s="36">
        <v>500</v>
      </c>
    </row>
    <row r="10" spans="3:15" x14ac:dyDescent="0.3">
      <c r="C10" s="35">
        <v>45505</v>
      </c>
      <c r="D10" s="3">
        <f t="shared" si="0"/>
        <v>100008</v>
      </c>
      <c r="E10" s="2" t="s">
        <v>77</v>
      </c>
      <c r="F10" s="36">
        <v>300</v>
      </c>
      <c r="J10" s="39" t="s">
        <v>82</v>
      </c>
      <c r="K10">
        <v>12</v>
      </c>
      <c r="M10">
        <v>2</v>
      </c>
    </row>
    <row r="11" spans="3:15" x14ac:dyDescent="0.3">
      <c r="C11" s="35">
        <v>45536</v>
      </c>
      <c r="D11" s="3">
        <f t="shared" si="0"/>
        <v>100009</v>
      </c>
      <c r="E11" s="2" t="s">
        <v>78</v>
      </c>
      <c r="F11" s="36">
        <v>1000</v>
      </c>
      <c r="J11" s="37" t="s">
        <v>75</v>
      </c>
      <c r="K11" t="str">
        <f>INDEX(Table4[الحساب],K10)</f>
        <v>اجور</v>
      </c>
      <c r="M11" t="str">
        <f>INDEX(Table4[الحساب],M10)</f>
        <v>متنوع</v>
      </c>
      <c r="O11" t="str">
        <f>INDEX(Table4[الحساب],O12)</f>
        <v>نقل</v>
      </c>
    </row>
    <row r="12" spans="3:15" x14ac:dyDescent="0.3">
      <c r="C12" s="35">
        <v>45566</v>
      </c>
      <c r="D12" s="3">
        <f t="shared" si="0"/>
        <v>100010</v>
      </c>
      <c r="E12" s="2" t="s">
        <v>79</v>
      </c>
      <c r="F12" s="36">
        <v>12000</v>
      </c>
      <c r="J12" s="38" t="s">
        <v>83</v>
      </c>
      <c r="K12">
        <f>SUMIFS(Table4[القيمة],Table4[الحساب],K11)</f>
        <v>1800</v>
      </c>
      <c r="M12">
        <f>SUMIFS(Table4[القيمة],Table4[الحساب],M11)</f>
        <v>6900</v>
      </c>
      <c r="O12">
        <v>4</v>
      </c>
    </row>
    <row r="13" spans="3:15" x14ac:dyDescent="0.3">
      <c r="C13" s="35">
        <v>45597</v>
      </c>
      <c r="D13" s="3">
        <f t="shared" si="0"/>
        <v>100011</v>
      </c>
      <c r="E13" s="2" t="s">
        <v>80</v>
      </c>
      <c r="F13" s="36">
        <v>6000</v>
      </c>
      <c r="O13">
        <f>SUMIFS(Table4[القيمة],Table4[الحساب],O11)</f>
        <v>26000</v>
      </c>
    </row>
    <row r="14" spans="3:15" x14ac:dyDescent="0.3">
      <c r="C14" s="35">
        <v>45627</v>
      </c>
      <c r="D14" s="3">
        <f t="shared" si="0"/>
        <v>100012</v>
      </c>
      <c r="E14" s="2" t="s">
        <v>81</v>
      </c>
      <c r="F14" s="36">
        <v>300</v>
      </c>
    </row>
    <row r="15" spans="3:15" x14ac:dyDescent="0.3">
      <c r="C15" s="35">
        <v>45658</v>
      </c>
      <c r="D15" s="3">
        <f t="shared" si="0"/>
        <v>100013</v>
      </c>
      <c r="E15" s="2" t="s">
        <v>76</v>
      </c>
      <c r="F15" s="36">
        <v>5000</v>
      </c>
    </row>
    <row r="16" spans="3:15" x14ac:dyDescent="0.3">
      <c r="C16" s="35">
        <v>45689</v>
      </c>
      <c r="D16" s="3">
        <f t="shared" si="0"/>
        <v>100014</v>
      </c>
      <c r="E16" s="2" t="s">
        <v>77</v>
      </c>
      <c r="F16" s="36">
        <v>3000</v>
      </c>
    </row>
    <row r="17" spans="3:6" x14ac:dyDescent="0.3">
      <c r="C17" s="35">
        <v>45717</v>
      </c>
      <c r="D17" s="3">
        <f t="shared" si="0"/>
        <v>100015</v>
      </c>
      <c r="E17" s="2" t="s">
        <v>78</v>
      </c>
      <c r="F17" s="36">
        <v>2000</v>
      </c>
    </row>
    <row r="18" spans="3:6" x14ac:dyDescent="0.3">
      <c r="C18" s="35">
        <v>45748</v>
      </c>
      <c r="D18" s="3">
        <f t="shared" si="0"/>
        <v>100016</v>
      </c>
      <c r="E18" s="2" t="s">
        <v>79</v>
      </c>
      <c r="F18" s="36">
        <v>1000</v>
      </c>
    </row>
    <row r="19" spans="3:6" x14ac:dyDescent="0.3">
      <c r="C19" s="35">
        <v>45778</v>
      </c>
      <c r="D19" s="3">
        <f t="shared" si="0"/>
        <v>100017</v>
      </c>
      <c r="E19" s="2" t="s">
        <v>80</v>
      </c>
      <c r="F19" s="36">
        <v>700</v>
      </c>
    </row>
    <row r="20" spans="3:6" x14ac:dyDescent="0.3">
      <c r="C20" s="35">
        <v>45809</v>
      </c>
      <c r="D20" s="3">
        <f t="shared" si="0"/>
        <v>100018</v>
      </c>
      <c r="E20" s="2" t="s">
        <v>81</v>
      </c>
      <c r="F20" s="36">
        <v>600</v>
      </c>
    </row>
    <row r="21" spans="3:6" x14ac:dyDescent="0.3">
      <c r="C21" s="35">
        <v>45839</v>
      </c>
      <c r="D21" s="3">
        <f t="shared" si="0"/>
        <v>100019</v>
      </c>
      <c r="E21" s="2" t="s">
        <v>76</v>
      </c>
      <c r="F21" s="36">
        <v>500</v>
      </c>
    </row>
    <row r="22" spans="3:6" x14ac:dyDescent="0.3">
      <c r="C22" s="35">
        <v>45870</v>
      </c>
      <c r="D22" s="3">
        <f t="shared" si="0"/>
        <v>100020</v>
      </c>
      <c r="E22" s="2" t="s">
        <v>77</v>
      </c>
      <c r="F22" s="36">
        <v>300</v>
      </c>
    </row>
    <row r="23" spans="3:6" x14ac:dyDescent="0.3">
      <c r="C23" s="35">
        <v>45901</v>
      </c>
      <c r="D23" s="3">
        <f t="shared" si="0"/>
        <v>100021</v>
      </c>
      <c r="E23" s="2" t="s">
        <v>78</v>
      </c>
      <c r="F23" s="36">
        <v>1000</v>
      </c>
    </row>
    <row r="24" spans="3:6" x14ac:dyDescent="0.3">
      <c r="C24" s="35">
        <v>45931</v>
      </c>
      <c r="D24" s="3">
        <f t="shared" si="0"/>
        <v>100022</v>
      </c>
      <c r="E24" s="2" t="s">
        <v>79</v>
      </c>
      <c r="F24" s="36">
        <v>12000</v>
      </c>
    </row>
    <row r="25" spans="3:6" x14ac:dyDescent="0.3">
      <c r="C25" s="35">
        <v>45962</v>
      </c>
      <c r="D25" s="3">
        <f t="shared" si="0"/>
        <v>100023</v>
      </c>
      <c r="E25" s="2" t="s">
        <v>80</v>
      </c>
      <c r="F25" s="36">
        <v>6000</v>
      </c>
    </row>
    <row r="26" spans="3:6" x14ac:dyDescent="0.3">
      <c r="C26" s="35">
        <v>45992</v>
      </c>
      <c r="D26" s="3">
        <f t="shared" si="0"/>
        <v>100024</v>
      </c>
      <c r="E26" s="2" t="s">
        <v>81</v>
      </c>
      <c r="F26" s="36">
        <v>300</v>
      </c>
    </row>
    <row r="27" spans="3:6" x14ac:dyDescent="0.3">
      <c r="C27" s="35">
        <v>46023</v>
      </c>
      <c r="D27" s="3">
        <f t="shared" si="0"/>
        <v>100025</v>
      </c>
      <c r="E27" s="2" t="s">
        <v>76</v>
      </c>
      <c r="F27" s="36">
        <v>300</v>
      </c>
    </row>
    <row r="28" spans="3:6" x14ac:dyDescent="0.3">
      <c r="C28" s="35">
        <v>46054</v>
      </c>
      <c r="D28" s="3">
        <f t="shared" si="0"/>
        <v>100026</v>
      </c>
      <c r="E28" s="2" t="s">
        <v>77</v>
      </c>
      <c r="F28" s="36">
        <v>300</v>
      </c>
    </row>
    <row r="29" spans="3:6" x14ac:dyDescent="0.3">
      <c r="C29" s="35">
        <v>46082</v>
      </c>
      <c r="D29" s="3">
        <f t="shared" si="0"/>
        <v>100027</v>
      </c>
      <c r="E29" s="2" t="s">
        <v>78</v>
      </c>
      <c r="F29" s="36">
        <v>300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8</xdr:col>
                    <xdr:colOff>594360</xdr:colOff>
                    <xdr:row>3</xdr:row>
                    <xdr:rowOff>7620</xdr:rowOff>
                  </from>
                  <to>
                    <xdr:col>9</xdr:col>
                    <xdr:colOff>1005840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Drop Down 4">
              <controlPr defaultSize="0" autoLine="0" autoPict="0">
                <anchor moveWithCells="1">
                  <from>
                    <xdr:col>12</xdr:col>
                    <xdr:colOff>15240</xdr:colOff>
                    <xdr:row>3</xdr:row>
                    <xdr:rowOff>175260</xdr:rowOff>
                  </from>
                  <to>
                    <xdr:col>13</xdr:col>
                    <xdr:colOff>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6" name="Drop Down 5">
              <controlPr defaultSize="0" autoLine="0" autoPict="0">
                <anchor moveWithCells="1">
                  <from>
                    <xdr:col>13</xdr:col>
                    <xdr:colOff>601980</xdr:colOff>
                    <xdr:row>1</xdr:row>
                    <xdr:rowOff>167640</xdr:rowOff>
                  </from>
                  <to>
                    <xdr:col>15</xdr:col>
                    <xdr:colOff>15240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rightToLeft="1" workbookViewId="0">
      <selection activeCell="L2" sqref="L2"/>
    </sheetView>
  </sheetViews>
  <sheetFormatPr defaultRowHeight="14.4" x14ac:dyDescent="0.3"/>
  <cols>
    <col min="5" max="5" width="10.5546875" bestFit="1" customWidth="1"/>
    <col min="7" max="7" width="9.5546875" bestFit="1" customWidth="1"/>
    <col min="8" max="8" width="24.33203125" bestFit="1" customWidth="1"/>
    <col min="9" max="9" width="20.109375" bestFit="1" customWidth="1"/>
  </cols>
  <sheetData>
    <row r="1" spans="1:15" x14ac:dyDescent="0.3">
      <c r="A1" s="14" t="s">
        <v>0</v>
      </c>
      <c r="B1" s="15" t="s">
        <v>1</v>
      </c>
      <c r="C1" s="15" t="s">
        <v>2</v>
      </c>
      <c r="D1" s="15" t="s">
        <v>21</v>
      </c>
      <c r="E1" s="15" t="s">
        <v>22</v>
      </c>
      <c r="F1" s="15" t="s">
        <v>3</v>
      </c>
      <c r="G1" s="16" t="s">
        <v>4</v>
      </c>
      <c r="H1" s="29" t="s">
        <v>54</v>
      </c>
      <c r="I1" s="30" t="s">
        <v>55</v>
      </c>
      <c r="J1" s="15" t="s">
        <v>58</v>
      </c>
      <c r="K1" s="15" t="s">
        <v>57</v>
      </c>
    </row>
    <row r="2" spans="1:15" x14ac:dyDescent="0.3">
      <c r="A2" s="12" t="s">
        <v>15</v>
      </c>
      <c r="B2" s="2" t="s">
        <v>13</v>
      </c>
      <c r="C2" s="2">
        <v>3000</v>
      </c>
      <c r="D2" s="3">
        <v>420.00000000000006</v>
      </c>
      <c r="E2" s="8">
        <v>2580</v>
      </c>
      <c r="F2" s="2" t="s">
        <v>8</v>
      </c>
      <c r="G2" s="28">
        <v>45457</v>
      </c>
      <c r="H2" s="28">
        <v>45473</v>
      </c>
      <c r="I2" s="3">
        <v>-8</v>
      </c>
      <c r="J2" s="2" t="s">
        <v>60</v>
      </c>
      <c r="K2" s="2" t="s">
        <v>63</v>
      </c>
      <c r="M2" s="42" t="s">
        <v>0</v>
      </c>
      <c r="N2" s="42" t="s">
        <v>3</v>
      </c>
      <c r="O2" s="42" t="s">
        <v>57</v>
      </c>
    </row>
    <row r="3" spans="1:15" x14ac:dyDescent="0.3">
      <c r="A3" s="12" t="s">
        <v>18</v>
      </c>
      <c r="B3" s="2" t="s">
        <v>13</v>
      </c>
      <c r="C3" s="2">
        <v>2000</v>
      </c>
      <c r="D3" s="3">
        <v>280</v>
      </c>
      <c r="E3" s="8">
        <v>1720</v>
      </c>
      <c r="F3" s="2" t="s">
        <v>11</v>
      </c>
      <c r="G3" s="28">
        <v>45549</v>
      </c>
      <c r="H3" s="28">
        <v>45565</v>
      </c>
      <c r="I3" s="3">
        <v>84</v>
      </c>
      <c r="J3" s="2" t="s">
        <v>60</v>
      </c>
      <c r="K3" s="2" t="s">
        <v>62</v>
      </c>
      <c r="M3" s="12" t="s">
        <v>15</v>
      </c>
      <c r="N3" s="2" t="s">
        <v>8</v>
      </c>
      <c r="O3" s="2" t="s">
        <v>63</v>
      </c>
    </row>
    <row r="4" spans="1:15" x14ac:dyDescent="0.3">
      <c r="A4" s="13" t="s">
        <v>44</v>
      </c>
      <c r="B4" s="2" t="s">
        <v>14</v>
      </c>
      <c r="C4" s="2">
        <v>700</v>
      </c>
      <c r="D4" s="3">
        <v>98.000000000000014</v>
      </c>
      <c r="E4" s="8">
        <v>602</v>
      </c>
      <c r="F4" s="2" t="s">
        <v>10</v>
      </c>
      <c r="G4" s="28">
        <v>45365</v>
      </c>
      <c r="H4" s="28">
        <v>45382</v>
      </c>
      <c r="I4" s="3">
        <v>-99</v>
      </c>
      <c r="J4" s="2" t="s">
        <v>60</v>
      </c>
      <c r="K4" s="2" t="s">
        <v>64</v>
      </c>
      <c r="M4" s="12" t="s">
        <v>18</v>
      </c>
      <c r="N4" s="2" t="s">
        <v>11</v>
      </c>
      <c r="O4" s="2" t="s">
        <v>62</v>
      </c>
    </row>
    <row r="5" spans="1:15" x14ac:dyDescent="0.3">
      <c r="A5" s="13" t="s">
        <v>33</v>
      </c>
      <c r="B5" s="2" t="s">
        <v>7</v>
      </c>
      <c r="C5" s="2">
        <v>900</v>
      </c>
      <c r="D5" s="3">
        <v>126.00000000000001</v>
      </c>
      <c r="E5" s="8">
        <v>774</v>
      </c>
      <c r="F5" s="2" t="s">
        <v>8</v>
      </c>
      <c r="G5" s="28">
        <v>45457</v>
      </c>
      <c r="H5" s="28">
        <v>45473</v>
      </c>
      <c r="I5" s="3">
        <v>-8</v>
      </c>
      <c r="J5" s="2" t="s">
        <v>60</v>
      </c>
      <c r="K5" s="2" t="s">
        <v>63</v>
      </c>
      <c r="M5" s="13" t="s">
        <v>44</v>
      </c>
      <c r="N5" s="2" t="s">
        <v>10</v>
      </c>
      <c r="O5" s="2" t="s">
        <v>64</v>
      </c>
    </row>
    <row r="6" spans="1:15" x14ac:dyDescent="0.3">
      <c r="A6" s="13" t="s">
        <v>36</v>
      </c>
      <c r="B6" s="2" t="s">
        <v>7</v>
      </c>
      <c r="C6" s="2">
        <v>1000</v>
      </c>
      <c r="D6" s="3">
        <v>140</v>
      </c>
      <c r="E6" s="8">
        <v>860</v>
      </c>
      <c r="F6" s="2" t="s">
        <v>11</v>
      </c>
      <c r="G6" s="28">
        <v>45549</v>
      </c>
      <c r="H6" s="28">
        <v>45565</v>
      </c>
      <c r="I6" s="3">
        <v>84</v>
      </c>
      <c r="J6" s="2" t="s">
        <v>60</v>
      </c>
      <c r="K6" s="2" t="s">
        <v>62</v>
      </c>
      <c r="M6" s="13" t="s">
        <v>33</v>
      </c>
      <c r="N6" s="2" t="s">
        <v>8</v>
      </c>
      <c r="O6" s="2" t="s">
        <v>63</v>
      </c>
    </row>
    <row r="7" spans="1:15" x14ac:dyDescent="0.3">
      <c r="A7" s="17" t="s">
        <v>42</v>
      </c>
      <c r="B7" s="18" t="s">
        <v>7</v>
      </c>
      <c r="C7" s="18">
        <v>500</v>
      </c>
      <c r="D7" s="19">
        <v>70</v>
      </c>
      <c r="E7" s="20">
        <v>430</v>
      </c>
      <c r="F7" s="18" t="s">
        <v>11</v>
      </c>
      <c r="G7" s="28">
        <v>45365</v>
      </c>
      <c r="H7" s="28">
        <v>45382</v>
      </c>
      <c r="I7" s="3">
        <v>-99</v>
      </c>
      <c r="J7" s="2" t="s">
        <v>60</v>
      </c>
      <c r="K7" s="2" t="s">
        <v>64</v>
      </c>
      <c r="M7" s="13" t="s">
        <v>36</v>
      </c>
      <c r="N7" s="2" t="s">
        <v>11</v>
      </c>
      <c r="O7" s="2" t="s">
        <v>62</v>
      </c>
    </row>
    <row r="8" spans="1:15" x14ac:dyDescent="0.3">
      <c r="M8" s="17" t="s">
        <v>42</v>
      </c>
      <c r="N8" s="18" t="s">
        <v>11</v>
      </c>
      <c r="O8" s="2" t="s">
        <v>64</v>
      </c>
    </row>
  </sheetData>
  <conditionalFormatting sqref="I1">
    <cfRule type="cellIs" dxfId="2" priority="3" operator="greaterThan">
      <formula>13</formula>
    </cfRule>
  </conditionalFormatting>
  <conditionalFormatting sqref="I1">
    <cfRule type="cellIs" dxfId="1" priority="1" operator="lessThan">
      <formula>13</formula>
    </cfRule>
    <cfRule type="cellIs" dxfId="0" priority="2" operator="greaterThan">
      <formula>13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Sheet2!$F$4:$F$6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Sheet4</vt:lpstr>
      <vt:lpstr>Sheet5</vt:lpstr>
      <vt:lpstr>Sheet1</vt:lpstr>
      <vt:lpstr>Sheet2</vt:lpstr>
      <vt:lpstr>Sheet6</vt:lpstr>
      <vt:lpstr>Sheet3</vt:lpstr>
      <vt:lpstr>Sheet1!Extract</vt:lpstr>
      <vt:lpstr>Sheet3!Extract</vt:lpstr>
      <vt:lpstr>رئيسي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ALasad</dc:creator>
  <cp:lastModifiedBy>ALasad</cp:lastModifiedBy>
  <dcterms:created xsi:type="dcterms:W3CDTF">2024-07-02T11:57:06Z</dcterms:created>
  <dcterms:modified xsi:type="dcterms:W3CDTF">2024-07-08T16:53:07Z</dcterms:modified>
</cp:coreProperties>
</file>