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-D_Columns.pcapng" sheetId="1" r:id="rId4"/>
    <sheet state="visible" name="E_Column.pcapng" sheetId="2" r:id="rId5"/>
    <sheet state="visible" name="F_Column.pcapng" sheetId="3" r:id="rId6"/>
    <sheet state="visible" name="G-H_Columns.pcapng" sheetId="4" r:id="rId7"/>
    <sheet state="visible" name="I-K_Columns.pcapng" sheetId="5" r:id="rId8"/>
    <sheet state="visible" name="Bookmarked_Routes.pcapng" sheetId="6" r:id="rId9"/>
    <sheet state="visible" name="All values recorded (to view so" sheetId="7" r:id="rId10"/>
    <sheet state="visible" name="Supposedly all possible combina" sheetId="8" r:id="rId11"/>
  </sheets>
  <definedNames>
    <definedName hidden="1" localSheetId="6" name="Z_741128A9_F096_4DCE_B679_23E5FA0FE9EB_.wvu.FilterData">'All values recorded (to view so'!$A$1:$D$199</definedName>
  </definedNames>
  <calcPr/>
  <customWorkbookViews>
    <customWorkbookView activeSheetId="0" maximized="1" windowHeight="0" windowWidth="0" guid="{741128A9-F096-4DCE-B679-23E5FA0FE9EB}" name="sorted"/>
  </customWorkbookViews>
</workbook>
</file>

<file path=xl/sharedStrings.xml><?xml version="1.0" encoding="utf-8"?>
<sst xmlns="http://schemas.openxmlformats.org/spreadsheetml/2006/main" count="2294" uniqueCount="1676">
  <si>
    <t>Operation number:</t>
  </si>
  <si>
    <t>lit leds</t>
  </si>
  <si>
    <t>received value</t>
  </si>
  <si>
    <t>value without start and end</t>
  </si>
  <si>
    <t>How I figured out the protocol</t>
  </si>
  <si>
    <t>FOR sure packet num</t>
  </si>
  <si>
    <t>A18 (B)</t>
  </si>
  <si>
    <t>6c2350313723</t>
  </si>
  <si>
    <t>A18 (R)</t>
  </si>
  <si>
    <t>6c2345313723</t>
  </si>
  <si>
    <t xml:space="preserve">45 31 37 23 </t>
  </si>
  <si>
    <t>inferred packet num</t>
  </si>
  <si>
    <t>A17 (B)</t>
  </si>
  <si>
    <t>6c2350313623</t>
  </si>
  <si>
    <t>50 31 37 23</t>
  </si>
  <si>
    <t>A16 (B)</t>
  </si>
  <si>
    <t>6c2350313523</t>
  </si>
  <si>
    <t>D18 (B)</t>
  </si>
  <si>
    <t>6c2350353423</t>
  </si>
  <si>
    <t>50 35 34 23</t>
  </si>
  <si>
    <t>A15 (B)</t>
  </si>
  <si>
    <t>6c2350313423</t>
  </si>
  <si>
    <t>D17 (B)</t>
  </si>
  <si>
    <t>6c2350353523</t>
  </si>
  <si>
    <t>50 35 35 23</t>
  </si>
  <si>
    <t>A14 (B)</t>
  </si>
  <si>
    <t>6c2350313323</t>
  </si>
  <si>
    <t>A13 (B)</t>
  </si>
  <si>
    <t>6c2350313223</t>
  </si>
  <si>
    <t>A18 (R) A17 (B)</t>
  </si>
  <si>
    <t>6c235031362c45313723</t>
  </si>
  <si>
    <t>50 31 36 2c 45 31 37 23</t>
  </si>
  <si>
    <t>A12 (B)</t>
  </si>
  <si>
    <t>6c2350313123</t>
  </si>
  <si>
    <t>A11 (B)</t>
  </si>
  <si>
    <t>6c2350313023</t>
  </si>
  <si>
    <t>A10 (B)</t>
  </si>
  <si>
    <t>6c23503923</t>
  </si>
  <si>
    <t>A9 (B)</t>
  </si>
  <si>
    <t>6c23503823</t>
  </si>
  <si>
    <t>A8 (B)</t>
  </si>
  <si>
    <t>6c23503723</t>
  </si>
  <si>
    <t>A7 (B)</t>
  </si>
  <si>
    <t>6c23503623</t>
  </si>
  <si>
    <t>A6 (B)</t>
  </si>
  <si>
    <t>6c23503523</t>
  </si>
  <si>
    <t>A5 (B)</t>
  </si>
  <si>
    <t>6c23503423</t>
  </si>
  <si>
    <t>A4 (B)</t>
  </si>
  <si>
    <t>6c23503323</t>
  </si>
  <si>
    <t>A3 (B)</t>
  </si>
  <si>
    <t>6c23503223</t>
  </si>
  <si>
    <t>A2 (B)</t>
  </si>
  <si>
    <t>6c23503123</t>
  </si>
  <si>
    <t>A1 (B)</t>
  </si>
  <si>
    <t>6c23503023</t>
  </si>
  <si>
    <t>B18 (B)</t>
  </si>
  <si>
    <t>6c2350313823</t>
  </si>
  <si>
    <t>B17 (B)</t>
  </si>
  <si>
    <t>6c2350313923</t>
  </si>
  <si>
    <t>B16 (B)</t>
  </si>
  <si>
    <t>6c2350323023</t>
  </si>
  <si>
    <t>B15 (B)</t>
  </si>
  <si>
    <t>6c2350323123</t>
  </si>
  <si>
    <t>B14 (B)</t>
  </si>
  <si>
    <t>6c2350323223</t>
  </si>
  <si>
    <t>B13 (B)</t>
  </si>
  <si>
    <t>6c2350323323</t>
  </si>
  <si>
    <t>B12 (B)</t>
  </si>
  <si>
    <t>6c2350323423</t>
  </si>
  <si>
    <t>B11 (B)</t>
  </si>
  <si>
    <t>6c2350323523</t>
  </si>
  <si>
    <t>B10 (B)</t>
  </si>
  <si>
    <t>6c2350323623</t>
  </si>
  <si>
    <t>B9 (B)</t>
  </si>
  <si>
    <t>6c2350323723</t>
  </si>
  <si>
    <t>B8 (B)</t>
  </si>
  <si>
    <t>6c2350323823</t>
  </si>
  <si>
    <t>B7 (B)</t>
  </si>
  <si>
    <t>6c2350323923</t>
  </si>
  <si>
    <t>B6 (B)</t>
  </si>
  <si>
    <t>6c2350333023</t>
  </si>
  <si>
    <t>B5 (B)</t>
  </si>
  <si>
    <t>6c2350333123</t>
  </si>
  <si>
    <t>B4 (B)</t>
  </si>
  <si>
    <t>6c2350333223</t>
  </si>
  <si>
    <t>B3 (B)</t>
  </si>
  <si>
    <t>6c2350333323</t>
  </si>
  <si>
    <t>B2 (B)</t>
  </si>
  <si>
    <t>6c2350333423</t>
  </si>
  <si>
    <t>B1 (B)</t>
  </si>
  <si>
    <t>6c2350333523</t>
  </si>
  <si>
    <t>C18 (B)</t>
  </si>
  <si>
    <t>6c2350353323</t>
  </si>
  <si>
    <t>C17 (B)</t>
  </si>
  <si>
    <t>6c2350353223</t>
  </si>
  <si>
    <t>C16 (B)</t>
  </si>
  <si>
    <t>6c2350353123</t>
  </si>
  <si>
    <t>C15 (B)</t>
  </si>
  <si>
    <t>6c2350353023</t>
  </si>
  <si>
    <t>C14 (B)</t>
  </si>
  <si>
    <t>6c2350343923</t>
  </si>
  <si>
    <t>C13 (B)</t>
  </si>
  <si>
    <t>6c2350343823</t>
  </si>
  <si>
    <t>C12 (B)</t>
  </si>
  <si>
    <t>6c2350343723</t>
  </si>
  <si>
    <t>C11 (B)</t>
  </si>
  <si>
    <t>6c2350343623</t>
  </si>
  <si>
    <t>C10 (B)</t>
  </si>
  <si>
    <t>6c2350343523</t>
  </si>
  <si>
    <t>C9 (B)</t>
  </si>
  <si>
    <t>6c2350343423</t>
  </si>
  <si>
    <t>C8 (B)</t>
  </si>
  <si>
    <t>6c2350343323</t>
  </si>
  <si>
    <t>C7 (B)</t>
  </si>
  <si>
    <t>6c2350343223</t>
  </si>
  <si>
    <t>C6 (B)</t>
  </si>
  <si>
    <t>6c2350343123</t>
  </si>
  <si>
    <t>C5 (B)</t>
  </si>
  <si>
    <t>6c2350343023</t>
  </si>
  <si>
    <t>C4 (B)</t>
  </si>
  <si>
    <t>6c2350333923</t>
  </si>
  <si>
    <t>C3 (B)</t>
  </si>
  <si>
    <t>6c2350333823</t>
  </si>
  <si>
    <t>C2 (B)</t>
  </si>
  <si>
    <t>6c2350333723</t>
  </si>
  <si>
    <t>C1 (B)</t>
  </si>
  <si>
    <t>6c2350333623</t>
  </si>
  <si>
    <t>D16 (B)</t>
  </si>
  <si>
    <t>6c2350353623</t>
  </si>
  <si>
    <t>D15 (B)</t>
  </si>
  <si>
    <t>6c2350353723</t>
  </si>
  <si>
    <t>D14 (B)</t>
  </si>
  <si>
    <t>6c2350353823</t>
  </si>
  <si>
    <t>D13 (B)</t>
  </si>
  <si>
    <t>6c2350353923</t>
  </si>
  <si>
    <t>D12 (B)</t>
  </si>
  <si>
    <t>6c2350363023</t>
  </si>
  <si>
    <t>D11 (B)</t>
  </si>
  <si>
    <t>6c2350363123</t>
  </si>
  <si>
    <t>D10 (B)</t>
  </si>
  <si>
    <t>6c2350363223</t>
  </si>
  <si>
    <t>D9 (B)</t>
  </si>
  <si>
    <t>6c2350363323</t>
  </si>
  <si>
    <t>D8 (B)</t>
  </si>
  <si>
    <t>6c2350363423</t>
  </si>
  <si>
    <t>D7 (B)</t>
  </si>
  <si>
    <t>6c2350363523</t>
  </si>
  <si>
    <t>D6 (B)</t>
  </si>
  <si>
    <t>6c2350363623</t>
  </si>
  <si>
    <t>D5 (B)</t>
  </si>
  <si>
    <t>6c2350363723</t>
  </si>
  <si>
    <t>D4 (B)</t>
  </si>
  <si>
    <t>6c2350363823</t>
  </si>
  <si>
    <t>D3 (B)</t>
  </si>
  <si>
    <t>6c2350363923</t>
  </si>
  <si>
    <t>D2 (B)</t>
  </si>
  <si>
    <t>6c2350373023</t>
  </si>
  <si>
    <t>D1 (B)</t>
  </si>
  <si>
    <t>6c2350373123</t>
  </si>
  <si>
    <t>E18 (B)</t>
  </si>
  <si>
    <t>6c2350383923</t>
  </si>
  <si>
    <t>E17 (B)</t>
  </si>
  <si>
    <t>6c2350383823</t>
  </si>
  <si>
    <t>E16 (B)</t>
  </si>
  <si>
    <t>6c2350383723</t>
  </si>
  <si>
    <t>E15 (B)</t>
  </si>
  <si>
    <t>6c2350383623</t>
  </si>
  <si>
    <t>E14 (B)</t>
  </si>
  <si>
    <t>6c2350383523</t>
  </si>
  <si>
    <t>E13 (B)</t>
  </si>
  <si>
    <t>6c2350383423</t>
  </si>
  <si>
    <t>E12 (B)</t>
  </si>
  <si>
    <t>6c2350383323</t>
  </si>
  <si>
    <t>E11 (B)</t>
  </si>
  <si>
    <t>6c2350383223</t>
  </si>
  <si>
    <t>E10 (B)</t>
  </si>
  <si>
    <t>6c2350383123</t>
  </si>
  <si>
    <t>E9 (B)</t>
  </si>
  <si>
    <t>6c2350383023</t>
  </si>
  <si>
    <t>E8 (B)</t>
  </si>
  <si>
    <t>6c2350373923</t>
  </si>
  <si>
    <t>E7 (B)</t>
  </si>
  <si>
    <t>6c2350373823</t>
  </si>
  <si>
    <t>E6 (B)</t>
  </si>
  <si>
    <t>6c2350373723</t>
  </si>
  <si>
    <t>E5 (B)</t>
  </si>
  <si>
    <t>6c2350373623</t>
  </si>
  <si>
    <t>E4 (B)</t>
  </si>
  <si>
    <t>6c2350373523</t>
  </si>
  <si>
    <t>E3 (B)</t>
  </si>
  <si>
    <t>6c2350373423</t>
  </si>
  <si>
    <t>E2 (B)</t>
  </si>
  <si>
    <t>6c2350373323</t>
  </si>
  <si>
    <t>E1 (B)</t>
  </si>
  <si>
    <t>6c2350373223</t>
  </si>
  <si>
    <t>F18 (B)</t>
  </si>
  <si>
    <t>6c2350393023</t>
  </si>
  <si>
    <t>F17 (B)</t>
  </si>
  <si>
    <t>6c2350393123</t>
  </si>
  <si>
    <t>F16 (B)</t>
  </si>
  <si>
    <t>6c2350393223</t>
  </si>
  <si>
    <t>F15 (B)</t>
  </si>
  <si>
    <t>6c2350393323</t>
  </si>
  <si>
    <t>F14 (B)</t>
  </si>
  <si>
    <t>6c2350393423</t>
  </si>
  <si>
    <t>F13 (B)</t>
  </si>
  <si>
    <t>6c2350393523</t>
  </si>
  <si>
    <t>F12 (B)</t>
  </si>
  <si>
    <t>6c2350393623</t>
  </si>
  <si>
    <t>F11 (B)</t>
  </si>
  <si>
    <t>6c2350393723</t>
  </si>
  <si>
    <t>F10 (B)</t>
  </si>
  <si>
    <t>6c2350393823</t>
  </si>
  <si>
    <t>F9 (B)</t>
  </si>
  <si>
    <t>6c2350393923</t>
  </si>
  <si>
    <t>F8 (B)</t>
  </si>
  <si>
    <t>6c235031303023</t>
  </si>
  <si>
    <t>F7 (B)</t>
  </si>
  <si>
    <t>6c235031303123</t>
  </si>
  <si>
    <t>F6 (B)</t>
  </si>
  <si>
    <t>6c235031303223</t>
  </si>
  <si>
    <t>F5 (B)</t>
  </si>
  <si>
    <t>6c235031303323</t>
  </si>
  <si>
    <t>F4 (B)</t>
  </si>
  <si>
    <t>6c235031303423</t>
  </si>
  <si>
    <t>F3 (B)</t>
  </si>
  <si>
    <t>6c235031303523</t>
  </si>
  <si>
    <t>F2 (B)</t>
  </si>
  <si>
    <t>6c235031303623</t>
  </si>
  <si>
    <t>F1 (B)</t>
  </si>
  <si>
    <t>6c235031303723</t>
  </si>
  <si>
    <t>G18 (B)</t>
  </si>
  <si>
    <t>6c235031323523</t>
  </si>
  <si>
    <t>G17 (B)</t>
  </si>
  <si>
    <t>6c235031323423</t>
  </si>
  <si>
    <t>G16 (B)</t>
  </si>
  <si>
    <t>6c235031323323</t>
  </si>
  <si>
    <t>G15 (B)</t>
  </si>
  <si>
    <t>6c235031323223</t>
  </si>
  <si>
    <t>G14 (B)</t>
  </si>
  <si>
    <t>6c235031323123</t>
  </si>
  <si>
    <t>G13 (B)</t>
  </si>
  <si>
    <t>6c235031323023</t>
  </si>
  <si>
    <t>G12 (B)</t>
  </si>
  <si>
    <t>6c235031313923</t>
  </si>
  <si>
    <t>G11 (B)</t>
  </si>
  <si>
    <t>6c235031313823</t>
  </si>
  <si>
    <t>G10 (B)</t>
  </si>
  <si>
    <t>6c235031313723</t>
  </si>
  <si>
    <t>G9 (B)</t>
  </si>
  <si>
    <t>6c235031313623</t>
  </si>
  <si>
    <t>G8 (B)</t>
  </si>
  <si>
    <t>6c235031313523</t>
  </si>
  <si>
    <t>G7 (B)</t>
  </si>
  <si>
    <t>6c235031313423</t>
  </si>
  <si>
    <t>G6 (B)</t>
  </si>
  <si>
    <t>6c235031313323</t>
  </si>
  <si>
    <t>G5 (B)</t>
  </si>
  <si>
    <t>6c235031313223</t>
  </si>
  <si>
    <t>G4 (B)</t>
  </si>
  <si>
    <t>6c235031313123</t>
  </si>
  <si>
    <t>G3 (B)</t>
  </si>
  <si>
    <t>6c235031313023</t>
  </si>
  <si>
    <t>G2 (B)</t>
  </si>
  <si>
    <t>6c235031303923</t>
  </si>
  <si>
    <t>G1 (B)</t>
  </si>
  <si>
    <t>6c235031303823</t>
  </si>
  <si>
    <t>H18 (B)</t>
  </si>
  <si>
    <t>6c235031323623</t>
  </si>
  <si>
    <t>H17 (B)</t>
  </si>
  <si>
    <t>6c235031323723</t>
  </si>
  <si>
    <t>H16 (B)</t>
  </si>
  <si>
    <t>6c235031323823</t>
  </si>
  <si>
    <t>H15 (B)</t>
  </si>
  <si>
    <t>6c235031323923</t>
  </si>
  <si>
    <t>H14 (B)</t>
  </si>
  <si>
    <t>6c235031333023</t>
  </si>
  <si>
    <t>H13 (B)</t>
  </si>
  <si>
    <t>6c235031333123</t>
  </si>
  <si>
    <t>H12 (B)</t>
  </si>
  <si>
    <t>6c235031333223</t>
  </si>
  <si>
    <t>H11 (B)</t>
  </si>
  <si>
    <t>6c235031333323</t>
  </si>
  <si>
    <t>H10 (B)</t>
  </si>
  <si>
    <t>6c235031333423</t>
  </si>
  <si>
    <t>H9 (B)</t>
  </si>
  <si>
    <t>6c235031333523</t>
  </si>
  <si>
    <t>H8 (B)</t>
  </si>
  <si>
    <t>6c235031333623</t>
  </si>
  <si>
    <t>H7 (B)</t>
  </si>
  <si>
    <t>6c235031333723</t>
  </si>
  <si>
    <t>H6 (B)</t>
  </si>
  <si>
    <t>6c235031333823</t>
  </si>
  <si>
    <t>H5 (B)</t>
  </si>
  <si>
    <t>6c235031333923</t>
  </si>
  <si>
    <t>H4 (B)</t>
  </si>
  <si>
    <t>6c235031343023</t>
  </si>
  <si>
    <t>H3 (B)</t>
  </si>
  <si>
    <t>6c235031343123</t>
  </si>
  <si>
    <t>H2 (B)</t>
  </si>
  <si>
    <t>6c235031343223</t>
  </si>
  <si>
    <t>H1 (B)</t>
  </si>
  <si>
    <t>6c235031343323</t>
  </si>
  <si>
    <t>I18 (B)</t>
  </si>
  <si>
    <t>6c235031363123</t>
  </si>
  <si>
    <t>I17 (B)</t>
  </si>
  <si>
    <t>6c235031363023</t>
  </si>
  <si>
    <t>I16 (B)</t>
  </si>
  <si>
    <t>6c235031353923</t>
  </si>
  <si>
    <t>I15 (B)</t>
  </si>
  <si>
    <t>6c235031353823</t>
  </si>
  <si>
    <t>I14 (B)</t>
  </si>
  <si>
    <t>6c235031353723</t>
  </si>
  <si>
    <t>I13 (B)</t>
  </si>
  <si>
    <t>6c235031353633</t>
  </si>
  <si>
    <t>I12 (B)</t>
  </si>
  <si>
    <t>6c235031353523</t>
  </si>
  <si>
    <t>I11 (B)</t>
  </si>
  <si>
    <t>6c235031353423</t>
  </si>
  <si>
    <t>I10 (B)</t>
  </si>
  <si>
    <t>6c235031353323</t>
  </si>
  <si>
    <t>I9 (B)</t>
  </si>
  <si>
    <t>6c235031353223</t>
  </si>
  <si>
    <t>I8 (B)</t>
  </si>
  <si>
    <t>6c235031353123</t>
  </si>
  <si>
    <t>I7 (B)</t>
  </si>
  <si>
    <t>6c235031353023</t>
  </si>
  <si>
    <t>I6 (B)</t>
  </si>
  <si>
    <t>6c235031343923</t>
  </si>
  <si>
    <t>I5 (B)</t>
  </si>
  <si>
    <t>6c235031343823</t>
  </si>
  <si>
    <t>I4 (B)</t>
  </si>
  <si>
    <t>6c235031343723</t>
  </si>
  <si>
    <t>I3 (B)</t>
  </si>
  <si>
    <t>6c035031343623</t>
  </si>
  <si>
    <t>I2 (B)</t>
  </si>
  <si>
    <t>6c235031343523</t>
  </si>
  <si>
    <t>I1 (B)</t>
  </si>
  <si>
    <t>6c235031343423</t>
  </si>
  <si>
    <t>J18 (B)</t>
  </si>
  <si>
    <t>6c235031363223</t>
  </si>
  <si>
    <t>J17 (B)</t>
  </si>
  <si>
    <t>6c235031363323</t>
  </si>
  <si>
    <t>J16 (B)</t>
  </si>
  <si>
    <t>6c235031363423</t>
  </si>
  <si>
    <t>J15 (B)</t>
  </si>
  <si>
    <t>6c235031363523</t>
  </si>
  <si>
    <t>J14 (B)</t>
  </si>
  <si>
    <t>6c235031363623</t>
  </si>
  <si>
    <t>J13 (B)</t>
  </si>
  <si>
    <t>6c235031363723</t>
  </si>
  <si>
    <t>J12 (B)</t>
  </si>
  <si>
    <t>6c235031363823</t>
  </si>
  <si>
    <t>J11 (B)</t>
  </si>
  <si>
    <t>6c235031363923</t>
  </si>
  <si>
    <t>J10 (B)</t>
  </si>
  <si>
    <t>6c235031373023</t>
  </si>
  <si>
    <t>J9 (B)</t>
  </si>
  <si>
    <t>6c235031373123</t>
  </si>
  <si>
    <t>J8 (B)</t>
  </si>
  <si>
    <t>6c235031373223</t>
  </si>
  <si>
    <t>J7 (B)</t>
  </si>
  <si>
    <t>6c235031373323</t>
  </si>
  <si>
    <t>J6 (B)</t>
  </si>
  <si>
    <t>6c235031373423</t>
  </si>
  <si>
    <t>J5 (B)</t>
  </si>
  <si>
    <t>6c235031373523</t>
  </si>
  <si>
    <t>J4 (B)</t>
  </si>
  <si>
    <t>6c235031373623</t>
  </si>
  <si>
    <t>J3 (B)</t>
  </si>
  <si>
    <t>6c235031373723</t>
  </si>
  <si>
    <t>J2 (B)</t>
  </si>
  <si>
    <t>6c235031373823</t>
  </si>
  <si>
    <t>J1 (B)</t>
  </si>
  <si>
    <t>6c235031373923</t>
  </si>
  <si>
    <t>K18 (B)</t>
  </si>
  <si>
    <t>6c235031393723</t>
  </si>
  <si>
    <t>K17 (B)</t>
  </si>
  <si>
    <t>6c235031393623</t>
  </si>
  <si>
    <t>K16 (B)</t>
  </si>
  <si>
    <t>6c235031393523</t>
  </si>
  <si>
    <t>K15 (B)</t>
  </si>
  <si>
    <t>6c235031393423</t>
  </si>
  <si>
    <t>K14 (B)</t>
  </si>
  <si>
    <t>6c235031393323</t>
  </si>
  <si>
    <t>K13 (B)</t>
  </si>
  <si>
    <t>6c235031393223</t>
  </si>
  <si>
    <t>K12 (B)</t>
  </si>
  <si>
    <t>6c235031393123</t>
  </si>
  <si>
    <t>K11 (B)</t>
  </si>
  <si>
    <t>6c235031393023</t>
  </si>
  <si>
    <t>K10 (B)</t>
  </si>
  <si>
    <t>6c235031383923</t>
  </si>
  <si>
    <t>K9 (B)</t>
  </si>
  <si>
    <t>6c235031383823</t>
  </si>
  <si>
    <t>K8 (B)</t>
  </si>
  <si>
    <t>6c235031383723</t>
  </si>
  <si>
    <t>K7 (B)</t>
  </si>
  <si>
    <t>6c235031383623</t>
  </si>
  <si>
    <t>K6 (B)</t>
  </si>
  <si>
    <t>6c235031383523</t>
  </si>
  <si>
    <t>K5 (B)</t>
  </si>
  <si>
    <t>6c235031383423</t>
  </si>
  <si>
    <t>K4 (B)</t>
  </si>
  <si>
    <t>6c235031383323</t>
  </si>
  <si>
    <t>K3 (B)</t>
  </si>
  <si>
    <t>6c235031383223</t>
  </si>
  <si>
    <t>K2 (B)</t>
  </si>
  <si>
    <t>6c235031383123</t>
  </si>
  <si>
    <t>K1 (B)</t>
  </si>
  <si>
    <t>6c235031383023</t>
  </si>
  <si>
    <t>packet 1 num</t>
  </si>
  <si>
    <t>packet 2 num</t>
  </si>
  <si>
    <t>packet 3 num</t>
  </si>
  <si>
    <t>Route name</t>
  </si>
  <si>
    <t>supposed leds</t>
  </si>
  <si>
    <t>value packet 1</t>
  </si>
  <si>
    <t>value packet 2</t>
  </si>
  <si>
    <t>value packet 3</t>
  </si>
  <si>
    <t>combined value</t>
  </si>
  <si>
    <t>Value as hex without prefix and suffix</t>
  </si>
  <si>
    <t>Value of hold 1</t>
  </si>
  <si>
    <t>Value of hold 2</t>
  </si>
  <si>
    <t>Value of hold 3</t>
  </si>
  <si>
    <t>Value of hold 4</t>
  </si>
  <si>
    <t>Value of hold 5</t>
  </si>
  <si>
    <t>Value of hold 6</t>
  </si>
  <si>
    <t>Value of hold 7</t>
  </si>
  <si>
    <t>Value of hold 8</t>
  </si>
  <si>
    <t>Value of hold 9</t>
  </si>
  <si>
    <t>Value of hold 10</t>
  </si>
  <si>
    <t>Hold according to value 1</t>
  </si>
  <si>
    <t>Hold according to value 2</t>
  </si>
  <si>
    <t>Hold according to value 3</t>
  </si>
  <si>
    <t>Hold according to value 4</t>
  </si>
  <si>
    <t>Hold according to value 5</t>
  </si>
  <si>
    <t>Hold according to value 6</t>
  </si>
  <si>
    <t>Hold according to value 7</t>
  </si>
  <si>
    <t>Hold according to value 8</t>
  </si>
  <si>
    <t>Hold according to value 9</t>
  </si>
  <si>
    <t>Hold according to value 10</t>
  </si>
  <si>
    <t>QUEST FOR POWER V7</t>
  </si>
  <si>
    <t>F4(G) I5(G) H9(B) K13(B) I16(B) H18(R)</t>
  </si>
  <si>
    <t>6c23533134382c533130342c503139322c503135</t>
  </si>
  <si>
    <t>392c503133352c4531323623</t>
  </si>
  <si>
    <t>DARK SIDE OF THE MOON V6</t>
  </si>
  <si>
    <t>G4(G) J6(G) F7(B) K9(B) G13(B) F18(R)</t>
  </si>
  <si>
    <t>6c23533137342c533131312c503138382c503132</t>
  </si>
  <si>
    <t>302c503130312c45393023</t>
  </si>
  <si>
    <t>BOUNCING AROUND V7</t>
  </si>
  <si>
    <t>F3(G) D5(G) G8(B) B10(B) D12(B) J13(B) G16(B) F18(R)</t>
  </si>
  <si>
    <t>6c235336372c533130352c5036302c5032362c50</t>
  </si>
  <si>
    <t>3136372c503132332c503131352c45393023</t>
  </si>
  <si>
    <t>SIMPLE POWER V7</t>
  </si>
  <si>
    <t>D5(G) G10(B) B13(B) D18(R)</t>
  </si>
  <si>
    <t>6c235336372c5032332c503131372c45353423</t>
  </si>
  <si>
    <t>ROB ROY V7</t>
  </si>
  <si>
    <t>B5(G) E5(G) D7(B) C9(B) G9(B) E12(B) G12(B) E15(B) H16(B) I18(R)</t>
  </si>
  <si>
    <t>6c235337362c5333312c5038362c5038332c5036</t>
  </si>
  <si>
    <t>352c5034342c503132382c503131392c50313136</t>
  </si>
  <si>
    <t>2c4531363123</t>
  </si>
  <si>
    <t>MELTY HOBNOB V6</t>
  </si>
  <si>
    <t>C4(G) B9(B) D11(B) E11(B) F14(B) B16(B) D18(R)</t>
  </si>
  <si>
    <t>6c235333392c5039342c5038322c5036312c5032</t>
  </si>
  <si>
    <t>372c5032302c45353423</t>
  </si>
  <si>
    <t>MUGEN V10</t>
  </si>
  <si>
    <t>F4(G) I4(G) G7(B) D11(B) J12(B) I16(B) E18(R)</t>
  </si>
  <si>
    <t>6c23533134372c533130342c5036312c50313638</t>
  </si>
  <si>
    <t>2c503135392c503131342c45383923</t>
  </si>
  <si>
    <t>DEADLINE V8</t>
  </si>
  <si>
    <t>G6(G) B7(B) I10(B0 D11(B) H16(B) B18(R)</t>
  </si>
  <si>
    <t>6c23533131332c5036312c5032392c503135332c</t>
  </si>
  <si>
    <t>503132382c45313823</t>
  </si>
  <si>
    <t>KOALA PROJECT1 V8</t>
  </si>
  <si>
    <t>C5(G) B6(G) F10(B) D11(B) F16(B) G18(R)</t>
  </si>
  <si>
    <t>6c235334302c5333302c5039382c5039322c5036</t>
  </si>
  <si>
    <t>312c4531323523</t>
  </si>
  <si>
    <t>FOR SEOK2 V8</t>
  </si>
  <si>
    <t>F4(G) B7(B) F12(B) F18(R)</t>
  </si>
  <si>
    <t>6c23533130342c5039362c5032392c45393023</t>
  </si>
  <si>
    <t>THE BUZZARD V7</t>
  </si>
  <si>
    <t>B4(G) B8(B) E11(B) K13(B) G14(B) I16(B) H18(R)</t>
  </si>
  <si>
    <t>6c235333322c5038322c5032382c503139322c50</t>
  </si>
  <si>
    <t>3135392c503132312c4531323623</t>
  </si>
  <si>
    <t>Deciphered holds according to how I think the protocol works</t>
  </si>
  <si>
    <t>Route</t>
  </si>
  <si>
    <t>received</t>
  </si>
  <si>
    <t>A1(B)</t>
  </si>
  <si>
    <t>5030</t>
  </si>
  <si>
    <t>A2(B)</t>
  </si>
  <si>
    <t>5031</t>
  </si>
  <si>
    <t>A3(B)</t>
  </si>
  <si>
    <t>5032</t>
  </si>
  <si>
    <t>A4(B)</t>
  </si>
  <si>
    <t>5033</t>
  </si>
  <si>
    <t>A5(B)</t>
  </si>
  <si>
    <t>5034</t>
  </si>
  <si>
    <t>A6(B)</t>
  </si>
  <si>
    <t>5035</t>
  </si>
  <si>
    <t>A7(B)</t>
  </si>
  <si>
    <t>5036</t>
  </si>
  <si>
    <t>A8(B)</t>
  </si>
  <si>
    <t>5037</t>
  </si>
  <si>
    <t>A9(B)</t>
  </si>
  <si>
    <t>5038</t>
  </si>
  <si>
    <t>A10(B)</t>
  </si>
  <si>
    <t>5039</t>
  </si>
  <si>
    <t>A11(B)</t>
  </si>
  <si>
    <t>503130</t>
  </si>
  <si>
    <t>A12(B)</t>
  </si>
  <si>
    <t>503131</t>
  </si>
  <si>
    <t>A13(B)</t>
  </si>
  <si>
    <t>503132</t>
  </si>
  <si>
    <t>A14(B)</t>
  </si>
  <si>
    <t>503133</t>
  </si>
  <si>
    <t>A15(B)</t>
  </si>
  <si>
    <t>503134</t>
  </si>
  <si>
    <t>A16(B)</t>
  </si>
  <si>
    <t>503135</t>
  </si>
  <si>
    <t>A17(B)</t>
  </si>
  <si>
    <t>503136</t>
  </si>
  <si>
    <t>A18(B)</t>
  </si>
  <si>
    <t>503137</t>
  </si>
  <si>
    <t>B18(B)</t>
  </si>
  <si>
    <t>503138</t>
  </si>
  <si>
    <t>B17(B)</t>
  </si>
  <si>
    <t>503139</t>
  </si>
  <si>
    <t>B16(B)</t>
  </si>
  <si>
    <t>503230</t>
  </si>
  <si>
    <t>B15(B)</t>
  </si>
  <si>
    <t>503231</t>
  </si>
  <si>
    <t>B14(B)</t>
  </si>
  <si>
    <t>503232</t>
  </si>
  <si>
    <t>B13(B)</t>
  </si>
  <si>
    <t>503233</t>
  </si>
  <si>
    <t>B12(B)</t>
  </si>
  <si>
    <t>503234</t>
  </si>
  <si>
    <t>B11(B)</t>
  </si>
  <si>
    <t>503235</t>
  </si>
  <si>
    <t>B10(B)</t>
  </si>
  <si>
    <t>503236</t>
  </si>
  <si>
    <t>B9(B)</t>
  </si>
  <si>
    <t>503237</t>
  </si>
  <si>
    <t>B8(B)</t>
  </si>
  <si>
    <t>503238</t>
  </si>
  <si>
    <t>B7(B)</t>
  </si>
  <si>
    <t>503239</t>
  </si>
  <si>
    <t>B6(B)</t>
  </si>
  <si>
    <t>503330</t>
  </si>
  <si>
    <t>B5(B)</t>
  </si>
  <si>
    <t>503331</t>
  </si>
  <si>
    <t>B4(B)</t>
  </si>
  <si>
    <t>503332</t>
  </si>
  <si>
    <t>B3(B)</t>
  </si>
  <si>
    <t>503333</t>
  </si>
  <si>
    <t>B2(B)</t>
  </si>
  <si>
    <t>503334</t>
  </si>
  <si>
    <t>B1(B)</t>
  </si>
  <si>
    <t>503335</t>
  </si>
  <si>
    <t>C1(B)</t>
  </si>
  <si>
    <t>503336</t>
  </si>
  <si>
    <t>C2(B)</t>
  </si>
  <si>
    <t>503337</t>
  </si>
  <si>
    <t>C3(B)</t>
  </si>
  <si>
    <t>503338</t>
  </si>
  <si>
    <t>C4(B)</t>
  </si>
  <si>
    <t>503339</t>
  </si>
  <si>
    <t>C5(B)</t>
  </si>
  <si>
    <t>503430</t>
  </si>
  <si>
    <t>C6(B)</t>
  </si>
  <si>
    <t>503431</t>
  </si>
  <si>
    <t>C7(B)</t>
  </si>
  <si>
    <t>503432</t>
  </si>
  <si>
    <t>C8(B)</t>
  </si>
  <si>
    <t>503433</t>
  </si>
  <si>
    <t>C9(B)</t>
  </si>
  <si>
    <t>503434</t>
  </si>
  <si>
    <t>C10(B)</t>
  </si>
  <si>
    <t>503435</t>
  </si>
  <si>
    <t>C11(B)</t>
  </si>
  <si>
    <t>503436</t>
  </si>
  <si>
    <t>C12(B)</t>
  </si>
  <si>
    <t>503437</t>
  </si>
  <si>
    <t>C13(B)</t>
  </si>
  <si>
    <t>503438</t>
  </si>
  <si>
    <t>C14(B)</t>
  </si>
  <si>
    <t>503439</t>
  </si>
  <si>
    <t>C15(B)</t>
  </si>
  <si>
    <t>503530</t>
  </si>
  <si>
    <t>C16(B)</t>
  </si>
  <si>
    <t>503531</t>
  </si>
  <si>
    <t>C17(B)</t>
  </si>
  <si>
    <t>503532</t>
  </si>
  <si>
    <t>C18(B)</t>
  </si>
  <si>
    <t>503533</t>
  </si>
  <si>
    <t>D18(B)</t>
  </si>
  <si>
    <t>503534</t>
  </si>
  <si>
    <t>D17(B)</t>
  </si>
  <si>
    <t>503535</t>
  </si>
  <si>
    <t>D16(B)</t>
  </si>
  <si>
    <t>503536</t>
  </si>
  <si>
    <t>D15(B)</t>
  </si>
  <si>
    <t>503537</t>
  </si>
  <si>
    <t>D14(B)</t>
  </si>
  <si>
    <t>503538</t>
  </si>
  <si>
    <t>D13(B)</t>
  </si>
  <si>
    <t>503539</t>
  </si>
  <si>
    <t>D12(B)</t>
  </si>
  <si>
    <t>503630</t>
  </si>
  <si>
    <t>D11(B)</t>
  </si>
  <si>
    <t>503631</t>
  </si>
  <si>
    <t>D10(B)</t>
  </si>
  <si>
    <t>503632</t>
  </si>
  <si>
    <t>D9(B)</t>
  </si>
  <si>
    <t>503633</t>
  </si>
  <si>
    <t>D8(B)</t>
  </si>
  <si>
    <t>503634</t>
  </si>
  <si>
    <t>D7(B)</t>
  </si>
  <si>
    <t>503635</t>
  </si>
  <si>
    <t>D6(B)</t>
  </si>
  <si>
    <t>503636</t>
  </si>
  <si>
    <t>D5(B)</t>
  </si>
  <si>
    <t>503637</t>
  </si>
  <si>
    <t>D4(B)</t>
  </si>
  <si>
    <t>503638</t>
  </si>
  <si>
    <t>D3(B)</t>
  </si>
  <si>
    <t>503639</t>
  </si>
  <si>
    <t>D2(B)</t>
  </si>
  <si>
    <t>503730</t>
  </si>
  <si>
    <t>D1(B)</t>
  </si>
  <si>
    <t>503731</t>
  </si>
  <si>
    <t>E1(B)</t>
  </si>
  <si>
    <t>503732</t>
  </si>
  <si>
    <t>E2(B)</t>
  </si>
  <si>
    <t>503733</t>
  </si>
  <si>
    <t>E3(B)</t>
  </si>
  <si>
    <t>503734</t>
  </si>
  <si>
    <t>E4(B)</t>
  </si>
  <si>
    <t>503735</t>
  </si>
  <si>
    <t>E5(B)</t>
  </si>
  <si>
    <t>503736</t>
  </si>
  <si>
    <t>E6(B)</t>
  </si>
  <si>
    <t>503737</t>
  </si>
  <si>
    <t>E7(B)</t>
  </si>
  <si>
    <t>503738</t>
  </si>
  <si>
    <t>E8(B)</t>
  </si>
  <si>
    <t>503739</t>
  </si>
  <si>
    <t>E9(B)</t>
  </si>
  <si>
    <t>503830</t>
  </si>
  <si>
    <t>E10(B)</t>
  </si>
  <si>
    <t>503831</t>
  </si>
  <si>
    <t>E11(B)</t>
  </si>
  <si>
    <t>503832</t>
  </si>
  <si>
    <t>E12(B)</t>
  </si>
  <si>
    <t>503833</t>
  </si>
  <si>
    <t>E13(B)</t>
  </si>
  <si>
    <t>503834</t>
  </si>
  <si>
    <t>E14(B)</t>
  </si>
  <si>
    <t>503835</t>
  </si>
  <si>
    <t>E15(B)</t>
  </si>
  <si>
    <t>503836</t>
  </si>
  <si>
    <t>E16(B)</t>
  </si>
  <si>
    <t>503837</t>
  </si>
  <si>
    <t>E17(B)</t>
  </si>
  <si>
    <t>503838</t>
  </si>
  <si>
    <t>E18(B)</t>
  </si>
  <si>
    <t>503839</t>
  </si>
  <si>
    <t>F18(B)</t>
  </si>
  <si>
    <t>503930</t>
  </si>
  <si>
    <t>F17(B)</t>
  </si>
  <si>
    <t>503931</t>
  </si>
  <si>
    <t>F16(B)</t>
  </si>
  <si>
    <t>503932</t>
  </si>
  <si>
    <t>F15(B)</t>
  </si>
  <si>
    <t>503933</t>
  </si>
  <si>
    <t>F14(B)</t>
  </si>
  <si>
    <t>503934</t>
  </si>
  <si>
    <t>F13(B)</t>
  </si>
  <si>
    <t>503935</t>
  </si>
  <si>
    <t>F12(B)</t>
  </si>
  <si>
    <t>503936</t>
  </si>
  <si>
    <t>F11(B)</t>
  </si>
  <si>
    <t>503937</t>
  </si>
  <si>
    <t>F10(B)</t>
  </si>
  <si>
    <t>503938</t>
  </si>
  <si>
    <t>F9(B)</t>
  </si>
  <si>
    <t>503939</t>
  </si>
  <si>
    <t>F8(B)</t>
  </si>
  <si>
    <t>50313030</t>
  </si>
  <si>
    <t>F7(B)</t>
  </si>
  <si>
    <t>50313031</t>
  </si>
  <si>
    <t>F6(B)</t>
  </si>
  <si>
    <t>50313032</t>
  </si>
  <si>
    <t>F5(B)</t>
  </si>
  <si>
    <t>50313033</t>
  </si>
  <si>
    <t>F4(B)</t>
  </si>
  <si>
    <t>50313034</t>
  </si>
  <si>
    <t>F3(B)</t>
  </si>
  <si>
    <t>50313035</t>
  </si>
  <si>
    <t>F2(B)</t>
  </si>
  <si>
    <t>50313036</t>
  </si>
  <si>
    <t>F1(B)</t>
  </si>
  <si>
    <t>50313037</t>
  </si>
  <si>
    <t>G1(B)</t>
  </si>
  <si>
    <t>50313038</t>
  </si>
  <si>
    <t>G2(B)</t>
  </si>
  <si>
    <t>50313039</t>
  </si>
  <si>
    <t>G3(B)</t>
  </si>
  <si>
    <t>50313130</t>
  </si>
  <si>
    <t>G4(B)</t>
  </si>
  <si>
    <t>50313131</t>
  </si>
  <si>
    <t>G5(B)</t>
  </si>
  <si>
    <t>50313132</t>
  </si>
  <si>
    <t>G6(B)</t>
  </si>
  <si>
    <t>50313133</t>
  </si>
  <si>
    <t>G7(B)</t>
  </si>
  <si>
    <t>50313134</t>
  </si>
  <si>
    <t>G8(B)</t>
  </si>
  <si>
    <t>50313135</t>
  </si>
  <si>
    <t>G9(B)</t>
  </si>
  <si>
    <t>50313136</t>
  </si>
  <si>
    <t>G10(B)</t>
  </si>
  <si>
    <t>50313137</t>
  </si>
  <si>
    <t>G11(B)</t>
  </si>
  <si>
    <t>50313138</t>
  </si>
  <si>
    <t>G12(B)</t>
  </si>
  <si>
    <t>50313139</t>
  </si>
  <si>
    <t>G13(B)</t>
  </si>
  <si>
    <t>50313230</t>
  </si>
  <si>
    <t>G14(B)</t>
  </si>
  <si>
    <t>50313231</t>
  </si>
  <si>
    <t>G15(B)</t>
  </si>
  <si>
    <t>50313232</t>
  </si>
  <si>
    <t>G16(B)</t>
  </si>
  <si>
    <t>50313233</t>
  </si>
  <si>
    <t>G17(B)</t>
  </si>
  <si>
    <t>50313234</t>
  </si>
  <si>
    <t>G18(B)</t>
  </si>
  <si>
    <t>50313235</t>
  </si>
  <si>
    <t>H18(B)</t>
  </si>
  <si>
    <t>50313236</t>
  </si>
  <si>
    <t>H17(B)</t>
  </si>
  <si>
    <t>50313237</t>
  </si>
  <si>
    <t>H16(B)</t>
  </si>
  <si>
    <t>50313238</t>
  </si>
  <si>
    <t>H15(B)</t>
  </si>
  <si>
    <t>50313239</t>
  </si>
  <si>
    <t>H14(B)</t>
  </si>
  <si>
    <t>50313330</t>
  </si>
  <si>
    <t>H13(B)</t>
  </si>
  <si>
    <t>50313331</t>
  </si>
  <si>
    <t>H12(B)</t>
  </si>
  <si>
    <t>50313332</t>
  </si>
  <si>
    <t>H11(B)</t>
  </si>
  <si>
    <t>50313333</t>
  </si>
  <si>
    <t>H10(B)</t>
  </si>
  <si>
    <t>50313334</t>
  </si>
  <si>
    <t>H9(B)</t>
  </si>
  <si>
    <t>50313335</t>
  </si>
  <si>
    <t>H8(B)</t>
  </si>
  <si>
    <t>50313336</t>
  </si>
  <si>
    <t>H7(B)</t>
  </si>
  <si>
    <t>50313337</t>
  </si>
  <si>
    <t>H6(B)</t>
  </si>
  <si>
    <t>50313338</t>
  </si>
  <si>
    <t>H5(B)</t>
  </si>
  <si>
    <t>50313339</t>
  </si>
  <si>
    <t>H4(B)</t>
  </si>
  <si>
    <t>50313430</t>
  </si>
  <si>
    <t>H3(B)</t>
  </si>
  <si>
    <t>50313431</t>
  </si>
  <si>
    <t>H2(B)</t>
  </si>
  <si>
    <t>50313432</t>
  </si>
  <si>
    <t>H1(B)</t>
  </si>
  <si>
    <t>50313433</t>
  </si>
  <si>
    <t>I1(B)</t>
  </si>
  <si>
    <t>50313434</t>
  </si>
  <si>
    <t>I2(B)</t>
  </si>
  <si>
    <t>50313435</t>
  </si>
  <si>
    <t>I3(B)</t>
  </si>
  <si>
    <t>50313436</t>
  </si>
  <si>
    <t>I4(B)</t>
  </si>
  <si>
    <t>50313437</t>
  </si>
  <si>
    <t>I5(B)</t>
  </si>
  <si>
    <t>50313438</t>
  </si>
  <si>
    <t>I6(B)</t>
  </si>
  <si>
    <t>50313439</t>
  </si>
  <si>
    <t>I7(B)</t>
  </si>
  <si>
    <t>50313530</t>
  </si>
  <si>
    <t>I8(B)</t>
  </si>
  <si>
    <t>50313531</t>
  </si>
  <si>
    <t>I9(B)</t>
  </si>
  <si>
    <t>50313532</t>
  </si>
  <si>
    <t>I10(B)</t>
  </si>
  <si>
    <t>50313533</t>
  </si>
  <si>
    <t>I11(B)</t>
  </si>
  <si>
    <t>50313534</t>
  </si>
  <si>
    <t>I12(B)</t>
  </si>
  <si>
    <t>50313535</t>
  </si>
  <si>
    <t>I13(B)</t>
  </si>
  <si>
    <t>50313536</t>
  </si>
  <si>
    <t>I14(B)</t>
  </si>
  <si>
    <t>50313537</t>
  </si>
  <si>
    <t>I15(B)</t>
  </si>
  <si>
    <t>50313538</t>
  </si>
  <si>
    <t>I16(B)</t>
  </si>
  <si>
    <t>50313539</t>
  </si>
  <si>
    <t>I17(B)</t>
  </si>
  <si>
    <t>50313630</t>
  </si>
  <si>
    <t>I18(B)</t>
  </si>
  <si>
    <t>50313631</t>
  </si>
  <si>
    <t>J18(B)</t>
  </si>
  <si>
    <t>50313632</t>
  </si>
  <si>
    <t>J17(B)</t>
  </si>
  <si>
    <t>50313633</t>
  </si>
  <si>
    <t>J16(B)</t>
  </si>
  <si>
    <t>50313634</t>
  </si>
  <si>
    <t>J15(B)</t>
  </si>
  <si>
    <t>50313635</t>
  </si>
  <si>
    <t>J14(B)</t>
  </si>
  <si>
    <t>50313636</t>
  </si>
  <si>
    <t>J13(B)</t>
  </si>
  <si>
    <t>50313637</t>
  </si>
  <si>
    <t>J12(B)</t>
  </si>
  <si>
    <t>50313638</t>
  </si>
  <si>
    <t>J11(B)</t>
  </si>
  <si>
    <t>50313639</t>
  </si>
  <si>
    <t>J10(B)</t>
  </si>
  <si>
    <t>50313730</t>
  </si>
  <si>
    <t>J9(B)</t>
  </si>
  <si>
    <t>50313731</t>
  </si>
  <si>
    <t>J8(B)</t>
  </si>
  <si>
    <t>50313732</t>
  </si>
  <si>
    <t>J7(B)</t>
  </si>
  <si>
    <t>50313733</t>
  </si>
  <si>
    <t>J6(B)</t>
  </si>
  <si>
    <t>50313734</t>
  </si>
  <si>
    <t>J5(B)</t>
  </si>
  <si>
    <t>50313735</t>
  </si>
  <si>
    <t>J4(B)</t>
  </si>
  <si>
    <t>50313736</t>
  </si>
  <si>
    <t>J3(B)</t>
  </si>
  <si>
    <t>50313737</t>
  </si>
  <si>
    <t>J2(B)</t>
  </si>
  <si>
    <t>50313738</t>
  </si>
  <si>
    <t>J1(B)</t>
  </si>
  <si>
    <t>50313739</t>
  </si>
  <si>
    <t>K1(B)</t>
  </si>
  <si>
    <t>50313830</t>
  </si>
  <si>
    <t>K2(B)</t>
  </si>
  <si>
    <t>50313831</t>
  </si>
  <si>
    <t>K3(B)</t>
  </si>
  <si>
    <t>50313832</t>
  </si>
  <si>
    <t>K4(B)</t>
  </si>
  <si>
    <t>50313833</t>
  </si>
  <si>
    <t>K5(B)</t>
  </si>
  <si>
    <t>50313834</t>
  </si>
  <si>
    <t>K6(B)</t>
  </si>
  <si>
    <t>50313835</t>
  </si>
  <si>
    <t>K7(B)</t>
  </si>
  <si>
    <t>50313836</t>
  </si>
  <si>
    <t>K8(B)</t>
  </si>
  <si>
    <t>50313837</t>
  </si>
  <si>
    <t>K9(B)</t>
  </si>
  <si>
    <t>50313838</t>
  </si>
  <si>
    <t>K10(B)</t>
  </si>
  <si>
    <t>50313839</t>
  </si>
  <si>
    <t>K11(B)</t>
  </si>
  <si>
    <t>50313930</t>
  </si>
  <si>
    <t>K12(B)</t>
  </si>
  <si>
    <t>50313931</t>
  </si>
  <si>
    <t>K13(B)</t>
  </si>
  <si>
    <t>50313932</t>
  </si>
  <si>
    <t>K14(B)</t>
  </si>
  <si>
    <t>50313933</t>
  </si>
  <si>
    <t>K15(B)</t>
  </si>
  <si>
    <t>50313934</t>
  </si>
  <si>
    <t>K16(B)</t>
  </si>
  <si>
    <t>50313935</t>
  </si>
  <si>
    <t>K17(B)</t>
  </si>
  <si>
    <t>50313936</t>
  </si>
  <si>
    <t>K18(B)</t>
  </si>
  <si>
    <t>50313937</t>
  </si>
  <si>
    <t>A1(R)</t>
  </si>
  <si>
    <t>4530</t>
  </si>
  <si>
    <t>A2(R)</t>
  </si>
  <si>
    <t>4531</t>
  </si>
  <si>
    <t>A3(R)</t>
  </si>
  <si>
    <t>4532</t>
  </si>
  <si>
    <t>A4(R)</t>
  </si>
  <si>
    <t>4533</t>
  </si>
  <si>
    <t>A5(R)</t>
  </si>
  <si>
    <t>4534</t>
  </si>
  <si>
    <t>A6(R)</t>
  </si>
  <si>
    <t>4535</t>
  </si>
  <si>
    <t>A7(R)</t>
  </si>
  <si>
    <t>4536</t>
  </si>
  <si>
    <t>A8(R)</t>
  </si>
  <si>
    <t>4537</t>
  </si>
  <si>
    <t>A9(R)</t>
  </si>
  <si>
    <t>4538</t>
  </si>
  <si>
    <t>A10(R)</t>
  </si>
  <si>
    <t>4539</t>
  </si>
  <si>
    <t>A11(R)</t>
  </si>
  <si>
    <t>453130</t>
  </si>
  <si>
    <t>A12(R)</t>
  </si>
  <si>
    <t>453131</t>
  </si>
  <si>
    <t>A13(R)</t>
  </si>
  <si>
    <t>453132</t>
  </si>
  <si>
    <t>A14(R)</t>
  </si>
  <si>
    <t>453133</t>
  </si>
  <si>
    <t>A15(R)</t>
  </si>
  <si>
    <t>453134</t>
  </si>
  <si>
    <t>A16(R)</t>
  </si>
  <si>
    <t>453135</t>
  </si>
  <si>
    <t>A17(R)</t>
  </si>
  <si>
    <t>453136</t>
  </si>
  <si>
    <t>A18(R)</t>
  </si>
  <si>
    <t>453137</t>
  </si>
  <si>
    <t>B18(R)</t>
  </si>
  <si>
    <t>453138</t>
  </si>
  <si>
    <t>B17(R)</t>
  </si>
  <si>
    <t>453139</t>
  </si>
  <si>
    <t>B16(R)</t>
  </si>
  <si>
    <t>453230</t>
  </si>
  <si>
    <t>B15(R)</t>
  </si>
  <si>
    <t>453231</t>
  </si>
  <si>
    <t>B14(R)</t>
  </si>
  <si>
    <t>453232</t>
  </si>
  <si>
    <t>B13(R)</t>
  </si>
  <si>
    <t>453233</t>
  </si>
  <si>
    <t>B12(R)</t>
  </si>
  <si>
    <t>453234</t>
  </si>
  <si>
    <t>B11(R)</t>
  </si>
  <si>
    <t>453235</t>
  </si>
  <si>
    <t>B10(R)</t>
  </si>
  <si>
    <t>453236</t>
  </si>
  <si>
    <t>B9(R)</t>
  </si>
  <si>
    <t>453237</t>
  </si>
  <si>
    <t>B8(R)</t>
  </si>
  <si>
    <t>453238</t>
  </si>
  <si>
    <t>B7(R)</t>
  </si>
  <si>
    <t>453239</t>
  </si>
  <si>
    <t>B6(R)</t>
  </si>
  <si>
    <t>453330</t>
  </si>
  <si>
    <t>B5(R)</t>
  </si>
  <si>
    <t>453331</t>
  </si>
  <si>
    <t>B4(R)</t>
  </si>
  <si>
    <t>453332</t>
  </si>
  <si>
    <t>B3(R)</t>
  </si>
  <si>
    <t>453333</t>
  </si>
  <si>
    <t>B2(R)</t>
  </si>
  <si>
    <t>453334</t>
  </si>
  <si>
    <t>B1(R)</t>
  </si>
  <si>
    <t>453335</t>
  </si>
  <si>
    <t>C1(R)</t>
  </si>
  <si>
    <t>453336</t>
  </si>
  <si>
    <t>C2(R)</t>
  </si>
  <si>
    <t>453337</t>
  </si>
  <si>
    <t>C3(R)</t>
  </si>
  <si>
    <t>453338</t>
  </si>
  <si>
    <t>C4(R)</t>
  </si>
  <si>
    <t>453339</t>
  </si>
  <si>
    <t>C5(R)</t>
  </si>
  <si>
    <t>453430</t>
  </si>
  <si>
    <t>C6(R)</t>
  </si>
  <si>
    <t>453431</t>
  </si>
  <si>
    <t>C7(R)</t>
  </si>
  <si>
    <t>453432</t>
  </si>
  <si>
    <t>C8(R)</t>
  </si>
  <si>
    <t>453433</t>
  </si>
  <si>
    <t>C9(R)</t>
  </si>
  <si>
    <t>453434</t>
  </si>
  <si>
    <t>C10(R)</t>
  </si>
  <si>
    <t>453435</t>
  </si>
  <si>
    <t>C11(R)</t>
  </si>
  <si>
    <t>453436</t>
  </si>
  <si>
    <t>C12(R)</t>
  </si>
  <si>
    <t>453437</t>
  </si>
  <si>
    <t>C13(R)</t>
  </si>
  <si>
    <t>453438</t>
  </si>
  <si>
    <t>C14(R)</t>
  </si>
  <si>
    <t>453439</t>
  </si>
  <si>
    <t>C15(R)</t>
  </si>
  <si>
    <t>453530</t>
  </si>
  <si>
    <t>C16(R)</t>
  </si>
  <si>
    <t>453531</t>
  </si>
  <si>
    <t>C17(R)</t>
  </si>
  <si>
    <t>453532</t>
  </si>
  <si>
    <t>C18(R)</t>
  </si>
  <si>
    <t>453533</t>
  </si>
  <si>
    <t>D18(R)</t>
  </si>
  <si>
    <t>453534</t>
  </si>
  <si>
    <t>D17(R)</t>
  </si>
  <si>
    <t>453535</t>
  </si>
  <si>
    <t>D16(R)</t>
  </si>
  <si>
    <t>453536</t>
  </si>
  <si>
    <t>D15(R)</t>
  </si>
  <si>
    <t>453537</t>
  </si>
  <si>
    <t>D14(R)</t>
  </si>
  <si>
    <t>453538</t>
  </si>
  <si>
    <t>D13(R)</t>
  </si>
  <si>
    <t>453539</t>
  </si>
  <si>
    <t>D12(R)</t>
  </si>
  <si>
    <t>453630</t>
  </si>
  <si>
    <t>D11(R)</t>
  </si>
  <si>
    <t>453631</t>
  </si>
  <si>
    <t>D10(R)</t>
  </si>
  <si>
    <t>453632</t>
  </si>
  <si>
    <t>D9(R)</t>
  </si>
  <si>
    <t>453633</t>
  </si>
  <si>
    <t>D8(R)</t>
  </si>
  <si>
    <t>453634</t>
  </si>
  <si>
    <t>D7(R)</t>
  </si>
  <si>
    <t>453635</t>
  </si>
  <si>
    <t>D6(R)</t>
  </si>
  <si>
    <t>453636</t>
  </si>
  <si>
    <t>D5(R)</t>
  </si>
  <si>
    <t>453637</t>
  </si>
  <si>
    <t>D4(R)</t>
  </si>
  <si>
    <t>453638</t>
  </si>
  <si>
    <t>D3(R)</t>
  </si>
  <si>
    <t>453639</t>
  </si>
  <si>
    <t>D2(R)</t>
  </si>
  <si>
    <t>453730</t>
  </si>
  <si>
    <t>D1(R)</t>
  </si>
  <si>
    <t>453731</t>
  </si>
  <si>
    <t>E1(R)</t>
  </si>
  <si>
    <t>453732</t>
  </si>
  <si>
    <t>E2(R)</t>
  </si>
  <si>
    <t>453733</t>
  </si>
  <si>
    <t>E3(R)</t>
  </si>
  <si>
    <t>453734</t>
  </si>
  <si>
    <t>E4(R)</t>
  </si>
  <si>
    <t>453735</t>
  </si>
  <si>
    <t>E5(R)</t>
  </si>
  <si>
    <t>453736</t>
  </si>
  <si>
    <t>E6(R)</t>
  </si>
  <si>
    <t>453737</t>
  </si>
  <si>
    <t>E7(R)</t>
  </si>
  <si>
    <t>453738</t>
  </si>
  <si>
    <t>E8(R)</t>
  </si>
  <si>
    <t>453739</t>
  </si>
  <si>
    <t>E9(R)</t>
  </si>
  <si>
    <t>453830</t>
  </si>
  <si>
    <t>E10(R)</t>
  </si>
  <si>
    <t>453831</t>
  </si>
  <si>
    <t>E11(R)</t>
  </si>
  <si>
    <t>453832</t>
  </si>
  <si>
    <t>E12(R)</t>
  </si>
  <si>
    <t>453833</t>
  </si>
  <si>
    <t>E13(R)</t>
  </si>
  <si>
    <t>453834</t>
  </si>
  <si>
    <t>E14(R)</t>
  </si>
  <si>
    <t>453835</t>
  </si>
  <si>
    <t>E15(R)</t>
  </si>
  <si>
    <t>453836</t>
  </si>
  <si>
    <t>E16(R)</t>
  </si>
  <si>
    <t>453837</t>
  </si>
  <si>
    <t>E17(R)</t>
  </si>
  <si>
    <t>453838</t>
  </si>
  <si>
    <t>E18(R)</t>
  </si>
  <si>
    <t>453839</t>
  </si>
  <si>
    <t>F18(R)</t>
  </si>
  <si>
    <t>453930</t>
  </si>
  <si>
    <t>F17(R)</t>
  </si>
  <si>
    <t>453931</t>
  </si>
  <si>
    <t>F16(R)</t>
  </si>
  <si>
    <t>453932</t>
  </si>
  <si>
    <t>F15(R)</t>
  </si>
  <si>
    <t>453933</t>
  </si>
  <si>
    <t>F14(R)</t>
  </si>
  <si>
    <t>453934</t>
  </si>
  <si>
    <t>F13(R)</t>
  </si>
  <si>
    <t>453935</t>
  </si>
  <si>
    <t>F12(R)</t>
  </si>
  <si>
    <t>453936</t>
  </si>
  <si>
    <t>F11(R)</t>
  </si>
  <si>
    <t>453937</t>
  </si>
  <si>
    <t>F10(R)</t>
  </si>
  <si>
    <t>453938</t>
  </si>
  <si>
    <t>F9(R)</t>
  </si>
  <si>
    <t>453939</t>
  </si>
  <si>
    <t>F8(R)</t>
  </si>
  <si>
    <t>45313030</t>
  </si>
  <si>
    <t>F7(R)</t>
  </si>
  <si>
    <t>45313031</t>
  </si>
  <si>
    <t>F6(R)</t>
  </si>
  <si>
    <t>45313032</t>
  </si>
  <si>
    <t>F5(R)</t>
  </si>
  <si>
    <t>45313033</t>
  </si>
  <si>
    <t>F4(R)</t>
  </si>
  <si>
    <t>45313034</t>
  </si>
  <si>
    <t>F3(R)</t>
  </si>
  <si>
    <t>45313035</t>
  </si>
  <si>
    <t>F2(R)</t>
  </si>
  <si>
    <t>45313036</t>
  </si>
  <si>
    <t>F1(R)</t>
  </si>
  <si>
    <t>45313037</t>
  </si>
  <si>
    <t>G1(R)</t>
  </si>
  <si>
    <t>45313038</t>
  </si>
  <si>
    <t>G2(R)</t>
  </si>
  <si>
    <t>45313039</t>
  </si>
  <si>
    <t>G3(R)</t>
  </si>
  <si>
    <t>45313130</t>
  </si>
  <si>
    <t>G4(R)</t>
  </si>
  <si>
    <t>45313131</t>
  </si>
  <si>
    <t>G5(R)</t>
  </si>
  <si>
    <t>45313132</t>
  </si>
  <si>
    <t>G6(R)</t>
  </si>
  <si>
    <t>45313133</t>
  </si>
  <si>
    <t>G7(R)</t>
  </si>
  <si>
    <t>45313134</t>
  </si>
  <si>
    <t>G8(R)</t>
  </si>
  <si>
    <t>45313135</t>
  </si>
  <si>
    <t>G9(R)</t>
  </si>
  <si>
    <t>45313136</t>
  </si>
  <si>
    <t>G10(R)</t>
  </si>
  <si>
    <t>45313137</t>
  </si>
  <si>
    <t>G11(R)</t>
  </si>
  <si>
    <t>45313138</t>
  </si>
  <si>
    <t>G12(R)</t>
  </si>
  <si>
    <t>45313139</t>
  </si>
  <si>
    <t>G13(R)</t>
  </si>
  <si>
    <t>45313230</t>
  </si>
  <si>
    <t>G14(R)</t>
  </si>
  <si>
    <t>45313231</t>
  </si>
  <si>
    <t>G15(R)</t>
  </si>
  <si>
    <t>45313232</t>
  </si>
  <si>
    <t>G16(R)</t>
  </si>
  <si>
    <t>45313233</t>
  </si>
  <si>
    <t>G17(R)</t>
  </si>
  <si>
    <t>45313234</t>
  </si>
  <si>
    <t>G18(R)</t>
  </si>
  <si>
    <t>45313235</t>
  </si>
  <si>
    <t>H18(R)</t>
  </si>
  <si>
    <t>45313236</t>
  </si>
  <si>
    <t>H17(R)</t>
  </si>
  <si>
    <t>45313237</t>
  </si>
  <si>
    <t>H16(R)</t>
  </si>
  <si>
    <t>45313238</t>
  </si>
  <si>
    <t>H15(R)</t>
  </si>
  <si>
    <t>45313239</t>
  </si>
  <si>
    <t>H14(R)</t>
  </si>
  <si>
    <t>45313330</t>
  </si>
  <si>
    <t>H13(R)</t>
  </si>
  <si>
    <t>45313331</t>
  </si>
  <si>
    <t>H12(R)</t>
  </si>
  <si>
    <t>45313332</t>
  </si>
  <si>
    <t>H11(R)</t>
  </si>
  <si>
    <t>45313333</t>
  </si>
  <si>
    <t>H10(R)</t>
  </si>
  <si>
    <t>45313334</t>
  </si>
  <si>
    <t>H9(R)</t>
  </si>
  <si>
    <t>45313335</t>
  </si>
  <si>
    <t>H8(R)</t>
  </si>
  <si>
    <t>45313336</t>
  </si>
  <si>
    <t>H7(R)</t>
  </si>
  <si>
    <t>45313337</t>
  </si>
  <si>
    <t>H6(R)</t>
  </si>
  <si>
    <t>45313338</t>
  </si>
  <si>
    <t>H5(R)</t>
  </si>
  <si>
    <t>45313339</t>
  </si>
  <si>
    <t>H4(R)</t>
  </si>
  <si>
    <t>45313430</t>
  </si>
  <si>
    <t>H3(R)</t>
  </si>
  <si>
    <t>45313431</t>
  </si>
  <si>
    <t>H2(R)</t>
  </si>
  <si>
    <t>45313432</t>
  </si>
  <si>
    <t>H1(R)</t>
  </si>
  <si>
    <t>45313433</t>
  </si>
  <si>
    <t>I1(R)</t>
  </si>
  <si>
    <t>45313434</t>
  </si>
  <si>
    <t>I2(R)</t>
  </si>
  <si>
    <t>45313435</t>
  </si>
  <si>
    <t>I3(R)</t>
  </si>
  <si>
    <t>45313436</t>
  </si>
  <si>
    <t>I4(R)</t>
  </si>
  <si>
    <t>45313437</t>
  </si>
  <si>
    <t>I5(R)</t>
  </si>
  <si>
    <t>45313438</t>
  </si>
  <si>
    <t>I6(R)</t>
  </si>
  <si>
    <t>45313439</t>
  </si>
  <si>
    <t>I7(R)</t>
  </si>
  <si>
    <t>45313530</t>
  </si>
  <si>
    <t>I8(R)</t>
  </si>
  <si>
    <t>45313531</t>
  </si>
  <si>
    <t>I9(R)</t>
  </si>
  <si>
    <t>45313532</t>
  </si>
  <si>
    <t>I10(R)</t>
  </si>
  <si>
    <t>45313533</t>
  </si>
  <si>
    <t>I11(R)</t>
  </si>
  <si>
    <t>45313534</t>
  </si>
  <si>
    <t>I12(R)</t>
  </si>
  <si>
    <t>45313535</t>
  </si>
  <si>
    <t>I13(R)</t>
  </si>
  <si>
    <t>45313536</t>
  </si>
  <si>
    <t>I14(R)</t>
  </si>
  <si>
    <t>45313537</t>
  </si>
  <si>
    <t>I15(R)</t>
  </si>
  <si>
    <t>45313538</t>
  </si>
  <si>
    <t>I16(R)</t>
  </si>
  <si>
    <t>45313539</t>
  </si>
  <si>
    <t>I17(R)</t>
  </si>
  <si>
    <t>45313630</t>
  </si>
  <si>
    <t>I18(R)</t>
  </si>
  <si>
    <t>45313631</t>
  </si>
  <si>
    <t>J18(R)</t>
  </si>
  <si>
    <t>45313632</t>
  </si>
  <si>
    <t>J17(R)</t>
  </si>
  <si>
    <t>45313633</t>
  </si>
  <si>
    <t>J16(R)</t>
  </si>
  <si>
    <t>45313634</t>
  </si>
  <si>
    <t>J15(R)</t>
  </si>
  <si>
    <t>45313635</t>
  </si>
  <si>
    <t>J14(R)</t>
  </si>
  <si>
    <t>45313636</t>
  </si>
  <si>
    <t>J13(R)</t>
  </si>
  <si>
    <t>45313637</t>
  </si>
  <si>
    <t>J12(R)</t>
  </si>
  <si>
    <t>45313638</t>
  </si>
  <si>
    <t>J11(R)</t>
  </si>
  <si>
    <t>45313639</t>
  </si>
  <si>
    <t>J10(R)</t>
  </si>
  <si>
    <t>45313730</t>
  </si>
  <si>
    <t>J9(R)</t>
  </si>
  <si>
    <t>45313731</t>
  </si>
  <si>
    <t>J8(R)</t>
  </si>
  <si>
    <t>45313732</t>
  </si>
  <si>
    <t>J7(R)</t>
  </si>
  <si>
    <t>45313733</t>
  </si>
  <si>
    <t>J6(R)</t>
  </si>
  <si>
    <t>45313734</t>
  </si>
  <si>
    <t>J5(R)</t>
  </si>
  <si>
    <t>45313735</t>
  </si>
  <si>
    <t>J4(R)</t>
  </si>
  <si>
    <t>45313736</t>
  </si>
  <si>
    <t>J3(R)</t>
  </si>
  <si>
    <t>45313737</t>
  </si>
  <si>
    <t>J2(R)</t>
  </si>
  <si>
    <t>45313738</t>
  </si>
  <si>
    <t>J1(R)</t>
  </si>
  <si>
    <t>45313739</t>
  </si>
  <si>
    <t>K1(R)</t>
  </si>
  <si>
    <t>45313830</t>
  </si>
  <si>
    <t>K2(R)</t>
  </si>
  <si>
    <t>45313831</t>
  </si>
  <si>
    <t>K3(R)</t>
  </si>
  <si>
    <t>45313832</t>
  </si>
  <si>
    <t>K4(R)</t>
  </si>
  <si>
    <t>45313833</t>
  </si>
  <si>
    <t>K5(R)</t>
  </si>
  <si>
    <t>45313834</t>
  </si>
  <si>
    <t>K6(R)</t>
  </si>
  <si>
    <t>45313835</t>
  </si>
  <si>
    <t>K7(R)</t>
  </si>
  <si>
    <t>45313836</t>
  </si>
  <si>
    <t>K8(R)</t>
  </si>
  <si>
    <t>45313837</t>
  </si>
  <si>
    <t>K9(R)</t>
  </si>
  <si>
    <t>45313838</t>
  </si>
  <si>
    <t>K10(R)</t>
  </si>
  <si>
    <t>45313839</t>
  </si>
  <si>
    <t>K11(R)</t>
  </si>
  <si>
    <t>45313930</t>
  </si>
  <si>
    <t>K12(R)</t>
  </si>
  <si>
    <t>45313931</t>
  </si>
  <si>
    <t>K13(R)</t>
  </si>
  <si>
    <t>45313932</t>
  </si>
  <si>
    <t>K14(R)</t>
  </si>
  <si>
    <t>45313933</t>
  </si>
  <si>
    <t>K15(R)</t>
  </si>
  <si>
    <t>45313934</t>
  </si>
  <si>
    <t>K16(R)</t>
  </si>
  <si>
    <t>45313935</t>
  </si>
  <si>
    <t>K17(R)</t>
  </si>
  <si>
    <t>45313936</t>
  </si>
  <si>
    <t>K18(R)</t>
  </si>
  <si>
    <t>45313937</t>
  </si>
  <si>
    <t>A1(G)</t>
  </si>
  <si>
    <t>5330</t>
  </si>
  <si>
    <t>A2(G)</t>
  </si>
  <si>
    <t>5331</t>
  </si>
  <si>
    <t>A3(G)</t>
  </si>
  <si>
    <t>5332</t>
  </si>
  <si>
    <t>A4(G)</t>
  </si>
  <si>
    <t>5333</t>
  </si>
  <si>
    <t>A5(G)</t>
  </si>
  <si>
    <t>5334</t>
  </si>
  <si>
    <t>A6(G)</t>
  </si>
  <si>
    <t>5335</t>
  </si>
  <si>
    <t>A7(G)</t>
  </si>
  <si>
    <t>5336</t>
  </si>
  <si>
    <t>A8(G)</t>
  </si>
  <si>
    <t>5337</t>
  </si>
  <si>
    <t>A9(G)</t>
  </si>
  <si>
    <t>5338</t>
  </si>
  <si>
    <t>A10(G)</t>
  </si>
  <si>
    <t>5339</t>
  </si>
  <si>
    <t>A11(G)</t>
  </si>
  <si>
    <t>533130</t>
  </si>
  <si>
    <t>A12(G)</t>
  </si>
  <si>
    <t>533131</t>
  </si>
  <si>
    <t>A13(G)</t>
  </si>
  <si>
    <t>533132</t>
  </si>
  <si>
    <t>A14(G)</t>
  </si>
  <si>
    <t>533133</t>
  </si>
  <si>
    <t>A15(G)</t>
  </si>
  <si>
    <t>533134</t>
  </si>
  <si>
    <t>A16(G)</t>
  </si>
  <si>
    <t>533135</t>
  </si>
  <si>
    <t>A17(G)</t>
  </si>
  <si>
    <t>533136</t>
  </si>
  <si>
    <t>A18(G)</t>
  </si>
  <si>
    <t>533137</t>
  </si>
  <si>
    <t>B18(G)</t>
  </si>
  <si>
    <t>533138</t>
  </si>
  <si>
    <t>B17(G)</t>
  </si>
  <si>
    <t>533139</t>
  </si>
  <si>
    <t>B16(G)</t>
  </si>
  <si>
    <t>533230</t>
  </si>
  <si>
    <t>B15(G)</t>
  </si>
  <si>
    <t>533231</t>
  </si>
  <si>
    <t>B14(G)</t>
  </si>
  <si>
    <t>533232</t>
  </si>
  <si>
    <t>B13(G)</t>
  </si>
  <si>
    <t>533233</t>
  </si>
  <si>
    <t>B12(G)</t>
  </si>
  <si>
    <t>533234</t>
  </si>
  <si>
    <t>B11(G)</t>
  </si>
  <si>
    <t>533235</t>
  </si>
  <si>
    <t>B10(G)</t>
  </si>
  <si>
    <t>533236</t>
  </si>
  <si>
    <t>B9(G)</t>
  </si>
  <si>
    <t>533237</t>
  </si>
  <si>
    <t>B8(G)</t>
  </si>
  <si>
    <t>533238</t>
  </si>
  <si>
    <t>B7(G)</t>
  </si>
  <si>
    <t>533239</t>
  </si>
  <si>
    <t>B6(G)</t>
  </si>
  <si>
    <t>533330</t>
  </si>
  <si>
    <t>B5(G)</t>
  </si>
  <si>
    <t>533331</t>
  </si>
  <si>
    <t>B4(G)</t>
  </si>
  <si>
    <t>533332</t>
  </si>
  <si>
    <t>B3(G)</t>
  </si>
  <si>
    <t>533333</t>
  </si>
  <si>
    <t>B2(G)</t>
  </si>
  <si>
    <t>533334</t>
  </si>
  <si>
    <t>B1(G)</t>
  </si>
  <si>
    <t>533335</t>
  </si>
  <si>
    <t>C1(G)</t>
  </si>
  <si>
    <t>533336</t>
  </si>
  <si>
    <t>C2(G)</t>
  </si>
  <si>
    <t>533337</t>
  </si>
  <si>
    <t>C3(G)</t>
  </si>
  <si>
    <t>533338</t>
  </si>
  <si>
    <t>C4(G)</t>
  </si>
  <si>
    <t>533339</t>
  </si>
  <si>
    <t>C5(G)</t>
  </si>
  <si>
    <t>533430</t>
  </si>
  <si>
    <t>C6(G)</t>
  </si>
  <si>
    <t>533431</t>
  </si>
  <si>
    <t>C7(G)</t>
  </si>
  <si>
    <t>533432</t>
  </si>
  <si>
    <t>C8(G)</t>
  </si>
  <si>
    <t>533433</t>
  </si>
  <si>
    <t>C9(G)</t>
  </si>
  <si>
    <t>533434</t>
  </si>
  <si>
    <t>C10(G)</t>
  </si>
  <si>
    <t>533435</t>
  </si>
  <si>
    <t>C11(G)</t>
  </si>
  <si>
    <t>533436</t>
  </si>
  <si>
    <t>C12(G)</t>
  </si>
  <si>
    <t>533437</t>
  </si>
  <si>
    <t>C13(G)</t>
  </si>
  <si>
    <t>533438</t>
  </si>
  <si>
    <t>C14(G)</t>
  </si>
  <si>
    <t>533439</t>
  </si>
  <si>
    <t>C15(G)</t>
  </si>
  <si>
    <t>533530</t>
  </si>
  <si>
    <t>C16(G)</t>
  </si>
  <si>
    <t>533531</t>
  </si>
  <si>
    <t>C17(G)</t>
  </si>
  <si>
    <t>533532</t>
  </si>
  <si>
    <t>C18(G)</t>
  </si>
  <si>
    <t>533533</t>
  </si>
  <si>
    <t>D18(G)</t>
  </si>
  <si>
    <t>533534</t>
  </si>
  <si>
    <t>D17(G)</t>
  </si>
  <si>
    <t>533535</t>
  </si>
  <si>
    <t>D16(G)</t>
  </si>
  <si>
    <t>533536</t>
  </si>
  <si>
    <t>D15(G)</t>
  </si>
  <si>
    <t>533537</t>
  </si>
  <si>
    <t>D14(G)</t>
  </si>
  <si>
    <t>533538</t>
  </si>
  <si>
    <t>D13(G)</t>
  </si>
  <si>
    <t>533539</t>
  </si>
  <si>
    <t>D12(G)</t>
  </si>
  <si>
    <t>533630</t>
  </si>
  <si>
    <t>D11(G)</t>
  </si>
  <si>
    <t>533631</t>
  </si>
  <si>
    <t>D10(G)</t>
  </si>
  <si>
    <t>533632</t>
  </si>
  <si>
    <t>D9(G)</t>
  </si>
  <si>
    <t>533633</t>
  </si>
  <si>
    <t>D8(G)</t>
  </si>
  <si>
    <t>533634</t>
  </si>
  <si>
    <t>D7(G)</t>
  </si>
  <si>
    <t>533635</t>
  </si>
  <si>
    <t>D6(G)</t>
  </si>
  <si>
    <t>533636</t>
  </si>
  <si>
    <t>D5(G)</t>
  </si>
  <si>
    <t>533637</t>
  </si>
  <si>
    <t>D4(G)</t>
  </si>
  <si>
    <t>533638</t>
  </si>
  <si>
    <t>D3(G)</t>
  </si>
  <si>
    <t>533639</t>
  </si>
  <si>
    <t>D2(G)</t>
  </si>
  <si>
    <t>533730</t>
  </si>
  <si>
    <t>D1(G)</t>
  </si>
  <si>
    <t>533731</t>
  </si>
  <si>
    <t>E1(G)</t>
  </si>
  <si>
    <t>533732</t>
  </si>
  <si>
    <t>E2(G)</t>
  </si>
  <si>
    <t>533733</t>
  </si>
  <si>
    <t>E3(G)</t>
  </si>
  <si>
    <t>533734</t>
  </si>
  <si>
    <t>E4(G)</t>
  </si>
  <si>
    <t>533735</t>
  </si>
  <si>
    <t>E5(G)</t>
  </si>
  <si>
    <t>533736</t>
  </si>
  <si>
    <t>E6(G)</t>
  </si>
  <si>
    <t>533737</t>
  </si>
  <si>
    <t>E7(G)</t>
  </si>
  <si>
    <t>533738</t>
  </si>
  <si>
    <t>E8(G)</t>
  </si>
  <si>
    <t>533739</t>
  </si>
  <si>
    <t>E9(G)</t>
  </si>
  <si>
    <t>533830</t>
  </si>
  <si>
    <t>E10(G)</t>
  </si>
  <si>
    <t>533831</t>
  </si>
  <si>
    <t>E11(G)</t>
  </si>
  <si>
    <t>533832</t>
  </si>
  <si>
    <t>E12(G)</t>
  </si>
  <si>
    <t>533833</t>
  </si>
  <si>
    <t>E13(G)</t>
  </si>
  <si>
    <t>533834</t>
  </si>
  <si>
    <t>E14(G)</t>
  </si>
  <si>
    <t>533835</t>
  </si>
  <si>
    <t>E15(G)</t>
  </si>
  <si>
    <t>533836</t>
  </si>
  <si>
    <t>E16(G)</t>
  </si>
  <si>
    <t>533837</t>
  </si>
  <si>
    <t>E17(G)</t>
  </si>
  <si>
    <t>533838</t>
  </si>
  <si>
    <t>E18(G)</t>
  </si>
  <si>
    <t>533839</t>
  </si>
  <si>
    <t>F18(G)</t>
  </si>
  <si>
    <t>533930</t>
  </si>
  <si>
    <t>F17(G)</t>
  </si>
  <si>
    <t>533931</t>
  </si>
  <si>
    <t>F16(G)</t>
  </si>
  <si>
    <t>533932</t>
  </si>
  <si>
    <t>F15(G)</t>
  </si>
  <si>
    <t>533933</t>
  </si>
  <si>
    <t>F14(G)</t>
  </si>
  <si>
    <t>533934</t>
  </si>
  <si>
    <t>F13(G)</t>
  </si>
  <si>
    <t>533935</t>
  </si>
  <si>
    <t>F12(G)</t>
  </si>
  <si>
    <t>533936</t>
  </si>
  <si>
    <t>F11(G)</t>
  </si>
  <si>
    <t>533937</t>
  </si>
  <si>
    <t>F10(G)</t>
  </si>
  <si>
    <t>533938</t>
  </si>
  <si>
    <t>F9(G)</t>
  </si>
  <si>
    <t>533939</t>
  </si>
  <si>
    <t>F8(G)</t>
  </si>
  <si>
    <t>53313030</t>
  </si>
  <si>
    <t>F7(G)</t>
  </si>
  <si>
    <t>53313031</t>
  </si>
  <si>
    <t>F6(G)</t>
  </si>
  <si>
    <t>53313032</t>
  </si>
  <si>
    <t>F5(G)</t>
  </si>
  <si>
    <t>53313033</t>
  </si>
  <si>
    <t>F4(G)</t>
  </si>
  <si>
    <t>53313034</t>
  </si>
  <si>
    <t>F3(G)</t>
  </si>
  <si>
    <t>53313035</t>
  </si>
  <si>
    <t>F2(G)</t>
  </si>
  <si>
    <t>53313036</t>
  </si>
  <si>
    <t>F1(G)</t>
  </si>
  <si>
    <t>53313037</t>
  </si>
  <si>
    <t>G1(G)</t>
  </si>
  <si>
    <t>53313038</t>
  </si>
  <si>
    <t>G2(G)</t>
  </si>
  <si>
    <t>53313039</t>
  </si>
  <si>
    <t>G3(G)</t>
  </si>
  <si>
    <t>53313130</t>
  </si>
  <si>
    <t>G4(G)</t>
  </si>
  <si>
    <t>53313131</t>
  </si>
  <si>
    <t>G5(G)</t>
  </si>
  <si>
    <t>53313132</t>
  </si>
  <si>
    <t>G6(G)</t>
  </si>
  <si>
    <t>53313133</t>
  </si>
  <si>
    <t>G7(G)</t>
  </si>
  <si>
    <t>53313134</t>
  </si>
  <si>
    <t>G8(G)</t>
  </si>
  <si>
    <t>53313135</t>
  </si>
  <si>
    <t>G9(G)</t>
  </si>
  <si>
    <t>53313136</t>
  </si>
  <si>
    <t>G10(G)</t>
  </si>
  <si>
    <t>53313137</t>
  </si>
  <si>
    <t>G11(G)</t>
  </si>
  <si>
    <t>53313138</t>
  </si>
  <si>
    <t>G12(G)</t>
  </si>
  <si>
    <t>53313139</t>
  </si>
  <si>
    <t>G13(G)</t>
  </si>
  <si>
    <t>53313230</t>
  </si>
  <si>
    <t>G14(G)</t>
  </si>
  <si>
    <t>53313231</t>
  </si>
  <si>
    <t>G15(G)</t>
  </si>
  <si>
    <t>53313232</t>
  </si>
  <si>
    <t>G16(G)</t>
  </si>
  <si>
    <t>53313233</t>
  </si>
  <si>
    <t>G17(G)</t>
  </si>
  <si>
    <t>53313234</t>
  </si>
  <si>
    <t>G18(G)</t>
  </si>
  <si>
    <t>53313235</t>
  </si>
  <si>
    <t>H18(G)</t>
  </si>
  <si>
    <t>53313236</t>
  </si>
  <si>
    <t>H17(G)</t>
  </si>
  <si>
    <t>53313237</t>
  </si>
  <si>
    <t>H16(G)</t>
  </si>
  <si>
    <t>53313238</t>
  </si>
  <si>
    <t>H15(G)</t>
  </si>
  <si>
    <t>53313239</t>
  </si>
  <si>
    <t>H14(G)</t>
  </si>
  <si>
    <t>53313330</t>
  </si>
  <si>
    <t>H13(G)</t>
  </si>
  <si>
    <t>53313331</t>
  </si>
  <si>
    <t>H12(G)</t>
  </si>
  <si>
    <t>53313332</t>
  </si>
  <si>
    <t>H11(G)</t>
  </si>
  <si>
    <t>53313333</t>
  </si>
  <si>
    <t>H10(G)</t>
  </si>
  <si>
    <t>53313334</t>
  </si>
  <si>
    <t>H9(G)</t>
  </si>
  <si>
    <t>53313335</t>
  </si>
  <si>
    <t>H8(G)</t>
  </si>
  <si>
    <t>53313336</t>
  </si>
  <si>
    <t>H7(G)</t>
  </si>
  <si>
    <t>53313337</t>
  </si>
  <si>
    <t>H6(G)</t>
  </si>
  <si>
    <t>53313338</t>
  </si>
  <si>
    <t>H5(G)</t>
  </si>
  <si>
    <t>53313339</t>
  </si>
  <si>
    <t>H4(G)</t>
  </si>
  <si>
    <t>53313430</t>
  </si>
  <si>
    <t>H3(G)</t>
  </si>
  <si>
    <t>53313431</t>
  </si>
  <si>
    <t>H2(G)</t>
  </si>
  <si>
    <t>53313432</t>
  </si>
  <si>
    <t>H1(G)</t>
  </si>
  <si>
    <t>53313433</t>
  </si>
  <si>
    <t>I1(G)</t>
  </si>
  <si>
    <t>53313434</t>
  </si>
  <si>
    <t>I2(G)</t>
  </si>
  <si>
    <t>53313435</t>
  </si>
  <si>
    <t>I3(G)</t>
  </si>
  <si>
    <t>53313436</t>
  </si>
  <si>
    <t>I4(G)</t>
  </si>
  <si>
    <t>53313437</t>
  </si>
  <si>
    <t>I5(G)</t>
  </si>
  <si>
    <t>53313438</t>
  </si>
  <si>
    <t>I6(G)</t>
  </si>
  <si>
    <t>53313439</t>
  </si>
  <si>
    <t>I7(G)</t>
  </si>
  <si>
    <t>53313530</t>
  </si>
  <si>
    <t>I8(G)</t>
  </si>
  <si>
    <t>53313531</t>
  </si>
  <si>
    <t>I9(G)</t>
  </si>
  <si>
    <t>53313532</t>
  </si>
  <si>
    <t>I10(G)</t>
  </si>
  <si>
    <t>53313533</t>
  </si>
  <si>
    <t>I11(G)</t>
  </si>
  <si>
    <t>53313534</t>
  </si>
  <si>
    <t>I12(G)</t>
  </si>
  <si>
    <t>53313535</t>
  </si>
  <si>
    <t>I13(G)</t>
  </si>
  <si>
    <t>53313536</t>
  </si>
  <si>
    <t>I14(G)</t>
  </si>
  <si>
    <t>53313537</t>
  </si>
  <si>
    <t>I15(G)</t>
  </si>
  <si>
    <t>53313538</t>
  </si>
  <si>
    <t>I16(G)</t>
  </si>
  <si>
    <t>53313539</t>
  </si>
  <si>
    <t>I17(G)</t>
  </si>
  <si>
    <t>53313630</t>
  </si>
  <si>
    <t>I18(G)</t>
  </si>
  <si>
    <t>53313631</t>
  </si>
  <si>
    <t>J18(G)</t>
  </si>
  <si>
    <t>53313632</t>
  </si>
  <si>
    <t>J17(G)</t>
  </si>
  <si>
    <t>53313633</t>
  </si>
  <si>
    <t>J16(G)</t>
  </si>
  <si>
    <t>53313634</t>
  </si>
  <si>
    <t>J15(G)</t>
  </si>
  <si>
    <t>53313635</t>
  </si>
  <si>
    <t>J14(G)</t>
  </si>
  <si>
    <t>53313636</t>
  </si>
  <si>
    <t>J13(G)</t>
  </si>
  <si>
    <t>53313637</t>
  </si>
  <si>
    <t>J12(G)</t>
  </si>
  <si>
    <t>53313638</t>
  </si>
  <si>
    <t>J11(G)</t>
  </si>
  <si>
    <t>53313639</t>
  </si>
  <si>
    <t>J10(G)</t>
  </si>
  <si>
    <t>53313730</t>
  </si>
  <si>
    <t>J9(G)</t>
  </si>
  <si>
    <t>53313731</t>
  </si>
  <si>
    <t>J8(G)</t>
  </si>
  <si>
    <t>53313732</t>
  </si>
  <si>
    <t>J7(G)</t>
  </si>
  <si>
    <t>53313733</t>
  </si>
  <si>
    <t>J6(G)</t>
  </si>
  <si>
    <t>53313734</t>
  </si>
  <si>
    <t>J5(G)</t>
  </si>
  <si>
    <t>53313735</t>
  </si>
  <si>
    <t>J4(G)</t>
  </si>
  <si>
    <t>53313736</t>
  </si>
  <si>
    <t>J3(G)</t>
  </si>
  <si>
    <t>53313737</t>
  </si>
  <si>
    <t>J2(G)</t>
  </si>
  <si>
    <t>53313738</t>
  </si>
  <si>
    <t>J1(G)</t>
  </si>
  <si>
    <t>53313739</t>
  </si>
  <si>
    <t>K1(G)</t>
  </si>
  <si>
    <t>53313830</t>
  </si>
  <si>
    <t>K2(G)</t>
  </si>
  <si>
    <t>53313831</t>
  </si>
  <si>
    <t>K3(G)</t>
  </si>
  <si>
    <t>53313832</t>
  </si>
  <si>
    <t>K4(G)</t>
  </si>
  <si>
    <t>53313833</t>
  </si>
  <si>
    <t>K5(G)</t>
  </si>
  <si>
    <t>53313834</t>
  </si>
  <si>
    <t>K6(G)</t>
  </si>
  <si>
    <t>53313835</t>
  </si>
  <si>
    <t>K7(G)</t>
  </si>
  <si>
    <t>53313836</t>
  </si>
  <si>
    <t>K8(G)</t>
  </si>
  <si>
    <t>53313837</t>
  </si>
  <si>
    <t>K9(G)</t>
  </si>
  <si>
    <t>53313838</t>
  </si>
  <si>
    <t>K10(G)</t>
  </si>
  <si>
    <t>53313839</t>
  </si>
  <si>
    <t>K11(G)</t>
  </si>
  <si>
    <t>53313930</t>
  </si>
  <si>
    <t>K12(G)</t>
  </si>
  <si>
    <t>53313931</t>
  </si>
  <si>
    <t>K13(G)</t>
  </si>
  <si>
    <t>53313932</t>
  </si>
  <si>
    <t>K14(G)</t>
  </si>
  <si>
    <t>53313933</t>
  </si>
  <si>
    <t>K15(G)</t>
  </si>
  <si>
    <t>53313934</t>
  </si>
  <si>
    <t>K16(G)</t>
  </si>
  <si>
    <t>53313935</t>
  </si>
  <si>
    <t>K17(G)</t>
  </si>
  <si>
    <t>53313936</t>
  </si>
  <si>
    <t>K18(G)</t>
  </si>
  <si>
    <t>53313937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</si>
</sst>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Comfortaa"/>
    </font>
    <font/>
    <font>
      <color theme="1"/>
      <name val="Arial"/>
    </font>
    <font>
      <b/>
      <sz val="11.0"/>
      <color theme="1"/>
      <name val="Comfortaa"/>
    </font>
    <font>
      <sz val="11.0"/>
      <color theme="1"/>
      <name val="Montserrat"/>
    </font>
    <font>
      <sz val="11.0"/>
      <color rgb="FF000000"/>
      <name val="Inconsolata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A2C4C9"/>
      </left>
      <top style="medium">
        <color rgb="FFA2C4C9"/>
      </top>
      <bottom style="medium">
        <color rgb="FFA2C4C9"/>
      </bottom>
    </border>
    <border>
      <top style="medium">
        <color rgb="FFA2C4C9"/>
      </top>
      <bottom style="medium">
        <color rgb="FFA2C4C9"/>
      </bottom>
    </border>
    <border>
      <right style="medium">
        <color rgb="FFA2C4C9"/>
      </right>
      <top style="medium">
        <color rgb="FFA2C4C9"/>
      </top>
      <bottom style="medium">
        <color rgb="FFA2C4C9"/>
      </bottom>
    </border>
    <border>
      <left style="medium">
        <color rgb="FFA2C4C9"/>
      </left>
      <right style="medium">
        <color rgb="FFA2C4C9"/>
      </right>
      <top style="medium">
        <color rgb="FFA2C4C9"/>
      </top>
      <bottom style="medium">
        <color rgb="FFA2C4C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horizontal="left" readingOrder="0"/>
    </xf>
    <xf borderId="4" fillId="2" fontId="4" numFmtId="0" xfId="0" applyAlignment="1" applyBorder="1" applyFont="1">
      <alignment horizontal="left" readingOrder="0"/>
    </xf>
    <xf borderId="4" fillId="2" fontId="1" numFmtId="0" xfId="0" applyBorder="1" applyFont="1"/>
    <xf borderId="0" fillId="0" fontId="1" numFmtId="0" xfId="0" applyAlignment="1" applyFont="1">
      <alignment horizontal="center"/>
    </xf>
    <xf borderId="1" fillId="2" fontId="5" numFmtId="0" xfId="0" applyAlignment="1" applyBorder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2" fontId="1" numFmtId="0" xfId="0" applyBorder="1" applyFont="1"/>
    <xf borderId="0" fillId="0" fontId="7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3" fontId="8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4.5"/>
    <col customWidth="1" min="5" max="5" width="20.38"/>
    <col customWidth="1" min="9" max="9" width="18.88"/>
    <col customWidth="1" min="10" max="10" width="18.63"/>
  </cols>
  <sheetData>
    <row r="1">
      <c r="A1" s="1"/>
      <c r="B1" s="1" t="s">
        <v>0</v>
      </c>
      <c r="C1" s="2" t="s">
        <v>1</v>
      </c>
      <c r="D1" s="2" t="s">
        <v>2</v>
      </c>
      <c r="E1" s="2" t="s">
        <v>3</v>
      </c>
      <c r="H1" s="3" t="s">
        <v>4</v>
      </c>
      <c r="I1" s="4"/>
      <c r="J1" s="5"/>
    </row>
    <row r="2">
      <c r="A2" s="2" t="s">
        <v>5</v>
      </c>
      <c r="B2" s="1">
        <v>2364.0</v>
      </c>
      <c r="C2" s="1" t="s">
        <v>6</v>
      </c>
      <c r="D2" s="2" t="s">
        <v>7</v>
      </c>
      <c r="E2" s="6" t="str">
        <f>IFERROR(__xludf.DUMMYFUNCTION("REGEXREPLACE(RIGHT(LEFT(D2,LEN(D2)-2),LEN(D2)-6),"".{2}"", ""$0 "")"),"50 31 37 ")</f>
        <v>50 31 37 </v>
      </c>
      <c r="G2" s="2"/>
      <c r="H2" s="7" t="s">
        <v>8</v>
      </c>
      <c r="I2" s="7" t="s">
        <v>9</v>
      </c>
      <c r="J2" s="8" t="s">
        <v>10</v>
      </c>
    </row>
    <row r="3">
      <c r="A3" s="2" t="s">
        <v>11</v>
      </c>
      <c r="B3" s="1">
        <v>2761.0</v>
      </c>
      <c r="C3" s="1" t="s">
        <v>12</v>
      </c>
      <c r="D3" s="2" t="s">
        <v>13</v>
      </c>
      <c r="E3" s="6" t="str">
        <f>IFERROR(__xludf.DUMMYFUNCTION("REGEXREPLACE(RIGHT(LEFT(D3,LEN(D3)-2),LEN(D3)-6),"".{2}"", ""$0 "")"),"50 31 36 ")</f>
        <v>50 31 36 </v>
      </c>
      <c r="G3" s="2"/>
      <c r="H3" s="7" t="s">
        <v>6</v>
      </c>
      <c r="I3" s="7" t="s">
        <v>7</v>
      </c>
      <c r="J3" s="8" t="s">
        <v>14</v>
      </c>
    </row>
    <row r="4">
      <c r="A4" s="2" t="s">
        <v>11</v>
      </c>
      <c r="B4" s="1">
        <v>2927.0</v>
      </c>
      <c r="C4" s="1" t="s">
        <v>15</v>
      </c>
      <c r="D4" s="2" t="s">
        <v>16</v>
      </c>
      <c r="E4" s="6" t="str">
        <f>IFERROR(__xludf.DUMMYFUNCTION("REGEXREPLACE(RIGHT(LEFT(D4,LEN(D4)-2),LEN(D4)-6),"".{2}"", ""$0 "")"),"50 31 35 ")</f>
        <v>50 31 35 </v>
      </c>
      <c r="G4" s="2"/>
      <c r="H4" s="7" t="s">
        <v>17</v>
      </c>
      <c r="I4" s="7" t="s">
        <v>18</v>
      </c>
      <c r="J4" s="9" t="s">
        <v>19</v>
      </c>
    </row>
    <row r="5">
      <c r="A5" s="2" t="s">
        <v>11</v>
      </c>
      <c r="B5" s="1">
        <v>3000.0</v>
      </c>
      <c r="C5" s="1" t="s">
        <v>20</v>
      </c>
      <c r="D5" s="2" t="s">
        <v>21</v>
      </c>
      <c r="E5" s="6" t="str">
        <f>IFERROR(__xludf.DUMMYFUNCTION("REGEXREPLACE(RIGHT(LEFT(D5,LEN(D5)-2),LEN(D5)-6),"".{2}"", ""$0 "")"),"50 31 34 ")</f>
        <v>50 31 34 </v>
      </c>
      <c r="G5" s="2"/>
      <c r="H5" s="7" t="s">
        <v>22</v>
      </c>
      <c r="I5" s="7" t="s">
        <v>23</v>
      </c>
      <c r="J5" s="9" t="s">
        <v>24</v>
      </c>
    </row>
    <row r="6">
      <c r="A6" s="2" t="s">
        <v>11</v>
      </c>
      <c r="B6" s="1">
        <v>3065.0</v>
      </c>
      <c r="C6" s="1" t="s">
        <v>25</v>
      </c>
      <c r="D6" s="2" t="s">
        <v>26</v>
      </c>
      <c r="E6" s="6" t="str">
        <f>IFERROR(__xludf.DUMMYFUNCTION("REGEXREPLACE(RIGHT(LEFT(D6,LEN(D6)-2),LEN(D6)-6),"".{2}"", ""$0 "")"),"50 31 33 ")</f>
        <v>50 31 33 </v>
      </c>
      <c r="H6" s="10"/>
      <c r="I6" s="10"/>
      <c r="J6" s="10"/>
    </row>
    <row r="7">
      <c r="A7" s="2" t="s">
        <v>11</v>
      </c>
      <c r="B7" s="1">
        <v>3130.0</v>
      </c>
      <c r="C7" s="1" t="s">
        <v>27</v>
      </c>
      <c r="D7" s="2" t="s">
        <v>28</v>
      </c>
      <c r="E7" s="6" t="str">
        <f>IFERROR(__xludf.DUMMYFUNCTION("REGEXREPLACE(RIGHT(LEFT(D7,LEN(D7)-2),LEN(D7)-6),"".{2}"", ""$0 "")"),"50 31 32 ")</f>
        <v>50 31 32 </v>
      </c>
      <c r="G7" s="2"/>
      <c r="H7" s="7" t="s">
        <v>29</v>
      </c>
      <c r="I7" s="7" t="s">
        <v>30</v>
      </c>
      <c r="J7" s="9" t="s">
        <v>31</v>
      </c>
    </row>
    <row r="8">
      <c r="A8" s="2" t="s">
        <v>11</v>
      </c>
      <c r="B8" s="1">
        <v>3210.0</v>
      </c>
      <c r="C8" s="1" t="s">
        <v>32</v>
      </c>
      <c r="D8" s="2" t="s">
        <v>33</v>
      </c>
      <c r="E8" s="6" t="str">
        <f>IFERROR(__xludf.DUMMYFUNCTION("REGEXREPLACE(RIGHT(LEFT(D8,LEN(D8)-2),LEN(D8)-6),"".{2}"", ""$0 "")"),"50 31 31 ")</f>
        <v>50 31 31 </v>
      </c>
    </row>
    <row r="9">
      <c r="A9" s="2" t="s">
        <v>11</v>
      </c>
      <c r="B9" s="1">
        <v>3275.0</v>
      </c>
      <c r="C9" s="1" t="s">
        <v>34</v>
      </c>
      <c r="D9" s="2" t="s">
        <v>35</v>
      </c>
      <c r="E9" s="6" t="str">
        <f>IFERROR(__xludf.DUMMYFUNCTION("REGEXREPLACE(RIGHT(LEFT(D9,LEN(D9)-2),LEN(D9)-6),"".{2}"", ""$0 "")"),"50 31 30 ")</f>
        <v>50 31 30 </v>
      </c>
    </row>
    <row r="10">
      <c r="A10" s="2" t="s">
        <v>11</v>
      </c>
      <c r="B10" s="1">
        <v>3343.0</v>
      </c>
      <c r="C10" s="1" t="s">
        <v>36</v>
      </c>
      <c r="D10" s="2" t="s">
        <v>37</v>
      </c>
      <c r="E10" s="6" t="str">
        <f>IFERROR(__xludf.DUMMYFUNCTION("REGEXREPLACE(RIGHT(LEFT(D10,LEN(D10)-2),LEN(D10)-6),"".{2}"", ""$0 "")"),"50 39 ")</f>
        <v>50 39 </v>
      </c>
    </row>
    <row r="11">
      <c r="A11" s="2" t="s">
        <v>11</v>
      </c>
      <c r="B11" s="1">
        <v>3416.0</v>
      </c>
      <c r="C11" s="1" t="s">
        <v>38</v>
      </c>
      <c r="D11" s="2" t="s">
        <v>39</v>
      </c>
      <c r="E11" s="6" t="str">
        <f>IFERROR(__xludf.DUMMYFUNCTION("REGEXREPLACE(RIGHT(LEFT(D11,LEN(D11)-2),LEN(D11)-6),"".{2}"", ""$0 "")"),"50 38 ")</f>
        <v>50 38 </v>
      </c>
    </row>
    <row r="12">
      <c r="A12" s="2" t="s">
        <v>11</v>
      </c>
      <c r="B12" s="1">
        <v>3486.0</v>
      </c>
      <c r="C12" s="1" t="s">
        <v>40</v>
      </c>
      <c r="D12" s="2" t="s">
        <v>41</v>
      </c>
      <c r="E12" s="6" t="str">
        <f>IFERROR(__xludf.DUMMYFUNCTION("REGEXREPLACE(RIGHT(LEFT(D12,LEN(D12)-2),LEN(D12)-6),"".{2}"", ""$0 "")"),"50 37 ")</f>
        <v>50 37 </v>
      </c>
    </row>
    <row r="13">
      <c r="A13" s="2" t="s">
        <v>11</v>
      </c>
      <c r="B13" s="1">
        <v>3606.0</v>
      </c>
      <c r="C13" s="1" t="s">
        <v>42</v>
      </c>
      <c r="D13" s="2" t="s">
        <v>43</v>
      </c>
      <c r="E13" s="6" t="str">
        <f>IFERROR(__xludf.DUMMYFUNCTION("REGEXREPLACE(RIGHT(LEFT(D13,LEN(D13)-2),LEN(D13)-6),"".{2}"", ""$0 "")"),"50 36 ")</f>
        <v>50 36 </v>
      </c>
    </row>
    <row r="14">
      <c r="A14" s="2" t="s">
        <v>11</v>
      </c>
      <c r="B14" s="1">
        <v>3690.0</v>
      </c>
      <c r="C14" s="1" t="s">
        <v>44</v>
      </c>
      <c r="D14" s="2" t="s">
        <v>45</v>
      </c>
      <c r="E14" s="6" t="str">
        <f>IFERROR(__xludf.DUMMYFUNCTION("REGEXREPLACE(RIGHT(LEFT(D14,LEN(D14)-2),LEN(D14)-6),"".{2}"", ""$0 "")"),"50 35 ")</f>
        <v>50 35 </v>
      </c>
    </row>
    <row r="15">
      <c r="A15" s="2" t="s">
        <v>11</v>
      </c>
      <c r="B15" s="1">
        <v>3893.0</v>
      </c>
      <c r="C15" s="1" t="s">
        <v>46</v>
      </c>
      <c r="D15" s="2" t="s">
        <v>47</v>
      </c>
      <c r="E15" s="6" t="str">
        <f>IFERROR(__xludf.DUMMYFUNCTION("REGEXREPLACE(RIGHT(LEFT(D15,LEN(D15)-2),LEN(D15)-6),"".{2}"", ""$0 "")"),"50 34 ")</f>
        <v>50 34 </v>
      </c>
    </row>
    <row r="16">
      <c r="A16" s="2" t="s">
        <v>11</v>
      </c>
      <c r="B16" s="1">
        <v>4002.0</v>
      </c>
      <c r="C16" s="1" t="s">
        <v>48</v>
      </c>
      <c r="D16" s="2" t="s">
        <v>49</v>
      </c>
      <c r="E16" s="6" t="str">
        <f>IFERROR(__xludf.DUMMYFUNCTION("REGEXREPLACE(RIGHT(LEFT(D16,LEN(D16)-2),LEN(D16)-6),"".{2}"", ""$0 "")"),"50 33 ")</f>
        <v>50 33 </v>
      </c>
    </row>
    <row r="17">
      <c r="A17" s="2" t="s">
        <v>11</v>
      </c>
      <c r="B17" s="1">
        <v>4103.0</v>
      </c>
      <c r="C17" s="1" t="s">
        <v>50</v>
      </c>
      <c r="D17" s="2" t="s">
        <v>51</v>
      </c>
      <c r="E17" s="6" t="str">
        <f>IFERROR(__xludf.DUMMYFUNCTION("REGEXREPLACE(RIGHT(LEFT(D17,LEN(D17)-2),LEN(D17)-6),"".{2}"", ""$0 "")"),"50 32 ")</f>
        <v>50 32 </v>
      </c>
    </row>
    <row r="18">
      <c r="A18" s="2" t="s">
        <v>11</v>
      </c>
      <c r="B18" s="1">
        <v>4305.0</v>
      </c>
      <c r="C18" s="1" t="s">
        <v>52</v>
      </c>
      <c r="D18" s="2" t="s">
        <v>53</v>
      </c>
      <c r="E18" s="6" t="str">
        <f>IFERROR(__xludf.DUMMYFUNCTION("REGEXREPLACE(RIGHT(LEFT(D18,LEN(D18)-2),LEN(D18)-6),"".{2}"", ""$0 "")"),"50 31 ")</f>
        <v>50 31 </v>
      </c>
    </row>
    <row r="19">
      <c r="A19" s="2" t="s">
        <v>5</v>
      </c>
      <c r="B19" s="1">
        <v>4462.0</v>
      </c>
      <c r="C19" s="1" t="s">
        <v>54</v>
      </c>
      <c r="D19" s="2" t="s">
        <v>55</v>
      </c>
      <c r="E19" s="6" t="str">
        <f>IFERROR(__xludf.DUMMYFUNCTION("REGEXREPLACE(RIGHT(LEFT(D19,LEN(D19)-2),LEN(D19)-6),"".{2}"", ""$0 "")"),"50 30 ")</f>
        <v>50 30 </v>
      </c>
    </row>
    <row r="20">
      <c r="A20" s="1"/>
      <c r="B20" s="11"/>
    </row>
    <row r="21">
      <c r="A21" s="2" t="s">
        <v>5</v>
      </c>
      <c r="B21" s="1">
        <v>5076.0</v>
      </c>
      <c r="C21" s="1" t="s">
        <v>56</v>
      </c>
      <c r="D21" s="2" t="s">
        <v>57</v>
      </c>
      <c r="E21" s="6" t="str">
        <f>IFERROR(__xludf.DUMMYFUNCTION("REGEXREPLACE(RIGHT(LEFT(D21,LEN(D21)-2),LEN(D21)-6),"".{2}"", ""$0 "")"),"50 31 38 ")</f>
        <v>50 31 38 </v>
      </c>
    </row>
    <row r="22">
      <c r="A22" s="2" t="s">
        <v>11</v>
      </c>
      <c r="B22" s="1">
        <v>5527.0</v>
      </c>
      <c r="C22" s="1" t="s">
        <v>58</v>
      </c>
      <c r="D22" s="2" t="s">
        <v>59</v>
      </c>
      <c r="E22" s="6" t="str">
        <f>IFERROR(__xludf.DUMMYFUNCTION("REGEXREPLACE(RIGHT(LEFT(D22,LEN(D22)-2),LEN(D22)-6),"".{2}"", ""$0 "")"),"50 31 39 ")</f>
        <v>50 31 39 </v>
      </c>
    </row>
    <row r="23">
      <c r="A23" s="2" t="s">
        <v>11</v>
      </c>
      <c r="B23" s="1">
        <v>5601.0</v>
      </c>
      <c r="C23" s="1" t="s">
        <v>60</v>
      </c>
      <c r="D23" s="2" t="s">
        <v>61</v>
      </c>
      <c r="E23" s="6" t="str">
        <f>IFERROR(__xludf.DUMMYFUNCTION("REGEXREPLACE(RIGHT(LEFT(D23,LEN(D23)-2),LEN(D23)-6),"".{2}"", ""$0 "")"),"50 32 30 ")</f>
        <v>50 32 30 </v>
      </c>
    </row>
    <row r="24">
      <c r="A24" s="2" t="s">
        <v>11</v>
      </c>
      <c r="B24" s="1">
        <v>5666.0</v>
      </c>
      <c r="C24" s="1" t="s">
        <v>62</v>
      </c>
      <c r="D24" s="2" t="s">
        <v>63</v>
      </c>
      <c r="E24" s="6" t="str">
        <f>IFERROR(__xludf.DUMMYFUNCTION("REGEXREPLACE(RIGHT(LEFT(D24,LEN(D24)-2),LEN(D24)-6),"".{2}"", ""$0 "")"),"50 32 31 ")</f>
        <v>50 32 31 </v>
      </c>
    </row>
    <row r="25">
      <c r="A25" s="2" t="s">
        <v>11</v>
      </c>
      <c r="B25" s="1">
        <v>5735.0</v>
      </c>
      <c r="C25" s="1" t="s">
        <v>64</v>
      </c>
      <c r="D25" s="2" t="s">
        <v>65</v>
      </c>
      <c r="E25" s="6" t="str">
        <f>IFERROR(__xludf.DUMMYFUNCTION("REGEXREPLACE(RIGHT(LEFT(D25,LEN(D25)-2),LEN(D25)-6),"".{2}"", ""$0 "")"),"50 32 32 ")</f>
        <v>50 32 32 </v>
      </c>
    </row>
    <row r="26">
      <c r="A26" s="2" t="s">
        <v>11</v>
      </c>
      <c r="B26" s="1">
        <v>5800.0</v>
      </c>
      <c r="C26" s="1" t="s">
        <v>66</v>
      </c>
      <c r="D26" s="2" t="s">
        <v>67</v>
      </c>
      <c r="E26" s="6" t="str">
        <f>IFERROR(__xludf.DUMMYFUNCTION("REGEXREPLACE(RIGHT(LEFT(D26,LEN(D26)-2),LEN(D26)-6),"".{2}"", ""$0 "")"),"50 32 33 ")</f>
        <v>50 32 33 </v>
      </c>
    </row>
    <row r="27">
      <c r="A27" s="2" t="s">
        <v>11</v>
      </c>
      <c r="B27" s="1">
        <v>5915.0</v>
      </c>
      <c r="C27" s="1" t="s">
        <v>68</v>
      </c>
      <c r="D27" s="2" t="s">
        <v>69</v>
      </c>
      <c r="E27" s="6" t="str">
        <f>IFERROR(__xludf.DUMMYFUNCTION("REGEXREPLACE(RIGHT(LEFT(D27,LEN(D27)-2),LEN(D27)-6),"".{2}"", ""$0 "")"),"50 32 34 ")</f>
        <v>50 32 34 </v>
      </c>
    </row>
    <row r="28">
      <c r="A28" s="2" t="s">
        <v>11</v>
      </c>
      <c r="B28" s="1">
        <v>6014.0</v>
      </c>
      <c r="C28" s="1" t="s">
        <v>70</v>
      </c>
      <c r="D28" s="2" t="s">
        <v>71</v>
      </c>
      <c r="E28" s="6" t="str">
        <f>IFERROR(__xludf.DUMMYFUNCTION("REGEXREPLACE(RIGHT(LEFT(D28,LEN(D28)-2),LEN(D28)-6),"".{2}"", ""$0 "")"),"50 32 35 ")</f>
        <v>50 32 35 </v>
      </c>
    </row>
    <row r="29">
      <c r="A29" s="2" t="s">
        <v>11</v>
      </c>
      <c r="B29" s="1">
        <v>6166.0</v>
      </c>
      <c r="C29" s="1" t="s">
        <v>72</v>
      </c>
      <c r="D29" s="2" t="s">
        <v>73</v>
      </c>
      <c r="E29" s="6" t="str">
        <f>IFERROR(__xludf.DUMMYFUNCTION("REGEXREPLACE(RIGHT(LEFT(D29,LEN(D29)-2),LEN(D29)-6),"".{2}"", ""$0 "")"),"50 32 36 ")</f>
        <v>50 32 36 </v>
      </c>
    </row>
    <row r="30">
      <c r="A30" s="2" t="s">
        <v>11</v>
      </c>
      <c r="B30" s="1">
        <v>6277.0</v>
      </c>
      <c r="C30" s="1" t="s">
        <v>74</v>
      </c>
      <c r="D30" s="2" t="s">
        <v>75</v>
      </c>
      <c r="E30" s="6" t="str">
        <f>IFERROR(__xludf.DUMMYFUNCTION("REGEXREPLACE(RIGHT(LEFT(D30,LEN(D30)-2),LEN(D30)-6),"".{2}"", ""$0 "")"),"50 32 37 ")</f>
        <v>50 32 37 </v>
      </c>
    </row>
    <row r="31">
      <c r="A31" s="2" t="s">
        <v>11</v>
      </c>
      <c r="B31" s="1">
        <v>6376.0</v>
      </c>
      <c r="C31" s="1" t="s">
        <v>76</v>
      </c>
      <c r="D31" s="2" t="s">
        <v>77</v>
      </c>
      <c r="E31" s="6" t="str">
        <f>IFERROR(__xludf.DUMMYFUNCTION("REGEXREPLACE(RIGHT(LEFT(D31,LEN(D31)-2),LEN(D31)-6),"".{2}"", ""$0 "")"),"50 32 38 ")</f>
        <v>50 32 38 </v>
      </c>
    </row>
    <row r="32">
      <c r="A32" s="2" t="s">
        <v>11</v>
      </c>
      <c r="B32" s="1">
        <v>6486.0</v>
      </c>
      <c r="C32" s="1" t="s">
        <v>78</v>
      </c>
      <c r="D32" s="2" t="s">
        <v>79</v>
      </c>
      <c r="E32" s="6" t="str">
        <f>IFERROR(__xludf.DUMMYFUNCTION("REGEXREPLACE(RIGHT(LEFT(D32,LEN(D32)-2),LEN(D32)-6),"".{2}"", ""$0 "")"),"50 32 39 ")</f>
        <v>50 32 39 </v>
      </c>
    </row>
    <row r="33">
      <c r="A33" s="2" t="s">
        <v>11</v>
      </c>
      <c r="B33" s="1">
        <v>6601.0</v>
      </c>
      <c r="C33" s="1" t="s">
        <v>80</v>
      </c>
      <c r="D33" s="2" t="s">
        <v>81</v>
      </c>
      <c r="E33" s="6" t="str">
        <f>IFERROR(__xludf.DUMMYFUNCTION("REGEXREPLACE(RIGHT(LEFT(D33,LEN(D33)-2),LEN(D33)-6),"".{2}"", ""$0 "")"),"50 33 30 ")</f>
        <v>50 33 30 </v>
      </c>
    </row>
    <row r="34">
      <c r="A34" s="2" t="s">
        <v>11</v>
      </c>
      <c r="B34" s="1">
        <v>6671.0</v>
      </c>
      <c r="C34" s="1" t="s">
        <v>82</v>
      </c>
      <c r="D34" s="2" t="s">
        <v>83</v>
      </c>
      <c r="E34" s="6" t="str">
        <f>IFERROR(__xludf.DUMMYFUNCTION("REGEXREPLACE(RIGHT(LEFT(D34,LEN(D34)-2),LEN(D34)-6),"".{2}"", ""$0 "")"),"50 33 31 ")</f>
        <v>50 33 31 </v>
      </c>
    </row>
    <row r="35">
      <c r="A35" s="2" t="s">
        <v>11</v>
      </c>
      <c r="B35" s="1">
        <v>6756.0</v>
      </c>
      <c r="C35" s="1" t="s">
        <v>84</v>
      </c>
      <c r="D35" s="2" t="s">
        <v>85</v>
      </c>
      <c r="E35" s="6" t="str">
        <f>IFERROR(__xludf.DUMMYFUNCTION("REGEXREPLACE(RIGHT(LEFT(D35,LEN(D35)-2),LEN(D35)-6),"".{2}"", ""$0 "")"),"50 33 32 ")</f>
        <v>50 33 32 </v>
      </c>
    </row>
    <row r="36">
      <c r="A36" s="2" t="s">
        <v>11</v>
      </c>
      <c r="B36" s="1">
        <v>6838.0</v>
      </c>
      <c r="C36" s="1" t="s">
        <v>86</v>
      </c>
      <c r="D36" s="2" t="s">
        <v>87</v>
      </c>
      <c r="E36" s="6" t="str">
        <f>IFERROR(__xludf.DUMMYFUNCTION("REGEXREPLACE(RIGHT(LEFT(D36,LEN(D36)-2),LEN(D36)-6),"".{2}"", ""$0 "")"),"50 33 33 ")</f>
        <v>50 33 33 </v>
      </c>
    </row>
    <row r="37">
      <c r="A37" s="2" t="s">
        <v>11</v>
      </c>
      <c r="B37" s="1">
        <v>6979.0</v>
      </c>
      <c r="C37" s="1" t="s">
        <v>88</v>
      </c>
      <c r="D37" s="2" t="s">
        <v>89</v>
      </c>
      <c r="E37" s="6" t="str">
        <f>IFERROR(__xludf.DUMMYFUNCTION("REGEXREPLACE(RIGHT(LEFT(D37,LEN(D37)-2),LEN(D37)-6),"".{2}"", ""$0 "")"),"50 33 34 ")</f>
        <v>50 33 34 </v>
      </c>
    </row>
    <row r="38">
      <c r="A38" s="2" t="s">
        <v>5</v>
      </c>
      <c r="B38" s="1">
        <v>7100.0</v>
      </c>
      <c r="C38" s="1" t="s">
        <v>90</v>
      </c>
      <c r="D38" s="2" t="s">
        <v>91</v>
      </c>
      <c r="E38" s="6" t="str">
        <f>IFERROR(__xludf.DUMMYFUNCTION("REGEXREPLACE(RIGHT(LEFT(D38,LEN(D38)-2),LEN(D38)-6),"".{2}"", ""$0 "")"),"50 33 35 ")</f>
        <v>50 33 35 </v>
      </c>
    </row>
    <row r="39">
      <c r="A39" s="1"/>
      <c r="B39" s="11"/>
      <c r="F39" s="6" t="str">
        <f>IFERROR(__xludf.DUMMYFUNCTION("REGEXREPLACE(E39,"".{2}"", ""$0 "")"),"")</f>
        <v/>
      </c>
    </row>
    <row r="40">
      <c r="A40" s="2" t="s">
        <v>5</v>
      </c>
      <c r="B40" s="1">
        <v>7915.0</v>
      </c>
      <c r="C40" s="1" t="s">
        <v>92</v>
      </c>
      <c r="D40" s="2" t="s">
        <v>93</v>
      </c>
      <c r="E40" s="6" t="str">
        <f>IFERROR(__xludf.DUMMYFUNCTION("REGEXREPLACE(RIGHT(LEFT(D40,LEN(D40)-2),LEN(D40)-6),"".{2}"", ""$0 "")"),"50 35 33 ")</f>
        <v>50 35 33 </v>
      </c>
    </row>
    <row r="41">
      <c r="A41" s="2" t="s">
        <v>11</v>
      </c>
      <c r="B41" s="1">
        <v>9031.0</v>
      </c>
      <c r="C41" s="1" t="s">
        <v>94</v>
      </c>
      <c r="D41" s="2" t="s">
        <v>95</v>
      </c>
      <c r="E41" s="6" t="str">
        <f>IFERROR(__xludf.DUMMYFUNCTION("REGEXREPLACE(RIGHT(LEFT(D41,LEN(D41)-2),LEN(D41)-6),"".{2}"", ""$0 "")"),"50 35 32 ")</f>
        <v>50 35 32 </v>
      </c>
    </row>
    <row r="42">
      <c r="A42" s="2" t="s">
        <v>11</v>
      </c>
      <c r="B42" s="1">
        <v>9067.0</v>
      </c>
      <c r="C42" s="1" t="s">
        <v>96</v>
      </c>
      <c r="D42" s="2" t="s">
        <v>97</v>
      </c>
      <c r="E42" s="6" t="str">
        <f>IFERROR(__xludf.DUMMYFUNCTION("REGEXREPLACE(RIGHT(LEFT(D42,LEN(D42)-2),LEN(D42)-6),"".{2}"", ""$0 "")"),"50 35 31 ")</f>
        <v>50 35 31 </v>
      </c>
    </row>
    <row r="43">
      <c r="A43" s="2" t="s">
        <v>11</v>
      </c>
      <c r="B43" s="1">
        <v>9121.0</v>
      </c>
      <c r="C43" s="1" t="s">
        <v>98</v>
      </c>
      <c r="D43" s="2" t="s">
        <v>99</v>
      </c>
      <c r="E43" s="6" t="str">
        <f>IFERROR(__xludf.DUMMYFUNCTION("REGEXREPLACE(RIGHT(LEFT(D43,LEN(D43)-2),LEN(D43)-6),"".{2}"", ""$0 "")"),"50 35 30 ")</f>
        <v>50 35 30 </v>
      </c>
    </row>
    <row r="44">
      <c r="A44" s="2" t="s">
        <v>11</v>
      </c>
      <c r="B44" s="1">
        <v>9479.0</v>
      </c>
      <c r="C44" s="1" t="s">
        <v>100</v>
      </c>
      <c r="D44" s="2" t="s">
        <v>101</v>
      </c>
      <c r="E44" s="6" t="str">
        <f>IFERROR(__xludf.DUMMYFUNCTION("REGEXREPLACE(RIGHT(LEFT(D44,LEN(D44)-2),LEN(D44)-6),"".{2}"", ""$0 "")"),"50 34 39 ")</f>
        <v>50 34 39 </v>
      </c>
    </row>
    <row r="45">
      <c r="A45" s="2" t="s">
        <v>11</v>
      </c>
      <c r="B45" s="1">
        <v>9627.0</v>
      </c>
      <c r="C45" s="1" t="s">
        <v>102</v>
      </c>
      <c r="D45" s="2" t="s">
        <v>103</v>
      </c>
      <c r="E45" s="6" t="str">
        <f>IFERROR(__xludf.DUMMYFUNCTION("REGEXREPLACE(RIGHT(LEFT(D45,LEN(D45)-2),LEN(D45)-6),"".{2}"", ""$0 "")"),"50 34 38 ")</f>
        <v>50 34 38 </v>
      </c>
    </row>
    <row r="46">
      <c r="A46" s="2" t="s">
        <v>11</v>
      </c>
      <c r="B46" s="1">
        <v>9705.0</v>
      </c>
      <c r="C46" s="1" t="s">
        <v>104</v>
      </c>
      <c r="D46" s="2" t="s">
        <v>105</v>
      </c>
      <c r="E46" s="6" t="str">
        <f>IFERROR(__xludf.DUMMYFUNCTION("REGEXREPLACE(RIGHT(LEFT(D46,LEN(D46)-2),LEN(D46)-6),"".{2}"", ""$0 "")"),"50 34 37 ")</f>
        <v>50 34 37 </v>
      </c>
    </row>
    <row r="47">
      <c r="A47" s="2" t="s">
        <v>11</v>
      </c>
      <c r="B47" s="1">
        <v>9800.0</v>
      </c>
      <c r="C47" s="1" t="s">
        <v>106</v>
      </c>
      <c r="D47" s="2" t="s">
        <v>107</v>
      </c>
      <c r="E47" s="6" t="str">
        <f>IFERROR(__xludf.DUMMYFUNCTION("REGEXREPLACE(RIGHT(LEFT(D47,LEN(D47)-2),LEN(D47)-6),"".{2}"", ""$0 "")"),"50 34 36 ")</f>
        <v>50 34 36 </v>
      </c>
    </row>
    <row r="48">
      <c r="A48" s="2" t="s">
        <v>11</v>
      </c>
      <c r="B48" s="1">
        <v>9871.0</v>
      </c>
      <c r="C48" s="1" t="s">
        <v>108</v>
      </c>
      <c r="D48" s="2" t="s">
        <v>109</v>
      </c>
      <c r="E48" s="6" t="str">
        <f>IFERROR(__xludf.DUMMYFUNCTION("REGEXREPLACE(RIGHT(LEFT(D48,LEN(D48)-2),LEN(D48)-6),"".{2}"", ""$0 "")"),"50 34 35 ")</f>
        <v>50 34 35 </v>
      </c>
    </row>
    <row r="49">
      <c r="A49" s="2" t="s">
        <v>11</v>
      </c>
      <c r="B49" s="1">
        <v>9944.0</v>
      </c>
      <c r="C49" s="1" t="s">
        <v>110</v>
      </c>
      <c r="D49" s="2" t="s">
        <v>111</v>
      </c>
      <c r="E49" s="6" t="str">
        <f>IFERROR(__xludf.DUMMYFUNCTION("REGEXREPLACE(RIGHT(LEFT(D49,LEN(D49)-2),LEN(D49)-6),"".{2}"", ""$0 "")"),"50 34 34 ")</f>
        <v>50 34 34 </v>
      </c>
    </row>
    <row r="50">
      <c r="A50" s="2" t="s">
        <v>11</v>
      </c>
      <c r="B50" s="1">
        <v>10122.0</v>
      </c>
      <c r="C50" s="1" t="s">
        <v>112</v>
      </c>
      <c r="D50" s="2" t="s">
        <v>113</v>
      </c>
      <c r="E50" s="6" t="str">
        <f>IFERROR(__xludf.DUMMYFUNCTION("REGEXREPLACE(RIGHT(LEFT(D50,LEN(D50)-2),LEN(D50)-6),"".{2}"", ""$0 "")"),"50 34 33 ")</f>
        <v>50 34 33 </v>
      </c>
    </row>
    <row r="51">
      <c r="A51" s="2" t="s">
        <v>11</v>
      </c>
      <c r="B51" s="1">
        <v>10187.0</v>
      </c>
      <c r="C51" s="1" t="s">
        <v>114</v>
      </c>
      <c r="D51" s="2" t="s">
        <v>115</v>
      </c>
      <c r="E51" s="6" t="str">
        <f>IFERROR(__xludf.DUMMYFUNCTION("REGEXREPLACE(RIGHT(LEFT(D51,LEN(D51)-2),LEN(D51)-6),"".{2}"", ""$0 "")"),"50 34 32 ")</f>
        <v>50 34 32 </v>
      </c>
    </row>
    <row r="52">
      <c r="A52" s="2" t="s">
        <v>11</v>
      </c>
      <c r="B52" s="1">
        <v>10290.0</v>
      </c>
      <c r="C52" s="1" t="s">
        <v>116</v>
      </c>
      <c r="D52" s="2" t="s">
        <v>117</v>
      </c>
      <c r="E52" s="6" t="str">
        <f>IFERROR(__xludf.DUMMYFUNCTION("REGEXREPLACE(RIGHT(LEFT(D52,LEN(D52)-2),LEN(D52)-6),"".{2}"", ""$0 "")"),"50 34 31 ")</f>
        <v>50 34 31 </v>
      </c>
    </row>
    <row r="53">
      <c r="A53" s="2" t="s">
        <v>11</v>
      </c>
      <c r="B53" s="1">
        <v>10416.0</v>
      </c>
      <c r="C53" s="1" t="s">
        <v>118</v>
      </c>
      <c r="D53" s="2" t="s">
        <v>119</v>
      </c>
      <c r="E53" s="6" t="str">
        <f>IFERROR(__xludf.DUMMYFUNCTION("REGEXREPLACE(RIGHT(LEFT(D53,LEN(D53)-2),LEN(D53)-6),"".{2}"", ""$0 "")"),"50 34 30 ")</f>
        <v>50 34 30 </v>
      </c>
    </row>
    <row r="54">
      <c r="A54" s="2" t="s">
        <v>11</v>
      </c>
      <c r="B54" s="1">
        <v>10561.0</v>
      </c>
      <c r="C54" s="1" t="s">
        <v>120</v>
      </c>
      <c r="D54" s="2" t="s">
        <v>121</v>
      </c>
      <c r="E54" s="6" t="str">
        <f>IFERROR(__xludf.DUMMYFUNCTION("REGEXREPLACE(RIGHT(LEFT(D54,LEN(D54)-2),LEN(D54)-6),"".{2}"", ""$0 "")"),"50 33 39 ")</f>
        <v>50 33 39 </v>
      </c>
    </row>
    <row r="55">
      <c r="A55" s="2" t="s">
        <v>11</v>
      </c>
      <c r="B55" s="1">
        <v>10717.0</v>
      </c>
      <c r="C55" s="1" t="s">
        <v>122</v>
      </c>
      <c r="D55" s="2" t="s">
        <v>123</v>
      </c>
      <c r="E55" s="6" t="str">
        <f>IFERROR(__xludf.DUMMYFUNCTION("REGEXREPLACE(RIGHT(LEFT(D55,LEN(D55)-2),LEN(D55)-6),"".{2}"", ""$0 "")"),"50 33 38 ")</f>
        <v>50 33 38 </v>
      </c>
    </row>
    <row r="56">
      <c r="A56" s="2" t="s">
        <v>11</v>
      </c>
      <c r="B56" s="1">
        <v>10807.0</v>
      </c>
      <c r="C56" s="1" t="s">
        <v>124</v>
      </c>
      <c r="D56" s="2" t="s">
        <v>125</v>
      </c>
      <c r="E56" s="6" t="str">
        <f>IFERROR(__xludf.DUMMYFUNCTION("REGEXREPLACE(RIGHT(LEFT(D56,LEN(D56)-2),LEN(D56)-6),"".{2}"", ""$0 "")"),"50 33 37 ")</f>
        <v>50 33 37 </v>
      </c>
    </row>
    <row r="57">
      <c r="A57" s="2" t="s">
        <v>5</v>
      </c>
      <c r="B57" s="1">
        <v>10912.0</v>
      </c>
      <c r="C57" s="1" t="s">
        <v>126</v>
      </c>
      <c r="D57" s="2" t="s">
        <v>127</v>
      </c>
      <c r="E57" s="6" t="str">
        <f>IFERROR(__xludf.DUMMYFUNCTION("REGEXREPLACE(RIGHT(LEFT(D57,LEN(D57)-2),LEN(D57)-6),"".{2}"", ""$0 "")"),"50 33 36 ")</f>
        <v>50 33 36 </v>
      </c>
    </row>
    <row r="58">
      <c r="A58" s="1"/>
      <c r="B58" s="11"/>
      <c r="G58" s="2"/>
    </row>
    <row r="59">
      <c r="A59" s="2" t="s">
        <v>5</v>
      </c>
      <c r="B59" s="1">
        <v>12070.0</v>
      </c>
      <c r="C59" s="1" t="s">
        <v>17</v>
      </c>
      <c r="D59" s="2" t="s">
        <v>18</v>
      </c>
      <c r="E59" s="6" t="str">
        <f>IFERROR(__xludf.DUMMYFUNCTION("REGEXREPLACE(RIGHT(LEFT(D59,LEN(D59)-2),LEN(D59)-6),"".{2}"", ""$0 "")"),"50 35 34 ")</f>
        <v>50 35 34 </v>
      </c>
    </row>
    <row r="60">
      <c r="A60" s="2" t="s">
        <v>5</v>
      </c>
      <c r="B60" s="1">
        <v>13088.0</v>
      </c>
      <c r="C60" s="1" t="s">
        <v>22</v>
      </c>
      <c r="D60" s="2" t="s">
        <v>23</v>
      </c>
      <c r="E60" s="6" t="str">
        <f>IFERROR(__xludf.DUMMYFUNCTION("REGEXREPLACE(RIGHT(LEFT(D60,LEN(D60)-2),LEN(D60)-6),"".{2}"", ""$0 "")"),"50 35 35 ")</f>
        <v>50 35 35 </v>
      </c>
    </row>
    <row r="61">
      <c r="A61" s="2" t="s">
        <v>5</v>
      </c>
      <c r="B61" s="1">
        <v>14153.0</v>
      </c>
      <c r="C61" s="1" t="s">
        <v>128</v>
      </c>
      <c r="D61" s="2" t="s">
        <v>129</v>
      </c>
      <c r="E61" s="6" t="str">
        <f>IFERROR(__xludf.DUMMYFUNCTION("REGEXREPLACE(RIGHT(LEFT(D61,LEN(D61)-2),LEN(D61)-6),"".{2}"", ""$0 "")"),"50 35 36 ")</f>
        <v>50 35 36 </v>
      </c>
    </row>
    <row r="62">
      <c r="A62" s="2" t="s">
        <v>5</v>
      </c>
      <c r="B62" s="1">
        <v>14808.0</v>
      </c>
      <c r="C62" s="1" t="s">
        <v>130</v>
      </c>
      <c r="D62" s="2" t="s">
        <v>131</v>
      </c>
      <c r="E62" s="6" t="str">
        <f>IFERROR(__xludf.DUMMYFUNCTION("REGEXREPLACE(RIGHT(LEFT(D62,LEN(D62)-2),LEN(D62)-6),"".{2}"", ""$0 "")"),"50 35 37 ")</f>
        <v>50 35 37 </v>
      </c>
    </row>
    <row r="63">
      <c r="A63" s="2" t="s">
        <v>5</v>
      </c>
      <c r="B63" s="1">
        <v>15462.0</v>
      </c>
      <c r="C63" s="1" t="s">
        <v>132</v>
      </c>
      <c r="D63" s="2" t="s">
        <v>133</v>
      </c>
      <c r="E63" s="6" t="str">
        <f>IFERROR(__xludf.DUMMYFUNCTION("REGEXREPLACE(RIGHT(LEFT(D63,LEN(D63)-2),LEN(D63)-6),"".{2}"", ""$0 "")"),"50 35 38 ")</f>
        <v>50 35 38 </v>
      </c>
    </row>
    <row r="64">
      <c r="A64" s="2" t="s">
        <v>5</v>
      </c>
      <c r="B64" s="1">
        <v>16056.0</v>
      </c>
      <c r="C64" s="1" t="s">
        <v>134</v>
      </c>
      <c r="D64" s="2" t="s">
        <v>135</v>
      </c>
      <c r="E64" s="6" t="str">
        <f>IFERROR(__xludf.DUMMYFUNCTION("REGEXREPLACE(RIGHT(LEFT(D64,LEN(D64)-2),LEN(D64)-6),"".{2}"", ""$0 "")"),"50 35 39 ")</f>
        <v>50 35 39 </v>
      </c>
    </row>
    <row r="65">
      <c r="A65" s="2" t="s">
        <v>5</v>
      </c>
      <c r="B65" s="1">
        <v>16865.0</v>
      </c>
      <c r="C65" s="1" t="s">
        <v>136</v>
      </c>
      <c r="D65" s="2" t="s">
        <v>137</v>
      </c>
      <c r="E65" s="6" t="str">
        <f>IFERROR(__xludf.DUMMYFUNCTION("REGEXREPLACE(RIGHT(LEFT(D65,LEN(D65)-2),LEN(D65)-6),"".{2}"", ""$0 "")"),"50 36 30 ")</f>
        <v>50 36 30 </v>
      </c>
    </row>
    <row r="66">
      <c r="A66" s="2" t="s">
        <v>5</v>
      </c>
      <c r="B66" s="1">
        <v>17254.0</v>
      </c>
      <c r="C66" s="1" t="s">
        <v>138</v>
      </c>
      <c r="D66" s="2" t="s">
        <v>139</v>
      </c>
      <c r="E66" s="6" t="str">
        <f>IFERROR(__xludf.DUMMYFUNCTION("REGEXREPLACE(RIGHT(LEFT(D66,LEN(D66)-2),LEN(D66)-6),"".{2}"", ""$0 "")"),"50 36 31 ")</f>
        <v>50 36 31 </v>
      </c>
    </row>
    <row r="67">
      <c r="A67" s="2" t="s">
        <v>5</v>
      </c>
      <c r="B67" s="1">
        <v>17689.0</v>
      </c>
      <c r="C67" s="1" t="s">
        <v>140</v>
      </c>
      <c r="D67" s="2" t="s">
        <v>141</v>
      </c>
      <c r="E67" s="6" t="str">
        <f>IFERROR(__xludf.DUMMYFUNCTION("REGEXREPLACE(RIGHT(LEFT(D67,LEN(D67)-2),LEN(D67)-6),"".{2}"", ""$0 "")"),"50 36 32 ")</f>
        <v>50 36 32 </v>
      </c>
    </row>
    <row r="68">
      <c r="A68" s="2" t="s">
        <v>5</v>
      </c>
      <c r="B68" s="1">
        <v>18254.0</v>
      </c>
      <c r="C68" s="1" t="s">
        <v>142</v>
      </c>
      <c r="D68" s="2" t="s">
        <v>143</v>
      </c>
      <c r="E68" s="6" t="str">
        <f>IFERROR(__xludf.DUMMYFUNCTION("REGEXREPLACE(RIGHT(LEFT(D68,LEN(D68)-2),LEN(D68)-6),"".{2}"", ""$0 "")"),"50 36 33 ")</f>
        <v>50 36 33 </v>
      </c>
    </row>
    <row r="69">
      <c r="A69" s="2" t="s">
        <v>5</v>
      </c>
      <c r="B69" s="1">
        <v>18832.0</v>
      </c>
      <c r="C69" s="1" t="s">
        <v>144</v>
      </c>
      <c r="D69" s="2" t="s">
        <v>145</v>
      </c>
      <c r="E69" s="6" t="str">
        <f>IFERROR(__xludf.DUMMYFUNCTION("REGEXREPLACE(RIGHT(LEFT(D69,LEN(D69)-2),LEN(D69)-6),"".{2}"", ""$0 "")"),"50 36 34 ")</f>
        <v>50 36 34 </v>
      </c>
    </row>
    <row r="70">
      <c r="A70" s="2" t="s">
        <v>5</v>
      </c>
      <c r="B70" s="1">
        <v>19429.0</v>
      </c>
      <c r="C70" s="1" t="s">
        <v>146</v>
      </c>
      <c r="D70" s="2" t="s">
        <v>147</v>
      </c>
      <c r="E70" s="6" t="str">
        <f>IFERROR(__xludf.DUMMYFUNCTION("REGEXREPLACE(RIGHT(LEFT(D70,LEN(D70)-2),LEN(D70)-6),"".{2}"", ""$0 "")"),"50 36 35 ")</f>
        <v>50 36 35 </v>
      </c>
    </row>
    <row r="71">
      <c r="A71" s="2" t="s">
        <v>5</v>
      </c>
      <c r="B71" s="1">
        <v>20247.0</v>
      </c>
      <c r="C71" s="1" t="s">
        <v>148</v>
      </c>
      <c r="D71" s="2" t="s">
        <v>149</v>
      </c>
      <c r="E71" s="6" t="str">
        <f>IFERROR(__xludf.DUMMYFUNCTION("REGEXREPLACE(RIGHT(LEFT(D71,LEN(D71)-2),LEN(D71)-6),"".{2}"", ""$0 "")"),"50 36 36 ")</f>
        <v>50 36 36 </v>
      </c>
    </row>
    <row r="72">
      <c r="A72" s="2" t="s">
        <v>5</v>
      </c>
      <c r="B72" s="1">
        <v>20698.0</v>
      </c>
      <c r="C72" s="1" t="s">
        <v>150</v>
      </c>
      <c r="D72" s="2" t="s">
        <v>151</v>
      </c>
      <c r="E72" s="6" t="str">
        <f>IFERROR(__xludf.DUMMYFUNCTION("REGEXREPLACE(RIGHT(LEFT(D72,LEN(D72)-2),LEN(D72)-6),"".{2}"", ""$0 "")"),"50 36 37 ")</f>
        <v>50 36 37 </v>
      </c>
    </row>
    <row r="73">
      <c r="A73" s="2" t="s">
        <v>5</v>
      </c>
      <c r="B73" s="1">
        <v>21173.0</v>
      </c>
      <c r="C73" s="1" t="s">
        <v>152</v>
      </c>
      <c r="D73" s="2" t="s">
        <v>153</v>
      </c>
      <c r="E73" s="6" t="str">
        <f>IFERROR(__xludf.DUMMYFUNCTION("REGEXREPLACE(RIGHT(LEFT(D73,LEN(D73)-2),LEN(D73)-6),"".{2}"", ""$0 "")"),"50 36 38 ")</f>
        <v>50 36 38 </v>
      </c>
    </row>
    <row r="74">
      <c r="A74" s="2" t="s">
        <v>5</v>
      </c>
      <c r="B74" s="1">
        <v>21615.0</v>
      </c>
      <c r="C74" s="1" t="s">
        <v>154</v>
      </c>
      <c r="D74" s="2" t="s">
        <v>155</v>
      </c>
      <c r="E74" s="6" t="str">
        <f>IFERROR(__xludf.DUMMYFUNCTION("REGEXREPLACE(RIGHT(LEFT(D74,LEN(D74)-2),LEN(D74)-6),"".{2}"", ""$0 "")"),"50 36 39 ")</f>
        <v>50 36 39 </v>
      </c>
    </row>
    <row r="75">
      <c r="A75" s="2" t="s">
        <v>5</v>
      </c>
      <c r="B75" s="1">
        <v>22038.0</v>
      </c>
      <c r="C75" s="1" t="s">
        <v>156</v>
      </c>
      <c r="D75" s="2" t="s">
        <v>157</v>
      </c>
      <c r="E75" s="6" t="str">
        <f>IFERROR(__xludf.DUMMYFUNCTION("REGEXREPLACE(RIGHT(LEFT(D75,LEN(D75)-2),LEN(D75)-6),"".{2}"", ""$0 "")"),"50 37 30 ")</f>
        <v>50 37 30 </v>
      </c>
    </row>
    <row r="76">
      <c r="A76" s="2" t="s">
        <v>5</v>
      </c>
      <c r="B76" s="1">
        <v>22536.0</v>
      </c>
      <c r="C76" s="1" t="s">
        <v>158</v>
      </c>
      <c r="D76" s="2" t="s">
        <v>159</v>
      </c>
      <c r="E76" s="6" t="str">
        <f>IFERROR(__xludf.DUMMYFUNCTION("REGEXREPLACE(RIGHT(LEFT(D76,LEN(D76)-2),LEN(D76)-6),"".{2}"", ""$0 "")"),"50 37 31 ")</f>
        <v>50 37 31 </v>
      </c>
    </row>
    <row r="77">
      <c r="A77" s="1"/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</sheetData>
  <mergeCells count="1">
    <mergeCell ref="H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6.5"/>
    <col customWidth="1" min="4" max="4" width="11.75"/>
    <col customWidth="1" min="5" max="5" width="20.38"/>
  </cols>
  <sheetData>
    <row r="1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5</v>
      </c>
      <c r="B2" s="2">
        <v>2072.0</v>
      </c>
      <c r="C2" s="1" t="s">
        <v>160</v>
      </c>
      <c r="D2" s="2" t="s">
        <v>161</v>
      </c>
      <c r="E2" s="6" t="str">
        <f>IFERROR(__xludf.DUMMYFUNCTION("REGEXREPLACE(RIGHT(LEFT(D2,LEN(D2)-2),LEN(D2)-6),"".{2}"", ""$0 "")"),"50 38 39 ")</f>
        <v>50 38 39 </v>
      </c>
    </row>
    <row r="3">
      <c r="A3" s="2" t="s">
        <v>5</v>
      </c>
      <c r="B3" s="2">
        <v>4648.0</v>
      </c>
      <c r="C3" s="1" t="s">
        <v>162</v>
      </c>
      <c r="D3" s="2" t="s">
        <v>163</v>
      </c>
      <c r="E3" s="6" t="str">
        <f>IFERROR(__xludf.DUMMYFUNCTION("REGEXREPLACE(RIGHT(LEFT(D3,LEN(D3)-2),LEN(D3)-6),"".{2}"", ""$0 "")"),"50 38 38 ")</f>
        <v>50 38 38 </v>
      </c>
    </row>
    <row r="4">
      <c r="A4" s="2" t="s">
        <v>5</v>
      </c>
      <c r="B4" s="2">
        <v>5806.0</v>
      </c>
      <c r="C4" s="1" t="s">
        <v>164</v>
      </c>
      <c r="D4" s="2" t="s">
        <v>165</v>
      </c>
      <c r="E4" s="6" t="str">
        <f>IFERROR(__xludf.DUMMYFUNCTION("REGEXREPLACE(RIGHT(LEFT(D4,LEN(D4)-2),LEN(D4)-6),"".{2}"", ""$0 "")"),"50 38 37 ")</f>
        <v>50 38 37 </v>
      </c>
    </row>
    <row r="5">
      <c r="A5" s="2" t="s">
        <v>5</v>
      </c>
      <c r="B5" s="2">
        <v>6320.0</v>
      </c>
      <c r="C5" s="1" t="s">
        <v>166</v>
      </c>
      <c r="D5" s="2" t="s">
        <v>167</v>
      </c>
      <c r="E5" s="6" t="str">
        <f>IFERROR(__xludf.DUMMYFUNCTION("REGEXREPLACE(RIGHT(LEFT(D5,LEN(D5)-2),LEN(D5)-6),"".{2}"", ""$0 "")"),"50 38 36 ")</f>
        <v>50 38 36 </v>
      </c>
    </row>
    <row r="6">
      <c r="A6" s="2" t="s">
        <v>5</v>
      </c>
      <c r="B6" s="2">
        <v>7047.0</v>
      </c>
      <c r="C6" s="1" t="s">
        <v>168</v>
      </c>
      <c r="D6" s="2" t="s">
        <v>169</v>
      </c>
      <c r="E6" s="6" t="str">
        <f>IFERROR(__xludf.DUMMYFUNCTION("REGEXREPLACE(RIGHT(LEFT(D6,LEN(D6)-2),LEN(D6)-6),"".{2}"", ""$0 "")"),"50 38 35 ")</f>
        <v>50 38 35 </v>
      </c>
    </row>
    <row r="7">
      <c r="A7" s="2" t="s">
        <v>5</v>
      </c>
      <c r="B7" s="2">
        <v>7311.0</v>
      </c>
      <c r="C7" s="1" t="s">
        <v>170</v>
      </c>
      <c r="D7" s="2" t="s">
        <v>171</v>
      </c>
      <c r="E7" s="6" t="str">
        <f>IFERROR(__xludf.DUMMYFUNCTION("REGEXREPLACE(RIGHT(LEFT(D7,LEN(D7)-2),LEN(D7)-6),"".{2}"", ""$0 "")"),"50 38 34 ")</f>
        <v>50 38 34 </v>
      </c>
    </row>
    <row r="8">
      <c r="A8" s="2" t="s">
        <v>5</v>
      </c>
      <c r="B8" s="2">
        <v>7615.0</v>
      </c>
      <c r="C8" s="1" t="s">
        <v>172</v>
      </c>
      <c r="D8" s="2" t="s">
        <v>173</v>
      </c>
      <c r="E8" s="6" t="str">
        <f>IFERROR(__xludf.DUMMYFUNCTION("REGEXREPLACE(RIGHT(LEFT(D8,LEN(D8)-2),LEN(D8)-6),"".{2}"", ""$0 "")"),"50 38 33 ")</f>
        <v>50 38 33 </v>
      </c>
    </row>
    <row r="9">
      <c r="A9" s="2" t="s">
        <v>5</v>
      </c>
      <c r="B9" s="2">
        <v>7875.0</v>
      </c>
      <c r="C9" s="1" t="s">
        <v>174</v>
      </c>
      <c r="D9" s="2" t="s">
        <v>175</v>
      </c>
      <c r="E9" s="6" t="str">
        <f>IFERROR(__xludf.DUMMYFUNCTION("REGEXREPLACE(RIGHT(LEFT(D9,LEN(D9)-2),LEN(D9)-6),"".{2}"", ""$0 "")"),"50 38 32 ")</f>
        <v>50 38 32 </v>
      </c>
    </row>
    <row r="10">
      <c r="A10" s="2" t="s">
        <v>5</v>
      </c>
      <c r="B10" s="2">
        <v>8145.0</v>
      </c>
      <c r="C10" s="1" t="s">
        <v>176</v>
      </c>
      <c r="D10" s="2" t="s">
        <v>177</v>
      </c>
      <c r="E10" s="6" t="str">
        <f>IFERROR(__xludf.DUMMYFUNCTION("REGEXREPLACE(RIGHT(LEFT(D10,LEN(D10)-2),LEN(D10)-6),"".{2}"", ""$0 "")"),"50 38 31 ")</f>
        <v>50 38 31 </v>
      </c>
    </row>
    <row r="11">
      <c r="A11" s="2" t="s">
        <v>5</v>
      </c>
      <c r="B11" s="2">
        <v>8353.0</v>
      </c>
      <c r="C11" s="1" t="s">
        <v>178</v>
      </c>
      <c r="D11" s="2" t="s">
        <v>179</v>
      </c>
      <c r="E11" s="6" t="str">
        <f>IFERROR(__xludf.DUMMYFUNCTION("REGEXREPLACE(RIGHT(LEFT(D11,LEN(D11)-2),LEN(D11)-6),"".{2}"", ""$0 "")"),"50 38 30 ")</f>
        <v>50 38 30 </v>
      </c>
    </row>
    <row r="12">
      <c r="A12" s="2" t="s">
        <v>5</v>
      </c>
      <c r="B12" s="2">
        <v>8567.0</v>
      </c>
      <c r="C12" s="1" t="s">
        <v>180</v>
      </c>
      <c r="D12" s="2" t="s">
        <v>181</v>
      </c>
      <c r="E12" s="6" t="str">
        <f>IFERROR(__xludf.DUMMYFUNCTION("REGEXREPLACE(RIGHT(LEFT(D12,LEN(D12)-2),LEN(D12)-6),"".{2}"", ""$0 "")"),"50 37 39 ")</f>
        <v>50 37 39 </v>
      </c>
    </row>
    <row r="13">
      <c r="A13" s="2" t="s">
        <v>5</v>
      </c>
      <c r="B13" s="2">
        <v>8841.0</v>
      </c>
      <c r="C13" s="1" t="s">
        <v>182</v>
      </c>
      <c r="D13" s="2" t="s">
        <v>183</v>
      </c>
      <c r="E13" s="6" t="str">
        <f>IFERROR(__xludf.DUMMYFUNCTION("REGEXREPLACE(RIGHT(LEFT(D13,LEN(D13)-2),LEN(D13)-6),"".{2}"", ""$0 "")"),"50 37 38 ")</f>
        <v>50 37 38 </v>
      </c>
    </row>
    <row r="14">
      <c r="A14" s="2" t="s">
        <v>5</v>
      </c>
      <c r="B14" s="2">
        <v>9223.0</v>
      </c>
      <c r="C14" s="1" t="s">
        <v>184</v>
      </c>
      <c r="D14" s="2" t="s">
        <v>185</v>
      </c>
      <c r="E14" s="6" t="str">
        <f>IFERROR(__xludf.DUMMYFUNCTION("REGEXREPLACE(RIGHT(LEFT(D14,LEN(D14)-2),LEN(D14)-6),"".{2}"", ""$0 "")"),"50 37 37 ")</f>
        <v>50 37 37 </v>
      </c>
    </row>
    <row r="15">
      <c r="A15" s="2" t="s">
        <v>5</v>
      </c>
      <c r="B15" s="2">
        <v>9513.0</v>
      </c>
      <c r="C15" s="1" t="s">
        <v>186</v>
      </c>
      <c r="D15" s="2" t="s">
        <v>187</v>
      </c>
      <c r="E15" s="6" t="str">
        <f>IFERROR(__xludf.DUMMYFUNCTION("REGEXREPLACE(RIGHT(LEFT(D15,LEN(D15)-2),LEN(D15)-6),"".{2}"", ""$0 "")"),"50 37 36 ")</f>
        <v>50 37 36 </v>
      </c>
    </row>
    <row r="16">
      <c r="A16" s="2" t="s">
        <v>5</v>
      </c>
      <c r="B16" s="2">
        <v>9787.0</v>
      </c>
      <c r="C16" s="1" t="s">
        <v>188</v>
      </c>
      <c r="D16" s="2" t="s">
        <v>189</v>
      </c>
      <c r="E16" s="6" t="str">
        <f>IFERROR(__xludf.DUMMYFUNCTION("REGEXREPLACE(RIGHT(LEFT(D16,LEN(D16)-2),LEN(D16)-6),"".{2}"", ""$0 "")"),"50 37 35 ")</f>
        <v>50 37 35 </v>
      </c>
    </row>
    <row r="17">
      <c r="A17" s="2" t="s">
        <v>5</v>
      </c>
      <c r="B17" s="2">
        <v>10173.0</v>
      </c>
      <c r="C17" s="1" t="s">
        <v>190</v>
      </c>
      <c r="D17" s="2" t="s">
        <v>191</v>
      </c>
      <c r="E17" s="6" t="str">
        <f>IFERROR(__xludf.DUMMYFUNCTION("REGEXREPLACE(RIGHT(LEFT(D17,LEN(D17)-2),LEN(D17)-6),"".{2}"", ""$0 "")"),"50 37 34 ")</f>
        <v>50 37 34 </v>
      </c>
    </row>
    <row r="18">
      <c r="A18" s="2" t="s">
        <v>5</v>
      </c>
      <c r="B18" s="2">
        <v>10423.0</v>
      </c>
      <c r="C18" s="1" t="s">
        <v>192</v>
      </c>
      <c r="D18" s="2" t="s">
        <v>193</v>
      </c>
      <c r="E18" s="6" t="str">
        <f>IFERROR(__xludf.DUMMYFUNCTION("REGEXREPLACE(RIGHT(LEFT(D18,LEN(D18)-2),LEN(D18)-6),"".{2}"", ""$0 "")"),"50 37 33 ")</f>
        <v>50 37 33 </v>
      </c>
    </row>
    <row r="19">
      <c r="A19" s="2" t="s">
        <v>5</v>
      </c>
      <c r="B19" s="2">
        <v>10739.0</v>
      </c>
      <c r="C19" s="1" t="s">
        <v>194</v>
      </c>
      <c r="D19" s="2" t="s">
        <v>195</v>
      </c>
      <c r="E19" s="6" t="str">
        <f>IFERROR(__xludf.DUMMYFUNCTION("REGEXREPLACE(RIGHT(LEFT(D19,LEN(D19)-2),LEN(D19)-6),"".{2}"", ""$0 "")"),"50 37 32 ")</f>
        <v>50 37 32 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5"/>
    <col customWidth="1" min="3" max="3" width="6.38"/>
    <col customWidth="1" min="4" max="4" width="13.5"/>
    <col customWidth="1" min="5" max="5" width="20.38"/>
  </cols>
  <sheetData>
    <row r="1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5</v>
      </c>
      <c r="B2" s="1">
        <v>2521.0</v>
      </c>
      <c r="C2" s="1" t="s">
        <v>196</v>
      </c>
      <c r="D2" s="2" t="s">
        <v>197</v>
      </c>
      <c r="E2" s="6" t="str">
        <f>IFERROR(__xludf.DUMMYFUNCTION("REGEXREPLACE(RIGHT(LEFT(D2,LEN(D2)-2),LEN(D2)-6),"".{2}"", ""$0 "")"),"50 39 30 ")</f>
        <v>50 39 30 </v>
      </c>
    </row>
    <row r="3">
      <c r="A3" s="2" t="s">
        <v>5</v>
      </c>
      <c r="B3" s="1">
        <v>2990.0</v>
      </c>
      <c r="C3" s="1" t="s">
        <v>198</v>
      </c>
      <c r="D3" s="2" t="s">
        <v>199</v>
      </c>
      <c r="E3" s="6" t="str">
        <f>IFERROR(__xludf.DUMMYFUNCTION("REGEXREPLACE(RIGHT(LEFT(D3,LEN(D3)-2),LEN(D3)-6),"".{2}"", ""$0 "")"),"50 39 31 ")</f>
        <v>50 39 31 </v>
      </c>
    </row>
    <row r="4">
      <c r="A4" s="2" t="s">
        <v>5</v>
      </c>
      <c r="B4" s="1">
        <v>3080.0</v>
      </c>
      <c r="C4" s="1" t="s">
        <v>200</v>
      </c>
      <c r="D4" s="2" t="s">
        <v>201</v>
      </c>
      <c r="E4" s="6" t="str">
        <f>IFERROR(__xludf.DUMMYFUNCTION("REGEXREPLACE(RIGHT(LEFT(D4,LEN(D4)-2),LEN(D4)-6),"".{2}"", ""$0 "")"),"50 39 32 ")</f>
        <v>50 39 32 </v>
      </c>
    </row>
    <row r="5">
      <c r="A5" s="2" t="s">
        <v>5</v>
      </c>
      <c r="B5" s="1">
        <v>3184.0</v>
      </c>
      <c r="C5" s="1" t="s">
        <v>202</v>
      </c>
      <c r="D5" s="2" t="s">
        <v>203</v>
      </c>
      <c r="E5" s="6" t="str">
        <f>IFERROR(__xludf.DUMMYFUNCTION("REGEXREPLACE(RIGHT(LEFT(D5,LEN(D5)-2),LEN(D5)-6),"".{2}"", ""$0 "")"),"50 39 33 ")</f>
        <v>50 39 33 </v>
      </c>
    </row>
    <row r="6">
      <c r="A6" s="2" t="s">
        <v>5</v>
      </c>
      <c r="B6" s="1">
        <v>3278.0</v>
      </c>
      <c r="C6" s="1" t="s">
        <v>204</v>
      </c>
      <c r="D6" s="2" t="s">
        <v>205</v>
      </c>
      <c r="E6" s="6" t="str">
        <f>IFERROR(__xludf.DUMMYFUNCTION("REGEXREPLACE(RIGHT(LEFT(D6,LEN(D6)-2),LEN(D6)-6),"".{2}"", ""$0 "")"),"50 39 34 ")</f>
        <v>50 39 34 </v>
      </c>
    </row>
    <row r="7">
      <c r="A7" s="2" t="s">
        <v>5</v>
      </c>
      <c r="B7" s="1">
        <v>3374.0</v>
      </c>
      <c r="C7" s="1" t="s">
        <v>206</v>
      </c>
      <c r="D7" s="2" t="s">
        <v>207</v>
      </c>
      <c r="E7" s="6" t="str">
        <f>IFERROR(__xludf.DUMMYFUNCTION("REGEXREPLACE(RIGHT(LEFT(D7,LEN(D7)-2),LEN(D7)-6),"".{2}"", ""$0 "")"),"50 39 35 ")</f>
        <v>50 39 35 </v>
      </c>
    </row>
    <row r="8">
      <c r="A8" s="2" t="s">
        <v>5</v>
      </c>
      <c r="B8" s="1">
        <v>3510.0</v>
      </c>
      <c r="C8" s="1" t="s">
        <v>208</v>
      </c>
      <c r="D8" s="2" t="s">
        <v>209</v>
      </c>
      <c r="E8" s="6" t="str">
        <f>IFERROR(__xludf.DUMMYFUNCTION("REGEXREPLACE(RIGHT(LEFT(D8,LEN(D8)-2),LEN(D8)-6),"".{2}"", ""$0 "")"),"50 39 36 ")</f>
        <v>50 39 36 </v>
      </c>
    </row>
    <row r="9">
      <c r="A9" s="2" t="s">
        <v>5</v>
      </c>
      <c r="B9" s="1">
        <v>3596.0</v>
      </c>
      <c r="C9" s="1" t="s">
        <v>210</v>
      </c>
      <c r="D9" s="2" t="s">
        <v>211</v>
      </c>
      <c r="E9" s="6" t="str">
        <f>IFERROR(__xludf.DUMMYFUNCTION("REGEXREPLACE(RIGHT(LEFT(D9,LEN(D9)-2),LEN(D9)-6),"".{2}"", ""$0 "")"),"50 39 37 ")</f>
        <v>50 39 37 </v>
      </c>
    </row>
    <row r="10">
      <c r="A10" s="2" t="s">
        <v>5</v>
      </c>
      <c r="B10" s="1">
        <v>3678.0</v>
      </c>
      <c r="C10" s="1" t="s">
        <v>212</v>
      </c>
      <c r="D10" s="2" t="s">
        <v>213</v>
      </c>
      <c r="E10" s="6" t="str">
        <f>IFERROR(__xludf.DUMMYFUNCTION("REGEXREPLACE(RIGHT(LEFT(D10,LEN(D10)-2),LEN(D10)-6),"".{2}"", ""$0 "")"),"50 39 38 ")</f>
        <v>50 39 38 </v>
      </c>
    </row>
    <row r="11">
      <c r="A11" s="2" t="s">
        <v>5</v>
      </c>
      <c r="B11" s="1">
        <v>3774.0</v>
      </c>
      <c r="C11" s="1" t="s">
        <v>214</v>
      </c>
      <c r="D11" s="2" t="s">
        <v>215</v>
      </c>
      <c r="E11" s="6" t="str">
        <f>IFERROR(__xludf.DUMMYFUNCTION("REGEXREPLACE(RIGHT(LEFT(D11,LEN(D11)-2),LEN(D11)-6),"".{2}"", ""$0 "")"),"50 39 39 ")</f>
        <v>50 39 39 </v>
      </c>
    </row>
    <row r="12">
      <c r="A12" s="2" t="s">
        <v>5</v>
      </c>
      <c r="B12" s="1">
        <v>3822.0</v>
      </c>
      <c r="C12" s="1" t="s">
        <v>216</v>
      </c>
      <c r="D12" s="2" t="s">
        <v>217</v>
      </c>
      <c r="E12" s="6" t="str">
        <f>IFERROR(__xludf.DUMMYFUNCTION("REGEXREPLACE(RIGHT(LEFT(D12,LEN(D12)-2),LEN(D12)-6),"".{2}"", ""$0 "")"),"50 31 30 30 ")</f>
        <v>50 31 30 30 </v>
      </c>
    </row>
    <row r="13">
      <c r="A13" s="2" t="s">
        <v>5</v>
      </c>
      <c r="B13" s="1">
        <v>3898.0</v>
      </c>
      <c r="C13" s="1" t="s">
        <v>218</v>
      </c>
      <c r="D13" s="2" t="s">
        <v>219</v>
      </c>
      <c r="E13" s="6" t="str">
        <f>IFERROR(__xludf.DUMMYFUNCTION("REGEXREPLACE(RIGHT(LEFT(D13,LEN(D13)-2),LEN(D13)-6),"".{2}"", ""$0 "")"),"50 31 30 31 ")</f>
        <v>50 31 30 31 </v>
      </c>
    </row>
    <row r="14">
      <c r="A14" s="2" t="s">
        <v>5</v>
      </c>
      <c r="B14" s="1">
        <v>4040.0</v>
      </c>
      <c r="C14" s="1" t="s">
        <v>220</v>
      </c>
      <c r="D14" s="2" t="s">
        <v>221</v>
      </c>
      <c r="E14" s="6" t="str">
        <f>IFERROR(__xludf.DUMMYFUNCTION("REGEXREPLACE(RIGHT(LEFT(D14,LEN(D14)-2),LEN(D14)-6),"".{2}"", ""$0 "")"),"50 31 30 32 ")</f>
        <v>50 31 30 32 </v>
      </c>
    </row>
    <row r="15">
      <c r="A15" s="2" t="s">
        <v>5</v>
      </c>
      <c r="B15" s="1">
        <v>4167.0</v>
      </c>
      <c r="C15" s="1" t="s">
        <v>222</v>
      </c>
      <c r="D15" s="2" t="s">
        <v>223</v>
      </c>
      <c r="E15" s="6" t="str">
        <f>IFERROR(__xludf.DUMMYFUNCTION("REGEXREPLACE(RIGHT(LEFT(D15,LEN(D15)-2),LEN(D15)-6),"".{2}"", ""$0 "")"),"50 31 30 33 ")</f>
        <v>50 31 30 33 </v>
      </c>
    </row>
    <row r="16">
      <c r="A16" s="2" t="s">
        <v>5</v>
      </c>
      <c r="B16" s="1">
        <v>4285.0</v>
      </c>
      <c r="C16" s="1" t="s">
        <v>224</v>
      </c>
      <c r="D16" s="2" t="s">
        <v>225</v>
      </c>
      <c r="E16" s="6" t="str">
        <f>IFERROR(__xludf.DUMMYFUNCTION("REGEXREPLACE(RIGHT(LEFT(D16,LEN(D16)-2),LEN(D16)-6),"".{2}"", ""$0 "")"),"50 31 30 34 ")</f>
        <v>50 31 30 34 </v>
      </c>
    </row>
    <row r="17">
      <c r="A17" s="2" t="s">
        <v>5</v>
      </c>
      <c r="B17" s="1">
        <v>4407.0</v>
      </c>
      <c r="C17" s="1" t="s">
        <v>226</v>
      </c>
      <c r="D17" s="2" t="s">
        <v>227</v>
      </c>
      <c r="E17" s="6" t="str">
        <f>IFERROR(__xludf.DUMMYFUNCTION("REGEXREPLACE(RIGHT(LEFT(D17,LEN(D17)-2),LEN(D17)-6),"".{2}"", ""$0 "")"),"50 31 30 35 ")</f>
        <v>50 31 30 35 </v>
      </c>
    </row>
    <row r="18">
      <c r="A18" s="2" t="s">
        <v>5</v>
      </c>
      <c r="B18" s="1">
        <v>4585.0</v>
      </c>
      <c r="C18" s="1" t="s">
        <v>228</v>
      </c>
      <c r="D18" s="2" t="s">
        <v>229</v>
      </c>
      <c r="E18" s="6" t="str">
        <f>IFERROR(__xludf.DUMMYFUNCTION("REGEXREPLACE(RIGHT(LEFT(D18,LEN(D18)-2),LEN(D18)-6),"".{2}"", ""$0 "")"),"50 31 30 36 ")</f>
        <v>50 31 30 36 </v>
      </c>
    </row>
    <row r="19">
      <c r="A19" s="2" t="s">
        <v>5</v>
      </c>
      <c r="B19" s="1">
        <v>4719.0</v>
      </c>
      <c r="C19" s="1" t="s">
        <v>230</v>
      </c>
      <c r="D19" s="2" t="s">
        <v>231</v>
      </c>
      <c r="E19" s="6" t="str">
        <f>IFERROR(__xludf.DUMMYFUNCTION("REGEXREPLACE(RIGHT(LEFT(D19,LEN(D19)-2),LEN(D19)-6),"".{2}"", ""$0 "")"),"50 31 30 37 ")</f>
        <v>50 31 30 37 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4.5"/>
    <col customWidth="1" min="3" max="3" width="6.75"/>
    <col customWidth="1" min="4" max="4" width="13.5"/>
    <col customWidth="1" min="5" max="5" width="20.38"/>
  </cols>
  <sheetData>
    <row r="1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>
      <c r="A2" s="2" t="s">
        <v>5</v>
      </c>
      <c r="B2" s="1">
        <v>822.0</v>
      </c>
      <c r="C2" s="1" t="s">
        <v>232</v>
      </c>
      <c r="D2" s="2" t="s">
        <v>233</v>
      </c>
      <c r="E2" s="6" t="str">
        <f>IFERROR(__xludf.DUMMYFUNCTION("REGEXREPLACE(RIGHT(LEFT(D2,LEN(D2)-2),LEN(D2)-6),"".{2}"", ""$0 "")"),"50 31 32 35 ")</f>
        <v>50 31 32 35 </v>
      </c>
    </row>
    <row r="3">
      <c r="A3" s="2" t="s">
        <v>5</v>
      </c>
      <c r="B3" s="1">
        <v>978.0</v>
      </c>
      <c r="C3" s="1" t="s">
        <v>234</v>
      </c>
      <c r="D3" s="2" t="s">
        <v>235</v>
      </c>
      <c r="E3" s="6" t="str">
        <f>IFERROR(__xludf.DUMMYFUNCTION("REGEXREPLACE(RIGHT(LEFT(D3,LEN(D3)-2),LEN(D3)-6),"".{2}"", ""$0 "")"),"50 31 32 34 ")</f>
        <v>50 31 32 34 </v>
      </c>
    </row>
    <row r="4">
      <c r="A4" s="2" t="s">
        <v>5</v>
      </c>
      <c r="B4" s="1">
        <v>1040.0</v>
      </c>
      <c r="C4" s="1" t="s">
        <v>236</v>
      </c>
      <c r="D4" s="2" t="s">
        <v>237</v>
      </c>
      <c r="E4" s="6" t="str">
        <f>IFERROR(__xludf.DUMMYFUNCTION("REGEXREPLACE(RIGHT(LEFT(D4,LEN(D4)-2),LEN(D4)-6),"".{2}"", ""$0 "")"),"50 31 32 33 ")</f>
        <v>50 31 32 33 </v>
      </c>
    </row>
    <row r="5">
      <c r="A5" s="2" t="s">
        <v>5</v>
      </c>
      <c r="B5" s="1">
        <v>1124.0</v>
      </c>
      <c r="C5" s="1" t="s">
        <v>238</v>
      </c>
      <c r="D5" s="2" t="s">
        <v>239</v>
      </c>
      <c r="E5" s="6" t="str">
        <f>IFERROR(__xludf.DUMMYFUNCTION("REGEXREPLACE(RIGHT(LEFT(D5,LEN(D5)-2),LEN(D5)-6),"".{2}"", ""$0 "")"),"50 31 32 32 ")</f>
        <v>50 31 32 32 </v>
      </c>
    </row>
    <row r="6">
      <c r="A6" s="2" t="s">
        <v>5</v>
      </c>
      <c r="B6" s="1">
        <v>1170.0</v>
      </c>
      <c r="C6" s="1" t="s">
        <v>240</v>
      </c>
      <c r="D6" s="2" t="s">
        <v>241</v>
      </c>
      <c r="E6" s="6" t="str">
        <f>IFERROR(__xludf.DUMMYFUNCTION("REGEXREPLACE(RIGHT(LEFT(D6,LEN(D6)-2),LEN(D6)-6),"".{2}"", ""$0 "")"),"50 31 32 31 ")</f>
        <v>50 31 32 31 </v>
      </c>
    </row>
    <row r="7">
      <c r="A7" s="2" t="s">
        <v>5</v>
      </c>
      <c r="B7" s="1">
        <v>1270.0</v>
      </c>
      <c r="C7" s="1" t="s">
        <v>242</v>
      </c>
      <c r="D7" s="2" t="s">
        <v>243</v>
      </c>
      <c r="E7" s="6" t="str">
        <f>IFERROR(__xludf.DUMMYFUNCTION("REGEXREPLACE(RIGHT(LEFT(D7,LEN(D7)-2),LEN(D7)-6),"".{2}"", ""$0 "")"),"50 31 32 30 ")</f>
        <v>50 31 32 30 </v>
      </c>
    </row>
    <row r="8">
      <c r="A8" s="2" t="s">
        <v>5</v>
      </c>
      <c r="B8" s="1">
        <v>1358.0</v>
      </c>
      <c r="C8" s="1" t="s">
        <v>244</v>
      </c>
      <c r="D8" s="2" t="s">
        <v>245</v>
      </c>
      <c r="E8" s="6" t="str">
        <f>IFERROR(__xludf.DUMMYFUNCTION("REGEXREPLACE(RIGHT(LEFT(D8,LEN(D8)-2),LEN(D8)-6),"".{2}"", ""$0 "")"),"50 31 31 39 ")</f>
        <v>50 31 31 39 </v>
      </c>
    </row>
    <row r="9">
      <c r="A9" s="2" t="s">
        <v>5</v>
      </c>
      <c r="B9" s="1">
        <v>1438.0</v>
      </c>
      <c r="C9" s="1" t="s">
        <v>246</v>
      </c>
      <c r="D9" s="2" t="s">
        <v>247</v>
      </c>
      <c r="E9" s="6" t="str">
        <f>IFERROR(__xludf.DUMMYFUNCTION("REGEXREPLACE(RIGHT(LEFT(D9,LEN(D9)-2),LEN(D9)-6),"".{2}"", ""$0 "")"),"50 31 31 38 ")</f>
        <v>50 31 31 38 </v>
      </c>
    </row>
    <row r="10">
      <c r="A10" s="2" t="s">
        <v>5</v>
      </c>
      <c r="B10" s="1">
        <v>1518.0</v>
      </c>
      <c r="C10" s="1" t="s">
        <v>248</v>
      </c>
      <c r="D10" s="2" t="s">
        <v>249</v>
      </c>
      <c r="E10" s="6" t="str">
        <f>IFERROR(__xludf.DUMMYFUNCTION("REGEXREPLACE(RIGHT(LEFT(D10,LEN(D10)-2),LEN(D10)-6),"".{2}"", ""$0 "")"),"50 31 31 37 ")</f>
        <v>50 31 31 37 </v>
      </c>
    </row>
    <row r="11">
      <c r="A11" s="2" t="s">
        <v>5</v>
      </c>
      <c r="B11" s="1">
        <v>1592.0</v>
      </c>
      <c r="C11" s="1" t="s">
        <v>250</v>
      </c>
      <c r="D11" s="2" t="s">
        <v>251</v>
      </c>
      <c r="E11" s="6" t="str">
        <f>IFERROR(__xludf.DUMMYFUNCTION("REGEXREPLACE(RIGHT(LEFT(D11,LEN(D11)-2),LEN(D11)-6),"".{2}"", ""$0 "")"),"50 31 31 36 ")</f>
        <v>50 31 31 36 </v>
      </c>
    </row>
    <row r="12">
      <c r="A12" s="2" t="s">
        <v>5</v>
      </c>
      <c r="B12" s="1">
        <v>1666.0</v>
      </c>
      <c r="C12" s="1" t="s">
        <v>252</v>
      </c>
      <c r="D12" s="2" t="s">
        <v>253</v>
      </c>
      <c r="E12" s="6" t="str">
        <f>IFERROR(__xludf.DUMMYFUNCTION("REGEXREPLACE(RIGHT(LEFT(D12,LEN(D12)-2),LEN(D12)-6),"".{2}"", ""$0 "")"),"50 31 31 35 ")</f>
        <v>50 31 31 35 </v>
      </c>
    </row>
    <row r="13">
      <c r="A13" s="2" t="s">
        <v>5</v>
      </c>
      <c r="B13" s="1">
        <v>1750.0</v>
      </c>
      <c r="C13" s="1" t="s">
        <v>254</v>
      </c>
      <c r="D13" s="2" t="s">
        <v>255</v>
      </c>
      <c r="E13" s="6" t="str">
        <f>IFERROR(__xludf.DUMMYFUNCTION("REGEXREPLACE(RIGHT(LEFT(D13,LEN(D13)-2),LEN(D13)-6),"".{2}"", ""$0 "")"),"50 31 31 34 ")</f>
        <v>50 31 31 34 </v>
      </c>
    </row>
    <row r="14">
      <c r="A14" s="2" t="s">
        <v>5</v>
      </c>
      <c r="B14" s="1">
        <v>1838.0</v>
      </c>
      <c r="C14" s="1" t="s">
        <v>256</v>
      </c>
      <c r="D14" s="2" t="s">
        <v>257</v>
      </c>
      <c r="E14" s="6" t="str">
        <f>IFERROR(__xludf.DUMMYFUNCTION("REGEXREPLACE(RIGHT(LEFT(D14,LEN(D14)-2),LEN(D14)-6),"".{2}"", ""$0 "")"),"50 31 31 33 ")</f>
        <v>50 31 31 33 </v>
      </c>
    </row>
    <row r="15">
      <c r="A15" s="2" t="s">
        <v>5</v>
      </c>
      <c r="B15" s="1">
        <v>1996.0</v>
      </c>
      <c r="C15" s="1" t="s">
        <v>258</v>
      </c>
      <c r="D15" s="2" t="s">
        <v>259</v>
      </c>
      <c r="E15" s="6" t="str">
        <f>IFERROR(__xludf.DUMMYFUNCTION("REGEXREPLACE(RIGHT(LEFT(D15,LEN(D15)-2),LEN(D15)-6),"".{2}"", ""$0 "")"),"50 31 31 32 ")</f>
        <v>50 31 31 32 </v>
      </c>
    </row>
    <row r="16">
      <c r="A16" s="2" t="s">
        <v>5</v>
      </c>
      <c r="B16" s="1">
        <v>2060.0</v>
      </c>
      <c r="C16" s="1" t="s">
        <v>260</v>
      </c>
      <c r="D16" s="2" t="s">
        <v>261</v>
      </c>
      <c r="E16" s="6" t="str">
        <f>IFERROR(__xludf.DUMMYFUNCTION("REGEXREPLACE(RIGHT(LEFT(D16,LEN(D16)-2),LEN(D16)-6),"".{2}"", ""$0 "")"),"50 31 31 31 ")</f>
        <v>50 31 31 31 </v>
      </c>
    </row>
    <row r="17">
      <c r="A17" s="2" t="s">
        <v>5</v>
      </c>
      <c r="B17" s="1">
        <v>2168.0</v>
      </c>
      <c r="C17" s="1" t="s">
        <v>262</v>
      </c>
      <c r="D17" s="2" t="s">
        <v>263</v>
      </c>
      <c r="E17" s="6" t="str">
        <f>IFERROR(__xludf.DUMMYFUNCTION("REGEXREPLACE(RIGHT(LEFT(D17,LEN(D17)-2),LEN(D17)-6),"".{2}"", ""$0 "")"),"50 31 31 30 ")</f>
        <v>50 31 31 30 </v>
      </c>
    </row>
    <row r="18">
      <c r="A18" s="2" t="s">
        <v>5</v>
      </c>
      <c r="B18" s="1">
        <v>2270.0</v>
      </c>
      <c r="C18" s="1" t="s">
        <v>264</v>
      </c>
      <c r="D18" s="2" t="s">
        <v>265</v>
      </c>
      <c r="E18" s="6" t="str">
        <f>IFERROR(__xludf.DUMMYFUNCTION("REGEXREPLACE(RIGHT(LEFT(D18,LEN(D18)-2),LEN(D18)-6),"".{2}"", ""$0 "")"),"50 31 30 39 ")</f>
        <v>50 31 30 39 </v>
      </c>
    </row>
    <row r="19">
      <c r="A19" s="2" t="s">
        <v>5</v>
      </c>
      <c r="B19" s="1">
        <v>2378.0</v>
      </c>
      <c r="C19" s="1" t="s">
        <v>266</v>
      </c>
      <c r="D19" s="2" t="s">
        <v>267</v>
      </c>
      <c r="E19" s="6" t="str">
        <f>IFERROR(__xludf.DUMMYFUNCTION("REGEXREPLACE(RIGHT(LEFT(D19,LEN(D19)-2),LEN(D19)-6),"".{2}"", ""$0 "")"),"50 31 30 38 ")</f>
        <v>50 31 30 38 </v>
      </c>
    </row>
    <row r="20">
      <c r="B20" s="11"/>
    </row>
    <row r="21">
      <c r="A21" s="2" t="s">
        <v>5</v>
      </c>
      <c r="B21" s="1">
        <v>2502.0</v>
      </c>
      <c r="C21" s="1" t="s">
        <v>268</v>
      </c>
      <c r="D21" s="2" t="s">
        <v>269</v>
      </c>
      <c r="E21" s="6" t="str">
        <f>IFERROR(__xludf.DUMMYFUNCTION("REGEXREPLACE(RIGHT(LEFT(D21,LEN(D21)-2),LEN(D21)-6),"".{2}"", ""$0 "")"),"50 31 32 36 ")</f>
        <v>50 31 32 36 </v>
      </c>
    </row>
    <row r="22">
      <c r="A22" s="2" t="s">
        <v>5</v>
      </c>
      <c r="B22" s="1">
        <v>2612.0</v>
      </c>
      <c r="C22" s="1" t="s">
        <v>270</v>
      </c>
      <c r="D22" s="2" t="s">
        <v>271</v>
      </c>
      <c r="E22" s="6" t="str">
        <f>IFERROR(__xludf.DUMMYFUNCTION("REGEXREPLACE(RIGHT(LEFT(D22,LEN(D22)-2),LEN(D22)-6),"".{2}"", ""$0 "")"),"50 31 32 37 ")</f>
        <v>50 31 32 37 </v>
      </c>
    </row>
    <row r="23">
      <c r="A23" s="2" t="s">
        <v>5</v>
      </c>
      <c r="B23" s="1">
        <v>2694.0</v>
      </c>
      <c r="C23" s="1" t="s">
        <v>272</v>
      </c>
      <c r="D23" s="2" t="s">
        <v>273</v>
      </c>
      <c r="E23" s="6" t="str">
        <f>IFERROR(__xludf.DUMMYFUNCTION("REGEXREPLACE(RIGHT(LEFT(D23,LEN(D23)-2),LEN(D23)-6),"".{2}"", ""$0 "")"),"50 31 32 38 ")</f>
        <v>50 31 32 38 </v>
      </c>
    </row>
    <row r="24">
      <c r="A24" s="2" t="s">
        <v>5</v>
      </c>
      <c r="B24" s="1">
        <v>2778.0</v>
      </c>
      <c r="C24" s="1" t="s">
        <v>274</v>
      </c>
      <c r="D24" s="2" t="s">
        <v>275</v>
      </c>
      <c r="E24" s="6" t="str">
        <f>IFERROR(__xludf.DUMMYFUNCTION("REGEXREPLACE(RIGHT(LEFT(D24,LEN(D24)-2),LEN(D24)-6),"".{2}"", ""$0 "")"),"50 31 32 39 ")</f>
        <v>50 31 32 39 </v>
      </c>
    </row>
    <row r="25">
      <c r="A25" s="2" t="s">
        <v>5</v>
      </c>
      <c r="B25" s="1">
        <v>2858.0</v>
      </c>
      <c r="C25" s="1" t="s">
        <v>276</v>
      </c>
      <c r="D25" s="2" t="s">
        <v>277</v>
      </c>
      <c r="E25" s="6" t="str">
        <f>IFERROR(__xludf.DUMMYFUNCTION("REGEXREPLACE(RIGHT(LEFT(D25,LEN(D25)-2),LEN(D25)-6),"".{2}"", ""$0 "")"),"50 31 33 30 ")</f>
        <v>50 31 33 30 </v>
      </c>
    </row>
    <row r="26">
      <c r="A26" s="2" t="s">
        <v>5</v>
      </c>
      <c r="B26" s="1">
        <v>2942.0</v>
      </c>
      <c r="C26" s="1" t="s">
        <v>278</v>
      </c>
      <c r="D26" s="2" t="s">
        <v>279</v>
      </c>
      <c r="E26" s="6" t="str">
        <f>IFERROR(__xludf.DUMMYFUNCTION("REGEXREPLACE(RIGHT(LEFT(D26,LEN(D26)-2),LEN(D26)-6),"".{2}"", ""$0 "")"),"50 31 33 31 ")</f>
        <v>50 31 33 31 </v>
      </c>
    </row>
    <row r="27">
      <c r="A27" s="2" t="s">
        <v>5</v>
      </c>
      <c r="B27" s="1">
        <v>3022.0</v>
      </c>
      <c r="C27" s="1" t="s">
        <v>280</v>
      </c>
      <c r="D27" s="2" t="s">
        <v>281</v>
      </c>
      <c r="E27" s="6" t="str">
        <f>IFERROR(__xludf.DUMMYFUNCTION("REGEXREPLACE(RIGHT(LEFT(D27,LEN(D27)-2),LEN(D27)-6),"".{2}"", ""$0 "")"),"50 31 33 32 ")</f>
        <v>50 31 33 32 </v>
      </c>
    </row>
    <row r="28">
      <c r="A28" s="2" t="s">
        <v>5</v>
      </c>
      <c r="B28" s="1">
        <v>3140.0</v>
      </c>
      <c r="C28" s="1" t="s">
        <v>282</v>
      </c>
      <c r="D28" s="2" t="s">
        <v>283</v>
      </c>
      <c r="E28" s="6" t="str">
        <f>IFERROR(__xludf.DUMMYFUNCTION("REGEXREPLACE(RIGHT(LEFT(D28,LEN(D28)-2),LEN(D28)-6),"".{2}"", ""$0 "")"),"50 31 33 33 ")</f>
        <v>50 31 33 33 </v>
      </c>
    </row>
    <row r="29">
      <c r="A29" s="2" t="s">
        <v>5</v>
      </c>
      <c r="B29" s="1">
        <v>3278.0</v>
      </c>
      <c r="C29" s="1" t="s">
        <v>284</v>
      </c>
      <c r="D29" s="2" t="s">
        <v>285</v>
      </c>
      <c r="E29" s="6" t="str">
        <f>IFERROR(__xludf.DUMMYFUNCTION("REGEXREPLACE(RIGHT(LEFT(D29,LEN(D29)-2),LEN(D29)-6),"".{2}"", ""$0 "")"),"50 31 33 34 ")</f>
        <v>50 31 33 34 </v>
      </c>
    </row>
    <row r="30">
      <c r="A30" s="2" t="s">
        <v>5</v>
      </c>
      <c r="B30" s="1">
        <v>3382.0</v>
      </c>
      <c r="C30" s="1" t="s">
        <v>286</v>
      </c>
      <c r="D30" s="2" t="s">
        <v>287</v>
      </c>
      <c r="E30" s="6" t="str">
        <f>IFERROR(__xludf.DUMMYFUNCTION("REGEXREPLACE(RIGHT(LEFT(D30,LEN(D30)-2),LEN(D30)-6),"".{2}"", ""$0 "")"),"50 31 33 35 ")</f>
        <v>50 31 33 35 </v>
      </c>
    </row>
    <row r="31">
      <c r="A31" s="2" t="s">
        <v>5</v>
      </c>
      <c r="B31" s="1">
        <v>3608.0</v>
      </c>
      <c r="C31" s="1" t="s">
        <v>288</v>
      </c>
      <c r="D31" s="2" t="s">
        <v>289</v>
      </c>
      <c r="E31" s="6" t="str">
        <f>IFERROR(__xludf.DUMMYFUNCTION("REGEXREPLACE(RIGHT(LEFT(D31,LEN(D31)-2),LEN(D31)-6),"".{2}"", ""$0 "")"),"50 31 33 36 ")</f>
        <v>50 31 33 36 </v>
      </c>
    </row>
    <row r="32">
      <c r="A32" s="2" t="s">
        <v>5</v>
      </c>
      <c r="B32" s="1">
        <v>3724.0</v>
      </c>
      <c r="C32" s="1" t="s">
        <v>290</v>
      </c>
      <c r="D32" s="2" t="s">
        <v>291</v>
      </c>
      <c r="E32" s="6" t="str">
        <f>IFERROR(__xludf.DUMMYFUNCTION("REGEXREPLACE(RIGHT(LEFT(D32,LEN(D32)-2),LEN(D32)-6),"".{2}"", ""$0 "")"),"50 31 33 37 ")</f>
        <v>50 31 33 37 </v>
      </c>
    </row>
    <row r="33">
      <c r="A33" s="2" t="s">
        <v>5</v>
      </c>
      <c r="B33" s="1">
        <v>3834.0</v>
      </c>
      <c r="C33" s="1" t="s">
        <v>292</v>
      </c>
      <c r="D33" s="2" t="s">
        <v>293</v>
      </c>
      <c r="E33" s="6" t="str">
        <f>IFERROR(__xludf.DUMMYFUNCTION("REGEXREPLACE(RIGHT(LEFT(D33,LEN(D33)-2),LEN(D33)-6),"".{2}"", ""$0 "")"),"50 31 33 38 ")</f>
        <v>50 31 33 38 </v>
      </c>
    </row>
    <row r="34">
      <c r="A34" s="2" t="s">
        <v>5</v>
      </c>
      <c r="B34" s="1">
        <v>3950.0</v>
      </c>
      <c r="C34" s="1" t="s">
        <v>294</v>
      </c>
      <c r="D34" s="2" t="s">
        <v>295</v>
      </c>
      <c r="E34" s="6" t="str">
        <f>IFERROR(__xludf.DUMMYFUNCTION("REGEXREPLACE(RIGHT(LEFT(D34,LEN(D34)-2),LEN(D34)-6),"".{2}"", ""$0 "")"),"50 31 33 39 ")</f>
        <v>50 31 33 39 </v>
      </c>
    </row>
    <row r="35">
      <c r="A35" s="2" t="s">
        <v>5</v>
      </c>
      <c r="B35" s="1">
        <v>4056.0</v>
      </c>
      <c r="C35" s="1" t="s">
        <v>296</v>
      </c>
      <c r="D35" s="2" t="s">
        <v>297</v>
      </c>
      <c r="E35" s="6" t="str">
        <f>IFERROR(__xludf.DUMMYFUNCTION("REGEXREPLACE(RIGHT(LEFT(D35,LEN(D35)-2),LEN(D35)-6),"".{2}"", ""$0 "")"),"50 31 34 30 ")</f>
        <v>50 31 34 30 </v>
      </c>
    </row>
    <row r="36">
      <c r="A36" s="2" t="s">
        <v>5</v>
      </c>
      <c r="B36" s="1">
        <v>4152.0</v>
      </c>
      <c r="C36" s="1" t="s">
        <v>298</v>
      </c>
      <c r="D36" s="2" t="s">
        <v>299</v>
      </c>
      <c r="E36" s="6" t="str">
        <f>IFERROR(__xludf.DUMMYFUNCTION("REGEXREPLACE(RIGHT(LEFT(D36,LEN(D36)-2),LEN(D36)-6),"".{2}"", ""$0 "")"),"50 31 34 31 ")</f>
        <v>50 31 34 31 </v>
      </c>
    </row>
    <row r="37">
      <c r="A37" s="2" t="s">
        <v>5</v>
      </c>
      <c r="B37" s="1">
        <v>4266.0</v>
      </c>
      <c r="C37" s="1" t="s">
        <v>300</v>
      </c>
      <c r="D37" s="2" t="s">
        <v>301</v>
      </c>
      <c r="E37" s="6" t="str">
        <f>IFERROR(__xludf.DUMMYFUNCTION("REGEXREPLACE(RIGHT(LEFT(D37,LEN(D37)-2),LEN(D37)-6),"".{2}"", ""$0 "")"),"50 31 34 32 ")</f>
        <v>50 31 34 32 </v>
      </c>
    </row>
    <row r="38">
      <c r="A38" s="2" t="s">
        <v>5</v>
      </c>
      <c r="B38" s="1">
        <v>4418.0</v>
      </c>
      <c r="C38" s="1" t="s">
        <v>302</v>
      </c>
      <c r="D38" s="2" t="s">
        <v>303</v>
      </c>
      <c r="E38" s="6" t="str">
        <f>IFERROR(__xludf.DUMMYFUNCTION("REGEXREPLACE(RIGHT(LEFT(D38,LEN(D38)-2),LEN(D38)-6),"".{2}"", ""$0 "")"),"50 31 34 33 ")</f>
        <v>50 31 34 33 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4.5"/>
    <col customWidth="1" min="3" max="3" width="6.5"/>
    <col customWidth="1" min="4" max="4" width="13.5"/>
    <col customWidth="1" min="5" max="5" width="20.38"/>
  </cols>
  <sheetData>
    <row r="1">
      <c r="A1" s="2"/>
      <c r="B1" s="1" t="s">
        <v>0</v>
      </c>
      <c r="C1" s="2" t="s">
        <v>1</v>
      </c>
      <c r="D1" s="2" t="s">
        <v>2</v>
      </c>
      <c r="E1" s="2" t="s">
        <v>3</v>
      </c>
    </row>
    <row r="2">
      <c r="A2" s="2" t="s">
        <v>5</v>
      </c>
      <c r="B2" s="1">
        <v>1154.0</v>
      </c>
      <c r="C2" s="1" t="s">
        <v>304</v>
      </c>
      <c r="D2" s="2" t="s">
        <v>305</v>
      </c>
      <c r="E2" s="6" t="str">
        <f>IFERROR(__xludf.DUMMYFUNCTION("REGEXREPLACE(RIGHT(LEFT(D2,LEN(D2)-2),LEN(D2)-6),"".{2}"", ""$0 "")"),"50 31 36 31 ")</f>
        <v>50 31 36 31 </v>
      </c>
    </row>
    <row r="3">
      <c r="A3" s="2" t="s">
        <v>5</v>
      </c>
      <c r="B3" s="1">
        <v>1318.0</v>
      </c>
      <c r="C3" s="1" t="s">
        <v>306</v>
      </c>
      <c r="D3" s="2" t="s">
        <v>307</v>
      </c>
      <c r="E3" s="6" t="str">
        <f>IFERROR(__xludf.DUMMYFUNCTION("REGEXREPLACE(RIGHT(LEFT(D3,LEN(D3)-2),LEN(D3)-6),"".{2}"", ""$0 "")"),"50 31 36 30 ")</f>
        <v>50 31 36 30 </v>
      </c>
    </row>
    <row r="4">
      <c r="A4" s="2" t="s">
        <v>5</v>
      </c>
      <c r="B4" s="1">
        <v>1384.0</v>
      </c>
      <c r="C4" s="1" t="s">
        <v>308</v>
      </c>
      <c r="D4" s="2" t="s">
        <v>309</v>
      </c>
      <c r="E4" s="6" t="str">
        <f>IFERROR(__xludf.DUMMYFUNCTION("REGEXREPLACE(RIGHT(LEFT(D4,LEN(D4)-2),LEN(D4)-6),"".{2}"", ""$0 "")"),"50 31 35 39 ")</f>
        <v>50 31 35 39 </v>
      </c>
    </row>
    <row r="5">
      <c r="A5" s="2" t="s">
        <v>5</v>
      </c>
      <c r="B5" s="1">
        <v>1460.0</v>
      </c>
      <c r="C5" s="1" t="s">
        <v>310</v>
      </c>
      <c r="D5" s="2" t="s">
        <v>311</v>
      </c>
      <c r="E5" s="6" t="str">
        <f>IFERROR(__xludf.DUMMYFUNCTION("REGEXREPLACE(RIGHT(LEFT(D5,LEN(D5)-2),LEN(D5)-6),"".{2}"", ""$0 "")"),"50 31 35 38 ")</f>
        <v>50 31 35 38 </v>
      </c>
    </row>
    <row r="6">
      <c r="A6" s="2" t="s">
        <v>5</v>
      </c>
      <c r="B6" s="1">
        <v>1534.0</v>
      </c>
      <c r="C6" s="1" t="s">
        <v>312</v>
      </c>
      <c r="D6" s="2" t="s">
        <v>313</v>
      </c>
      <c r="E6" s="6" t="str">
        <f>IFERROR(__xludf.DUMMYFUNCTION("REGEXREPLACE(RIGHT(LEFT(D6,LEN(D6)-2),LEN(D6)-6),"".{2}"", ""$0 "")"),"50 31 35 37 ")</f>
        <v>50 31 35 37 </v>
      </c>
    </row>
    <row r="7">
      <c r="A7" s="2" t="s">
        <v>5</v>
      </c>
      <c r="B7" s="1">
        <v>1602.0</v>
      </c>
      <c r="C7" s="1" t="s">
        <v>314</v>
      </c>
      <c r="D7" s="2" t="s">
        <v>315</v>
      </c>
      <c r="E7" s="6" t="str">
        <f>IFERROR(__xludf.DUMMYFUNCTION("REGEXREPLACE(RIGHT(LEFT(D7,LEN(D7)-2),LEN(D7)-6),"".{2}"", ""$0 "")"),"50 31 35 36 ")</f>
        <v>50 31 35 36 </v>
      </c>
    </row>
    <row r="8">
      <c r="A8" s="2" t="s">
        <v>5</v>
      </c>
      <c r="B8" s="1">
        <v>1678.0</v>
      </c>
      <c r="C8" s="1" t="s">
        <v>316</v>
      </c>
      <c r="D8" s="2" t="s">
        <v>317</v>
      </c>
      <c r="E8" s="6" t="str">
        <f>IFERROR(__xludf.DUMMYFUNCTION("REGEXREPLACE(RIGHT(LEFT(D8,LEN(D8)-2),LEN(D8)-6),"".{2}"", ""$0 "")"),"50 31 35 35 ")</f>
        <v>50 31 35 35 </v>
      </c>
    </row>
    <row r="9">
      <c r="A9" s="2" t="s">
        <v>5</v>
      </c>
      <c r="B9" s="1">
        <v>1757.0</v>
      </c>
      <c r="C9" s="1" t="s">
        <v>318</v>
      </c>
      <c r="D9" s="2" t="s">
        <v>319</v>
      </c>
      <c r="E9" s="6" t="str">
        <f>IFERROR(__xludf.DUMMYFUNCTION("REGEXREPLACE(RIGHT(LEFT(D9,LEN(D9)-2),LEN(D9)-6),"".{2}"", ""$0 "")"),"50 31 35 34 ")</f>
        <v>50 31 35 34 </v>
      </c>
    </row>
    <row r="10">
      <c r="A10" s="2" t="s">
        <v>5</v>
      </c>
      <c r="B10" s="1">
        <v>1837.0</v>
      </c>
      <c r="C10" s="1" t="s">
        <v>320</v>
      </c>
      <c r="D10" s="2" t="s">
        <v>321</v>
      </c>
      <c r="E10" s="6" t="str">
        <f>IFERROR(__xludf.DUMMYFUNCTION("REGEXREPLACE(RIGHT(LEFT(D10,LEN(D10)-2),LEN(D10)-6),"".{2}"", ""$0 "")"),"50 31 35 33 ")</f>
        <v>50 31 35 33 </v>
      </c>
    </row>
    <row r="11">
      <c r="A11" s="2" t="s">
        <v>5</v>
      </c>
      <c r="B11" s="1">
        <v>1917.0</v>
      </c>
      <c r="C11" s="1" t="s">
        <v>322</v>
      </c>
      <c r="D11" s="2" t="s">
        <v>323</v>
      </c>
      <c r="E11" s="6" t="str">
        <f>IFERROR(__xludf.DUMMYFUNCTION("REGEXREPLACE(RIGHT(LEFT(D11,LEN(D11)-2),LEN(D11)-6),"".{2}"", ""$0 "")"),"50 31 35 32 ")</f>
        <v>50 31 35 32 </v>
      </c>
    </row>
    <row r="12">
      <c r="A12" s="2" t="s">
        <v>5</v>
      </c>
      <c r="B12" s="1">
        <v>1997.0</v>
      </c>
      <c r="C12" s="1" t="s">
        <v>324</v>
      </c>
      <c r="D12" s="2" t="s">
        <v>325</v>
      </c>
      <c r="E12" s="6" t="str">
        <f>IFERROR(__xludf.DUMMYFUNCTION("REGEXREPLACE(RIGHT(LEFT(D12,LEN(D12)-2),LEN(D12)-6),"".{2}"", ""$0 "")"),"50 31 35 31 ")</f>
        <v>50 31 35 31 </v>
      </c>
    </row>
    <row r="13">
      <c r="A13" s="2" t="s">
        <v>5</v>
      </c>
      <c r="B13" s="1">
        <v>2077.0</v>
      </c>
      <c r="C13" s="1" t="s">
        <v>326</v>
      </c>
      <c r="D13" s="2" t="s">
        <v>327</v>
      </c>
      <c r="E13" s="6" t="str">
        <f>IFERROR(__xludf.DUMMYFUNCTION("REGEXREPLACE(RIGHT(LEFT(D13,LEN(D13)-2),LEN(D13)-6),"".{2}"", ""$0 "")"),"50 31 35 30 ")</f>
        <v>50 31 35 30 </v>
      </c>
    </row>
    <row r="14">
      <c r="A14" s="2" t="s">
        <v>5</v>
      </c>
      <c r="B14" s="1">
        <v>2173.0</v>
      </c>
      <c r="C14" s="1" t="s">
        <v>328</v>
      </c>
      <c r="D14" s="2" t="s">
        <v>329</v>
      </c>
      <c r="E14" s="6" t="str">
        <f>IFERROR(__xludf.DUMMYFUNCTION("REGEXREPLACE(RIGHT(LEFT(D14,LEN(D14)-2),LEN(D14)-6),"".{2}"", ""$0 "")"),"50 31 34 39 ")</f>
        <v>50 31 34 39 </v>
      </c>
    </row>
    <row r="15">
      <c r="A15" s="2" t="s">
        <v>5</v>
      </c>
      <c r="B15" s="1">
        <v>2283.0</v>
      </c>
      <c r="C15" s="1" t="s">
        <v>330</v>
      </c>
      <c r="D15" s="2" t="s">
        <v>331</v>
      </c>
      <c r="E15" s="6" t="str">
        <f>IFERROR(__xludf.DUMMYFUNCTION("REGEXREPLACE(RIGHT(LEFT(D15,LEN(D15)-2),LEN(D15)-6),"".{2}"", ""$0 "")"),"50 31 34 38 ")</f>
        <v>50 31 34 38 </v>
      </c>
    </row>
    <row r="16">
      <c r="A16" s="2" t="s">
        <v>5</v>
      </c>
      <c r="B16" s="1">
        <v>2403.0</v>
      </c>
      <c r="C16" s="1" t="s">
        <v>332</v>
      </c>
      <c r="D16" s="2" t="s">
        <v>333</v>
      </c>
      <c r="E16" s="6" t="str">
        <f>IFERROR(__xludf.DUMMYFUNCTION("REGEXREPLACE(RIGHT(LEFT(D16,LEN(D16)-2),LEN(D16)-6),"".{2}"", ""$0 "")"),"50 31 34 37 ")</f>
        <v>50 31 34 37 </v>
      </c>
    </row>
    <row r="17">
      <c r="A17" s="2" t="s">
        <v>5</v>
      </c>
      <c r="B17" s="1">
        <v>2521.0</v>
      </c>
      <c r="C17" s="1" t="s">
        <v>334</v>
      </c>
      <c r="D17" s="2" t="s">
        <v>335</v>
      </c>
      <c r="E17" s="6" t="str">
        <f>IFERROR(__xludf.DUMMYFUNCTION("REGEXREPLACE(RIGHT(LEFT(D17,LEN(D17)-2),LEN(D17)-6),"".{2}"", ""$0 "")"),"50 31 34 36 ")</f>
        <v>50 31 34 36 </v>
      </c>
    </row>
    <row r="18">
      <c r="A18" s="2" t="s">
        <v>5</v>
      </c>
      <c r="B18" s="1">
        <v>2623.0</v>
      </c>
      <c r="C18" s="1" t="s">
        <v>336</v>
      </c>
      <c r="D18" s="2" t="s">
        <v>337</v>
      </c>
      <c r="E18" s="6" t="str">
        <f>IFERROR(__xludf.DUMMYFUNCTION("REGEXREPLACE(RIGHT(LEFT(D18,LEN(D18)-2),LEN(D18)-6),"".{2}"", ""$0 "")"),"50 31 34 35 ")</f>
        <v>50 31 34 35 </v>
      </c>
    </row>
    <row r="19">
      <c r="A19" s="2" t="s">
        <v>5</v>
      </c>
      <c r="B19" s="1">
        <v>2715.0</v>
      </c>
      <c r="C19" s="1" t="s">
        <v>338</v>
      </c>
      <c r="D19" s="2" t="s">
        <v>339</v>
      </c>
      <c r="E19" s="6" t="str">
        <f>IFERROR(__xludf.DUMMYFUNCTION("REGEXREPLACE(RIGHT(LEFT(D19,LEN(D19)-2),LEN(D19)-6),"".{2}"", ""$0 "")"),"50 31 34 34 ")</f>
        <v>50 31 34 34 </v>
      </c>
    </row>
    <row r="20">
      <c r="B20" s="11"/>
    </row>
    <row r="21">
      <c r="A21" s="2" t="s">
        <v>5</v>
      </c>
      <c r="B21" s="1">
        <v>2865.0</v>
      </c>
      <c r="C21" s="1" t="s">
        <v>340</v>
      </c>
      <c r="D21" s="2" t="s">
        <v>341</v>
      </c>
      <c r="E21" s="6" t="str">
        <f>IFERROR(__xludf.DUMMYFUNCTION("REGEXREPLACE(RIGHT(LEFT(D21,LEN(D21)-2),LEN(D21)-6),"".{2}"", ""$0 "")"),"50 31 36 32 ")</f>
        <v>50 31 36 32 </v>
      </c>
    </row>
    <row r="22">
      <c r="A22" s="2" t="s">
        <v>5</v>
      </c>
      <c r="B22" s="1">
        <v>2955.0</v>
      </c>
      <c r="C22" s="1" t="s">
        <v>342</v>
      </c>
      <c r="D22" s="2" t="s">
        <v>343</v>
      </c>
      <c r="E22" s="6" t="str">
        <f>IFERROR(__xludf.DUMMYFUNCTION("REGEXREPLACE(RIGHT(LEFT(D22,LEN(D22)-2),LEN(D22)-6),"".{2}"", ""$0 "")"),"50 31 36 33 ")</f>
        <v>50 31 36 33 </v>
      </c>
    </row>
    <row r="23">
      <c r="A23" s="2" t="s">
        <v>5</v>
      </c>
      <c r="B23" s="1">
        <v>3049.0</v>
      </c>
      <c r="C23" s="1" t="s">
        <v>344</v>
      </c>
      <c r="D23" s="2" t="s">
        <v>345</v>
      </c>
      <c r="E23" s="6" t="str">
        <f>IFERROR(__xludf.DUMMYFUNCTION("REGEXREPLACE(RIGHT(LEFT(D23,LEN(D23)-2),LEN(D23)-6),"".{2}"", ""$0 "")"),"50 31 36 34 ")</f>
        <v>50 31 36 34 </v>
      </c>
    </row>
    <row r="24">
      <c r="A24" s="2" t="s">
        <v>5</v>
      </c>
      <c r="B24" s="1">
        <v>3125.0</v>
      </c>
      <c r="C24" s="1" t="s">
        <v>346</v>
      </c>
      <c r="D24" s="2" t="s">
        <v>347</v>
      </c>
      <c r="E24" s="6" t="str">
        <f>IFERROR(__xludf.DUMMYFUNCTION("REGEXREPLACE(RIGHT(LEFT(D24,LEN(D24)-2),LEN(D24)-6),"".{2}"", ""$0 "")"),"50 31 36 35 ")</f>
        <v>50 31 36 35 </v>
      </c>
    </row>
    <row r="25">
      <c r="A25" s="2" t="s">
        <v>5</v>
      </c>
      <c r="B25" s="1">
        <v>3201.0</v>
      </c>
      <c r="C25" s="1" t="s">
        <v>348</v>
      </c>
      <c r="D25" s="2" t="s">
        <v>349</v>
      </c>
      <c r="E25" s="6" t="str">
        <f>IFERROR(__xludf.DUMMYFUNCTION("REGEXREPLACE(RIGHT(LEFT(D25,LEN(D25)-2),LEN(D25)-6),"".{2}"", ""$0 "")"),"50 31 36 36 ")</f>
        <v>50 31 36 36 </v>
      </c>
    </row>
    <row r="26">
      <c r="A26" s="2" t="s">
        <v>5</v>
      </c>
      <c r="B26" s="1">
        <v>3287.0</v>
      </c>
      <c r="C26" s="1" t="s">
        <v>350</v>
      </c>
      <c r="D26" s="2" t="s">
        <v>351</v>
      </c>
      <c r="E26" s="6" t="str">
        <f>IFERROR(__xludf.DUMMYFUNCTION("REGEXREPLACE(RIGHT(LEFT(D26,LEN(D26)-2),LEN(D26)-6),"".{2}"", ""$0 "")"),"50 31 36 37 ")</f>
        <v>50 31 36 37 </v>
      </c>
    </row>
    <row r="27">
      <c r="A27" s="2" t="s">
        <v>5</v>
      </c>
      <c r="B27" s="1">
        <v>3379.0</v>
      </c>
      <c r="C27" s="1" t="s">
        <v>352</v>
      </c>
      <c r="D27" s="2" t="s">
        <v>353</v>
      </c>
      <c r="E27" s="6" t="str">
        <f>IFERROR(__xludf.DUMMYFUNCTION("REGEXREPLACE(RIGHT(LEFT(D27,LEN(D27)-2),LEN(D27)-6),"".{2}"", ""$0 "")"),"50 31 36 38 ")</f>
        <v>50 31 36 38 </v>
      </c>
    </row>
    <row r="28">
      <c r="A28" s="2" t="s">
        <v>5</v>
      </c>
      <c r="B28" s="1">
        <v>3453.0</v>
      </c>
      <c r="C28" s="1" t="s">
        <v>354</v>
      </c>
      <c r="D28" s="2" t="s">
        <v>355</v>
      </c>
      <c r="E28" s="6" t="str">
        <f>IFERROR(__xludf.DUMMYFUNCTION("REGEXREPLACE(RIGHT(LEFT(D28,LEN(D28)-2),LEN(D28)-6),"".{2}"", ""$0 "")"),"50 31 36 39 ")</f>
        <v>50 31 36 39 </v>
      </c>
    </row>
    <row r="29">
      <c r="A29" s="2" t="s">
        <v>5</v>
      </c>
      <c r="B29" s="1">
        <v>3543.0</v>
      </c>
      <c r="C29" s="1" t="s">
        <v>356</v>
      </c>
      <c r="D29" s="2" t="s">
        <v>357</v>
      </c>
      <c r="E29" s="6" t="str">
        <f>IFERROR(__xludf.DUMMYFUNCTION("REGEXREPLACE(RIGHT(LEFT(D29,LEN(D29)-2),LEN(D29)-6),"".{2}"", ""$0 "")"),"50 31 37 30 ")</f>
        <v>50 31 37 30 </v>
      </c>
    </row>
    <row r="30">
      <c r="A30" s="2" t="s">
        <v>5</v>
      </c>
      <c r="B30" s="1">
        <v>3619.0</v>
      </c>
      <c r="C30" s="1" t="s">
        <v>358</v>
      </c>
      <c r="D30" s="2" t="s">
        <v>359</v>
      </c>
      <c r="E30" s="6" t="str">
        <f>IFERROR(__xludf.DUMMYFUNCTION("REGEXREPLACE(RIGHT(LEFT(D30,LEN(D30)-2),LEN(D30)-6),"".{2}"", ""$0 "")"),"50 31 37 31 ")</f>
        <v>50 31 37 31 </v>
      </c>
    </row>
    <row r="31">
      <c r="A31" s="2" t="s">
        <v>5</v>
      </c>
      <c r="B31" s="1">
        <v>3697.0</v>
      </c>
      <c r="C31" s="1" t="s">
        <v>360</v>
      </c>
      <c r="D31" s="2" t="s">
        <v>361</v>
      </c>
      <c r="E31" s="6" t="str">
        <f>IFERROR(__xludf.DUMMYFUNCTION("REGEXREPLACE(RIGHT(LEFT(D31,LEN(D31)-2),LEN(D31)-6),"".{2}"", ""$0 "")"),"50 31 37 32 ")</f>
        <v>50 31 37 32 </v>
      </c>
    </row>
    <row r="32">
      <c r="A32" s="2" t="s">
        <v>5</v>
      </c>
      <c r="B32" s="1">
        <v>3799.0</v>
      </c>
      <c r="C32" s="1" t="s">
        <v>362</v>
      </c>
      <c r="D32" s="2" t="s">
        <v>363</v>
      </c>
      <c r="E32" s="6" t="str">
        <f>IFERROR(__xludf.DUMMYFUNCTION("REGEXREPLACE(RIGHT(LEFT(D32,LEN(D32)-2),LEN(D32)-6),"".{2}"", ""$0 "")"),"50 31 37 33 ")</f>
        <v>50 31 37 33 </v>
      </c>
    </row>
    <row r="33">
      <c r="A33" s="2" t="s">
        <v>5</v>
      </c>
      <c r="B33" s="1">
        <v>3895.0</v>
      </c>
      <c r="C33" s="1" t="s">
        <v>364</v>
      </c>
      <c r="D33" s="2" t="s">
        <v>365</v>
      </c>
      <c r="E33" s="6" t="str">
        <f>IFERROR(__xludf.DUMMYFUNCTION("REGEXREPLACE(RIGHT(LEFT(D33,LEN(D33)-2),LEN(D33)-6),"".{2}"", ""$0 "")"),"50 31 37 34 ")</f>
        <v>50 31 37 34 </v>
      </c>
    </row>
    <row r="34">
      <c r="A34" s="2" t="s">
        <v>5</v>
      </c>
      <c r="B34" s="1">
        <v>4009.0</v>
      </c>
      <c r="C34" s="1" t="s">
        <v>366</v>
      </c>
      <c r="D34" s="2" t="s">
        <v>367</v>
      </c>
      <c r="E34" s="6" t="str">
        <f>IFERROR(__xludf.DUMMYFUNCTION("REGEXREPLACE(RIGHT(LEFT(D34,LEN(D34)-2),LEN(D34)-6),"".{2}"", ""$0 "")"),"50 31 37 35 ")</f>
        <v>50 31 37 35 </v>
      </c>
    </row>
    <row r="35">
      <c r="A35" s="2" t="s">
        <v>5</v>
      </c>
      <c r="B35" s="1">
        <v>4105.0</v>
      </c>
      <c r="C35" s="1" t="s">
        <v>368</v>
      </c>
      <c r="D35" s="2" t="s">
        <v>369</v>
      </c>
      <c r="E35" s="6" t="str">
        <f>IFERROR(__xludf.DUMMYFUNCTION("REGEXREPLACE(RIGHT(LEFT(D35,LEN(D35)-2),LEN(D35)-6),"".{2}"", ""$0 "")"),"50 31 37 36 ")</f>
        <v>50 31 37 36 </v>
      </c>
    </row>
    <row r="36">
      <c r="A36" s="2" t="s">
        <v>5</v>
      </c>
      <c r="B36" s="1">
        <v>4215.0</v>
      </c>
      <c r="C36" s="1" t="s">
        <v>370</v>
      </c>
      <c r="D36" s="2" t="s">
        <v>371</v>
      </c>
      <c r="E36" s="6" t="str">
        <f>IFERROR(__xludf.DUMMYFUNCTION("REGEXREPLACE(RIGHT(LEFT(D36,LEN(D36)-2),LEN(D36)-6),"".{2}"", ""$0 "")"),"50 31 37 37 ")</f>
        <v>50 31 37 37 </v>
      </c>
    </row>
    <row r="37">
      <c r="A37" s="2" t="s">
        <v>5</v>
      </c>
      <c r="B37" s="1">
        <v>4316.0</v>
      </c>
      <c r="C37" s="1" t="s">
        <v>372</v>
      </c>
      <c r="D37" s="2" t="s">
        <v>373</v>
      </c>
      <c r="E37" s="6" t="str">
        <f>IFERROR(__xludf.DUMMYFUNCTION("REGEXREPLACE(RIGHT(LEFT(D37,LEN(D37)-2),LEN(D37)-6),"".{2}"", ""$0 "")"),"50 31 37 38 ")</f>
        <v>50 31 37 38 </v>
      </c>
    </row>
    <row r="38">
      <c r="A38" s="2" t="s">
        <v>5</v>
      </c>
      <c r="B38" s="1">
        <v>4396.0</v>
      </c>
      <c r="C38" s="1" t="s">
        <v>374</v>
      </c>
      <c r="D38" s="2" t="s">
        <v>375</v>
      </c>
      <c r="E38" s="6" t="str">
        <f>IFERROR(__xludf.DUMMYFUNCTION("REGEXREPLACE(RIGHT(LEFT(D38,LEN(D38)-2),LEN(D38)-6),"".{2}"", ""$0 "")"),"50 31 37 39 ")</f>
        <v>50 31 37 39 </v>
      </c>
    </row>
    <row r="39">
      <c r="B39" s="11"/>
    </row>
    <row r="40">
      <c r="A40" s="2" t="s">
        <v>5</v>
      </c>
      <c r="B40" s="1">
        <v>4544.0</v>
      </c>
      <c r="C40" s="1" t="s">
        <v>376</v>
      </c>
      <c r="D40" s="2" t="s">
        <v>377</v>
      </c>
      <c r="E40" s="6" t="str">
        <f>IFERROR(__xludf.DUMMYFUNCTION("REGEXREPLACE(RIGHT(LEFT(D40,LEN(D40)-2),LEN(D40)-6),"".{2}"", ""$0 "")"),"50 31 39 37 ")</f>
        <v>50 31 39 37 </v>
      </c>
    </row>
    <row r="41">
      <c r="A41" s="2" t="s">
        <v>5</v>
      </c>
      <c r="B41" s="1">
        <v>4678.0</v>
      </c>
      <c r="C41" s="1" t="s">
        <v>378</v>
      </c>
      <c r="D41" s="2" t="s">
        <v>379</v>
      </c>
      <c r="E41" s="6" t="str">
        <f>IFERROR(__xludf.DUMMYFUNCTION("REGEXREPLACE(RIGHT(LEFT(D41,LEN(D41)-2),LEN(D41)-6),"".{2}"", ""$0 "")"),"50 31 39 36 ")</f>
        <v>50 31 39 36 </v>
      </c>
    </row>
    <row r="42">
      <c r="A42" s="2" t="s">
        <v>5</v>
      </c>
      <c r="B42" s="1">
        <v>4770.0</v>
      </c>
      <c r="C42" s="1" t="s">
        <v>380</v>
      </c>
      <c r="D42" s="2" t="s">
        <v>381</v>
      </c>
      <c r="E42" s="6" t="str">
        <f>IFERROR(__xludf.DUMMYFUNCTION("REGEXREPLACE(RIGHT(LEFT(D42,LEN(D42)-2),LEN(D42)-6),"".{2}"", ""$0 "")"),"50 31 39 35 ")</f>
        <v>50 31 39 35 </v>
      </c>
    </row>
    <row r="43">
      <c r="A43" s="2" t="s">
        <v>5</v>
      </c>
      <c r="B43" s="1">
        <v>4860.0</v>
      </c>
      <c r="C43" s="1" t="s">
        <v>382</v>
      </c>
      <c r="D43" s="2" t="s">
        <v>383</v>
      </c>
      <c r="E43" s="6" t="str">
        <f>IFERROR(__xludf.DUMMYFUNCTION("REGEXREPLACE(RIGHT(LEFT(D43,LEN(D43)-2),LEN(D43)-6),"".{2}"", ""$0 "")"),"50 31 39 34 ")</f>
        <v>50 31 39 34 </v>
      </c>
    </row>
    <row r="44">
      <c r="A44" s="2" t="s">
        <v>5</v>
      </c>
      <c r="B44" s="1">
        <v>4948.0</v>
      </c>
      <c r="C44" s="1" t="s">
        <v>384</v>
      </c>
      <c r="D44" s="2" t="s">
        <v>385</v>
      </c>
      <c r="E44" s="6" t="str">
        <f>IFERROR(__xludf.DUMMYFUNCTION("REGEXREPLACE(RIGHT(LEFT(D44,LEN(D44)-2),LEN(D44)-6),"".{2}"", ""$0 "")"),"50 31 39 33 ")</f>
        <v>50 31 39 33 </v>
      </c>
    </row>
    <row r="45">
      <c r="A45" s="2" t="s">
        <v>5</v>
      </c>
      <c r="B45" s="1">
        <v>5035.0</v>
      </c>
      <c r="C45" s="1" t="s">
        <v>386</v>
      </c>
      <c r="D45" s="2" t="s">
        <v>387</v>
      </c>
      <c r="E45" s="6" t="str">
        <f>IFERROR(__xludf.DUMMYFUNCTION("REGEXREPLACE(RIGHT(LEFT(D45,LEN(D45)-2),LEN(D45)-6),"".{2}"", ""$0 "")"),"50 31 39 32 ")</f>
        <v>50 31 39 32 </v>
      </c>
    </row>
    <row r="46">
      <c r="A46" s="2" t="s">
        <v>5</v>
      </c>
      <c r="B46" s="1">
        <v>5133.0</v>
      </c>
      <c r="C46" s="1" t="s">
        <v>388</v>
      </c>
      <c r="D46" s="2" t="s">
        <v>389</v>
      </c>
      <c r="E46" s="6" t="str">
        <f>IFERROR(__xludf.DUMMYFUNCTION("REGEXREPLACE(RIGHT(LEFT(D46,LEN(D46)-2),LEN(D46)-6),"".{2}"", ""$0 "")"),"50 31 39 31 ")</f>
        <v>50 31 39 31 </v>
      </c>
    </row>
    <row r="47">
      <c r="A47" s="2" t="s">
        <v>5</v>
      </c>
      <c r="B47" s="1">
        <v>5213.0</v>
      </c>
      <c r="C47" s="1" t="s">
        <v>390</v>
      </c>
      <c r="D47" s="2" t="s">
        <v>391</v>
      </c>
      <c r="E47" s="6" t="str">
        <f>IFERROR(__xludf.DUMMYFUNCTION("REGEXREPLACE(RIGHT(LEFT(D47,LEN(D47)-2),LEN(D47)-6),"".{2}"", ""$0 "")"),"50 31 39 30 ")</f>
        <v>50 31 39 30 </v>
      </c>
    </row>
    <row r="48">
      <c r="A48" s="2" t="s">
        <v>5</v>
      </c>
      <c r="B48" s="1">
        <v>5305.0</v>
      </c>
      <c r="C48" s="1" t="s">
        <v>392</v>
      </c>
      <c r="D48" s="2" t="s">
        <v>393</v>
      </c>
      <c r="E48" s="6" t="str">
        <f>IFERROR(__xludf.DUMMYFUNCTION("REGEXREPLACE(RIGHT(LEFT(D48,LEN(D48)-2),LEN(D48)-6),"".{2}"", ""$0 "")"),"50 31 38 39 ")</f>
        <v>50 31 38 39 </v>
      </c>
    </row>
    <row r="49">
      <c r="A49" s="2" t="s">
        <v>5</v>
      </c>
      <c r="B49" s="1">
        <v>5389.0</v>
      </c>
      <c r="C49" s="1" t="s">
        <v>394</v>
      </c>
      <c r="D49" s="2" t="s">
        <v>395</v>
      </c>
      <c r="E49" s="6" t="str">
        <f>IFERROR(__xludf.DUMMYFUNCTION("REGEXREPLACE(RIGHT(LEFT(D49,LEN(D49)-2),LEN(D49)-6),"".{2}"", ""$0 "")"),"50 31 38 38 ")</f>
        <v>50 31 38 38 </v>
      </c>
    </row>
    <row r="50">
      <c r="A50" s="2" t="s">
        <v>5</v>
      </c>
      <c r="B50" s="1">
        <v>5463.0</v>
      </c>
      <c r="C50" s="1" t="s">
        <v>396</v>
      </c>
      <c r="D50" s="2" t="s">
        <v>397</v>
      </c>
      <c r="E50" s="6" t="str">
        <f>IFERROR(__xludf.DUMMYFUNCTION("REGEXREPLACE(RIGHT(LEFT(D50,LEN(D50)-2),LEN(D50)-6),"".{2}"", ""$0 "")"),"50 31 38 37 ")</f>
        <v>50 31 38 37 </v>
      </c>
    </row>
    <row r="51">
      <c r="A51" s="2" t="s">
        <v>5</v>
      </c>
      <c r="B51" s="1">
        <v>5545.0</v>
      </c>
      <c r="C51" s="1" t="s">
        <v>398</v>
      </c>
      <c r="D51" s="2" t="s">
        <v>399</v>
      </c>
      <c r="E51" s="6" t="str">
        <f>IFERROR(__xludf.DUMMYFUNCTION("REGEXREPLACE(RIGHT(LEFT(D51,LEN(D51)-2),LEN(D51)-6),"".{2}"", ""$0 "")"),"50 31 38 36 ")</f>
        <v>50 31 38 36 </v>
      </c>
    </row>
    <row r="52">
      <c r="A52" s="2" t="s">
        <v>5</v>
      </c>
      <c r="B52" s="1">
        <v>5639.0</v>
      </c>
      <c r="C52" s="1" t="s">
        <v>400</v>
      </c>
      <c r="D52" s="2" t="s">
        <v>401</v>
      </c>
      <c r="E52" s="6" t="str">
        <f>IFERROR(__xludf.DUMMYFUNCTION("REGEXREPLACE(RIGHT(LEFT(D52,LEN(D52)-2),LEN(D52)-6),"".{2}"", ""$0 "")"),"50 31 38 35 ")</f>
        <v>50 31 38 35 </v>
      </c>
    </row>
    <row r="53">
      <c r="A53" s="2" t="s">
        <v>5</v>
      </c>
      <c r="B53" s="1">
        <v>5747.0</v>
      </c>
      <c r="C53" s="1" t="s">
        <v>402</v>
      </c>
      <c r="D53" s="2" t="s">
        <v>403</v>
      </c>
      <c r="E53" s="6" t="str">
        <f>IFERROR(__xludf.DUMMYFUNCTION("REGEXREPLACE(RIGHT(LEFT(D53,LEN(D53)-2),LEN(D53)-6),"".{2}"", ""$0 "")"),"50 31 38 34 ")</f>
        <v>50 31 38 34 </v>
      </c>
    </row>
    <row r="54">
      <c r="A54" s="2" t="s">
        <v>5</v>
      </c>
      <c r="B54" s="1">
        <v>5859.0</v>
      </c>
      <c r="C54" s="1" t="s">
        <v>404</v>
      </c>
      <c r="D54" s="2" t="s">
        <v>405</v>
      </c>
      <c r="E54" s="6" t="str">
        <f>IFERROR(__xludf.DUMMYFUNCTION("REGEXREPLACE(RIGHT(LEFT(D54,LEN(D54)-2),LEN(D54)-6),"".{2}"", ""$0 "")"),"50 31 38 33 ")</f>
        <v>50 31 38 33 </v>
      </c>
    </row>
    <row r="55">
      <c r="A55" s="2" t="s">
        <v>5</v>
      </c>
      <c r="B55" s="1">
        <v>5955.0</v>
      </c>
      <c r="C55" s="1" t="s">
        <v>406</v>
      </c>
      <c r="D55" s="2" t="s">
        <v>407</v>
      </c>
      <c r="E55" s="6" t="str">
        <f>IFERROR(__xludf.DUMMYFUNCTION("REGEXREPLACE(RIGHT(LEFT(D55,LEN(D55)-2),LEN(D55)-6),"".{2}"", ""$0 "")"),"50 31 38 32 ")</f>
        <v>50 31 38 32 </v>
      </c>
    </row>
    <row r="56">
      <c r="A56" s="2" t="s">
        <v>5</v>
      </c>
      <c r="B56" s="1">
        <v>6045.0</v>
      </c>
      <c r="C56" s="1" t="s">
        <v>408</v>
      </c>
      <c r="D56" s="2" t="s">
        <v>409</v>
      </c>
      <c r="E56" s="6" t="str">
        <f>IFERROR(__xludf.DUMMYFUNCTION("REGEXREPLACE(RIGHT(LEFT(D56,LEN(D56)-2),LEN(D56)-6),"".{2}"", ""$0 "")"),"50 31 38 31 ")</f>
        <v>50 31 38 31 </v>
      </c>
    </row>
    <row r="57">
      <c r="A57" s="2" t="s">
        <v>5</v>
      </c>
      <c r="B57" s="1">
        <v>6149.0</v>
      </c>
      <c r="C57" s="1" t="s">
        <v>410</v>
      </c>
      <c r="D57" s="2" t="s">
        <v>411</v>
      </c>
      <c r="E57" s="6" t="str">
        <f>IFERROR(__xludf.DUMMYFUNCTION("REGEXREPLACE(RIGHT(LEFT(D57,LEN(D57)-2),LEN(D57)-6),"".{2}"", ""$0 "")"),"50 31 38 30 ")</f>
        <v>50 31 38 30 </v>
      </c>
    </row>
    <row r="58">
      <c r="B58" s="11"/>
    </row>
    <row r="59">
      <c r="B59" s="11"/>
    </row>
    <row r="60">
      <c r="B60" s="11"/>
    </row>
    <row r="61">
      <c r="B61" s="11"/>
    </row>
    <row r="62">
      <c r="B62" s="11"/>
    </row>
    <row r="63">
      <c r="B63" s="11"/>
    </row>
    <row r="64">
      <c r="B64" s="11"/>
    </row>
    <row r="65">
      <c r="B65" s="11"/>
    </row>
    <row r="66">
      <c r="B66" s="11"/>
    </row>
    <row r="67">
      <c r="B67" s="11"/>
    </row>
    <row r="68">
      <c r="B68" s="11"/>
    </row>
    <row r="69">
      <c r="B69" s="11"/>
    </row>
    <row r="70">
      <c r="B70" s="11"/>
    </row>
    <row r="71">
      <c r="B71" s="11"/>
    </row>
    <row r="72">
      <c r="B72" s="11"/>
    </row>
    <row r="73">
      <c r="B73" s="11"/>
    </row>
    <row r="74">
      <c r="B74" s="11"/>
    </row>
    <row r="75">
      <c r="B75" s="11"/>
    </row>
    <row r="76">
      <c r="B76" s="11"/>
    </row>
    <row r="77">
      <c r="B77" s="11"/>
    </row>
    <row r="78">
      <c r="B78" s="11"/>
    </row>
    <row r="79">
      <c r="B79" s="11"/>
    </row>
    <row r="80">
      <c r="B80" s="11"/>
    </row>
    <row r="81">
      <c r="B81" s="11"/>
    </row>
    <row r="82">
      <c r="B82" s="11"/>
    </row>
    <row r="83">
      <c r="B83" s="11"/>
    </row>
    <row r="84">
      <c r="B84" s="11"/>
    </row>
    <row r="85">
      <c r="B85" s="11"/>
    </row>
    <row r="86">
      <c r="B86" s="11"/>
    </row>
    <row r="87">
      <c r="B87" s="11"/>
    </row>
    <row r="88">
      <c r="B88" s="11"/>
    </row>
    <row r="89">
      <c r="B89" s="11"/>
    </row>
    <row r="90">
      <c r="B90" s="11"/>
    </row>
    <row r="91">
      <c r="B91" s="11"/>
    </row>
    <row r="92">
      <c r="B92" s="11"/>
    </row>
    <row r="93">
      <c r="B93" s="11"/>
    </row>
    <row r="94">
      <c r="B94" s="11"/>
    </row>
    <row r="95">
      <c r="B95" s="11"/>
    </row>
    <row r="96">
      <c r="B96" s="11"/>
    </row>
    <row r="97">
      <c r="B97" s="11"/>
    </row>
    <row r="98">
      <c r="B98" s="11"/>
    </row>
    <row r="99">
      <c r="B99" s="11"/>
    </row>
    <row r="100">
      <c r="B100" s="11"/>
    </row>
    <row r="101">
      <c r="B101" s="11"/>
    </row>
    <row r="102">
      <c r="B102" s="11"/>
    </row>
    <row r="103">
      <c r="B103" s="11"/>
    </row>
    <row r="104">
      <c r="B104" s="11"/>
    </row>
    <row r="105">
      <c r="B105" s="11"/>
    </row>
    <row r="106">
      <c r="B106" s="11"/>
    </row>
    <row r="107">
      <c r="B107" s="11"/>
    </row>
    <row r="108">
      <c r="B108" s="11"/>
    </row>
    <row r="109">
      <c r="B109" s="11"/>
    </row>
    <row r="110">
      <c r="B110" s="11"/>
    </row>
    <row r="111">
      <c r="B111" s="11"/>
    </row>
    <row r="112">
      <c r="B112" s="11"/>
    </row>
    <row r="113">
      <c r="B113" s="11"/>
    </row>
    <row r="114">
      <c r="B114" s="11"/>
    </row>
    <row r="115">
      <c r="B115" s="11"/>
    </row>
    <row r="116">
      <c r="B116" s="11"/>
    </row>
    <row r="117">
      <c r="B117" s="11"/>
    </row>
    <row r="118">
      <c r="B118" s="11"/>
    </row>
    <row r="119">
      <c r="B119" s="11"/>
    </row>
    <row r="120">
      <c r="B120" s="11"/>
    </row>
    <row r="121">
      <c r="B121" s="11"/>
    </row>
    <row r="122">
      <c r="B122" s="11"/>
    </row>
    <row r="123">
      <c r="B123" s="11"/>
    </row>
    <row r="124">
      <c r="B124" s="11"/>
    </row>
    <row r="125">
      <c r="B125" s="11"/>
    </row>
    <row r="126">
      <c r="B126" s="11"/>
    </row>
    <row r="127">
      <c r="B127" s="11"/>
    </row>
    <row r="128">
      <c r="B128" s="11"/>
    </row>
    <row r="129">
      <c r="B129" s="11"/>
    </row>
    <row r="130">
      <c r="B130" s="11"/>
    </row>
    <row r="131">
      <c r="B131" s="11"/>
    </row>
    <row r="132">
      <c r="B132" s="11"/>
    </row>
    <row r="133">
      <c r="B133" s="11"/>
    </row>
    <row r="134">
      <c r="B134" s="11"/>
    </row>
    <row r="135">
      <c r="B135" s="11"/>
    </row>
    <row r="136">
      <c r="B136" s="11"/>
    </row>
    <row r="137">
      <c r="B137" s="11"/>
    </row>
    <row r="138">
      <c r="B138" s="11"/>
    </row>
    <row r="139">
      <c r="B139" s="11"/>
    </row>
    <row r="140">
      <c r="B140" s="11"/>
    </row>
    <row r="141">
      <c r="B141" s="11"/>
    </row>
    <row r="142">
      <c r="B142" s="11"/>
    </row>
    <row r="143">
      <c r="B143" s="11"/>
    </row>
    <row r="144">
      <c r="B144" s="11"/>
    </row>
    <row r="145">
      <c r="B145" s="11"/>
    </row>
    <row r="146">
      <c r="B146" s="11"/>
    </row>
    <row r="147">
      <c r="B147" s="11"/>
    </row>
    <row r="148">
      <c r="B148" s="11"/>
    </row>
    <row r="149">
      <c r="B149" s="11"/>
    </row>
    <row r="150">
      <c r="B150" s="11"/>
    </row>
    <row r="151">
      <c r="B151" s="11"/>
    </row>
    <row r="152">
      <c r="B152" s="11"/>
    </row>
    <row r="153">
      <c r="B153" s="11"/>
    </row>
    <row r="154">
      <c r="B154" s="11"/>
    </row>
    <row r="155">
      <c r="B155" s="11"/>
    </row>
    <row r="156">
      <c r="B156" s="11"/>
    </row>
    <row r="157">
      <c r="B157" s="11"/>
    </row>
    <row r="158">
      <c r="B158" s="11"/>
    </row>
    <row r="159">
      <c r="B159" s="11"/>
    </row>
    <row r="160">
      <c r="B160" s="11"/>
    </row>
    <row r="161">
      <c r="B161" s="11"/>
    </row>
    <row r="162">
      <c r="B162" s="11"/>
    </row>
    <row r="163">
      <c r="B163" s="11"/>
    </row>
    <row r="164">
      <c r="B164" s="11"/>
    </row>
    <row r="165">
      <c r="B165" s="11"/>
    </row>
    <row r="166">
      <c r="B166" s="11"/>
    </row>
    <row r="167">
      <c r="B167" s="11"/>
    </row>
    <row r="168">
      <c r="B168" s="11"/>
    </row>
    <row r="169">
      <c r="B169" s="11"/>
    </row>
    <row r="170">
      <c r="B170" s="11"/>
    </row>
    <row r="171">
      <c r="B171" s="11"/>
    </row>
    <row r="172">
      <c r="B172" s="11"/>
    </row>
    <row r="173">
      <c r="B173" s="11"/>
    </row>
    <row r="174">
      <c r="B174" s="11"/>
    </row>
    <row r="175">
      <c r="B175" s="11"/>
    </row>
    <row r="176">
      <c r="B176" s="11"/>
    </row>
    <row r="177">
      <c r="B177" s="11"/>
    </row>
    <row r="178">
      <c r="B178" s="11"/>
    </row>
    <row r="179">
      <c r="B179" s="11"/>
    </row>
    <row r="180">
      <c r="B180" s="11"/>
    </row>
    <row r="181">
      <c r="B181" s="11"/>
    </row>
    <row r="182">
      <c r="B182" s="11"/>
    </row>
    <row r="183">
      <c r="B183" s="11"/>
    </row>
    <row r="184">
      <c r="B184" s="11"/>
    </row>
    <row r="185">
      <c r="B185" s="11"/>
    </row>
    <row r="186">
      <c r="B186" s="11"/>
    </row>
    <row r="187">
      <c r="B187" s="11"/>
    </row>
    <row r="188">
      <c r="B188" s="11"/>
    </row>
    <row r="189">
      <c r="B189" s="11"/>
    </row>
    <row r="190">
      <c r="B190" s="11"/>
    </row>
    <row r="191">
      <c r="B191" s="11"/>
    </row>
    <row r="192">
      <c r="B192" s="11"/>
    </row>
    <row r="193">
      <c r="B193" s="11"/>
    </row>
    <row r="194">
      <c r="B194" s="11"/>
    </row>
    <row r="195">
      <c r="B195" s="11"/>
    </row>
    <row r="196">
      <c r="B196" s="11"/>
    </row>
    <row r="197">
      <c r="B197" s="11"/>
    </row>
    <row r="198">
      <c r="B198" s="11"/>
    </row>
    <row r="199">
      <c r="B199" s="11"/>
    </row>
    <row r="200">
      <c r="B200" s="11"/>
    </row>
    <row r="201">
      <c r="B201" s="11"/>
    </row>
    <row r="202">
      <c r="B202" s="11"/>
    </row>
    <row r="203">
      <c r="B203" s="11"/>
    </row>
    <row r="204">
      <c r="B204" s="11"/>
    </row>
    <row r="205">
      <c r="B205" s="11"/>
    </row>
    <row r="206">
      <c r="B206" s="11"/>
    </row>
    <row r="207">
      <c r="B207" s="11"/>
    </row>
    <row r="208">
      <c r="B208" s="11"/>
    </row>
    <row r="209">
      <c r="B209" s="11"/>
    </row>
    <row r="210">
      <c r="B210" s="11"/>
    </row>
    <row r="211">
      <c r="B211" s="11"/>
    </row>
    <row r="212">
      <c r="B212" s="11"/>
    </row>
    <row r="213">
      <c r="B213" s="11"/>
    </row>
    <row r="214">
      <c r="B214" s="11"/>
    </row>
    <row r="215">
      <c r="B215" s="11"/>
    </row>
    <row r="216">
      <c r="B216" s="11"/>
    </row>
    <row r="217">
      <c r="B217" s="11"/>
    </row>
    <row r="218">
      <c r="B218" s="11"/>
    </row>
    <row r="219">
      <c r="B219" s="11"/>
    </row>
    <row r="220">
      <c r="B220" s="11"/>
    </row>
    <row r="221">
      <c r="B221" s="11"/>
    </row>
    <row r="222">
      <c r="B222" s="11"/>
    </row>
    <row r="223">
      <c r="B223" s="11"/>
    </row>
    <row r="224">
      <c r="B224" s="11"/>
    </row>
    <row r="225">
      <c r="B225" s="11"/>
    </row>
    <row r="226">
      <c r="B226" s="11"/>
    </row>
    <row r="227">
      <c r="B227" s="11"/>
    </row>
    <row r="228">
      <c r="B228" s="11"/>
    </row>
    <row r="229">
      <c r="B229" s="11"/>
    </row>
    <row r="230">
      <c r="B230" s="11"/>
    </row>
    <row r="231">
      <c r="B231" s="11"/>
    </row>
    <row r="232">
      <c r="B232" s="11"/>
    </row>
    <row r="233">
      <c r="B233" s="11"/>
    </row>
    <row r="234">
      <c r="B234" s="11"/>
    </row>
    <row r="235">
      <c r="B235" s="11"/>
    </row>
    <row r="236">
      <c r="B236" s="11"/>
    </row>
    <row r="237">
      <c r="B237" s="11"/>
    </row>
    <row r="238">
      <c r="B238" s="11"/>
    </row>
    <row r="239">
      <c r="B239" s="11"/>
    </row>
    <row r="240">
      <c r="B240" s="11"/>
    </row>
    <row r="241">
      <c r="B241" s="11"/>
    </row>
    <row r="242">
      <c r="B242" s="11"/>
    </row>
    <row r="243">
      <c r="B243" s="11"/>
    </row>
    <row r="244">
      <c r="B244" s="11"/>
    </row>
    <row r="245">
      <c r="B245" s="11"/>
    </row>
    <row r="246">
      <c r="B246" s="11"/>
    </row>
    <row r="247">
      <c r="B247" s="11"/>
    </row>
    <row r="248">
      <c r="B248" s="11"/>
    </row>
    <row r="249">
      <c r="B249" s="11"/>
    </row>
    <row r="250">
      <c r="B250" s="11"/>
    </row>
    <row r="251">
      <c r="B251" s="11"/>
    </row>
    <row r="252">
      <c r="B252" s="11"/>
    </row>
    <row r="253">
      <c r="B253" s="11"/>
    </row>
    <row r="254">
      <c r="B254" s="11"/>
    </row>
    <row r="255">
      <c r="B255" s="11"/>
    </row>
    <row r="256">
      <c r="B256" s="11"/>
    </row>
    <row r="257">
      <c r="B257" s="11"/>
    </row>
    <row r="258">
      <c r="B258" s="11"/>
    </row>
    <row r="259">
      <c r="B259" s="11"/>
    </row>
    <row r="260">
      <c r="B260" s="11"/>
    </row>
    <row r="261">
      <c r="B261" s="11"/>
    </row>
    <row r="262">
      <c r="B262" s="11"/>
    </row>
    <row r="263">
      <c r="B263" s="11"/>
    </row>
    <row r="264">
      <c r="B264" s="11"/>
    </row>
    <row r="265">
      <c r="B265" s="11"/>
    </row>
    <row r="266">
      <c r="B266" s="11"/>
    </row>
    <row r="267">
      <c r="B267" s="11"/>
    </row>
    <row r="268">
      <c r="B268" s="11"/>
    </row>
    <row r="269">
      <c r="B269" s="11"/>
    </row>
    <row r="270">
      <c r="B270" s="11"/>
    </row>
    <row r="271">
      <c r="B271" s="11"/>
    </row>
    <row r="272">
      <c r="B272" s="11"/>
    </row>
    <row r="273">
      <c r="B273" s="11"/>
    </row>
    <row r="274">
      <c r="B274" s="11"/>
    </row>
    <row r="275">
      <c r="B275" s="11"/>
    </row>
    <row r="276">
      <c r="B276" s="11"/>
    </row>
    <row r="277">
      <c r="B277" s="11"/>
    </row>
    <row r="278">
      <c r="B278" s="11"/>
    </row>
    <row r="279">
      <c r="B279" s="11"/>
    </row>
    <row r="280">
      <c r="B280" s="11"/>
    </row>
    <row r="281">
      <c r="B281" s="11"/>
    </row>
    <row r="282">
      <c r="B282" s="11"/>
    </row>
    <row r="283">
      <c r="B283" s="11"/>
    </row>
    <row r="284">
      <c r="B284" s="11"/>
    </row>
    <row r="285">
      <c r="B285" s="11"/>
    </row>
    <row r="286">
      <c r="B286" s="11"/>
    </row>
    <row r="287">
      <c r="B287" s="11"/>
    </row>
    <row r="288">
      <c r="B288" s="11"/>
    </row>
    <row r="289">
      <c r="B289" s="11"/>
    </row>
    <row r="290">
      <c r="B290" s="11"/>
    </row>
    <row r="291">
      <c r="B291" s="11"/>
    </row>
    <row r="292">
      <c r="B292" s="11"/>
    </row>
    <row r="293">
      <c r="B293" s="11"/>
    </row>
    <row r="294">
      <c r="B294" s="11"/>
    </row>
    <row r="295">
      <c r="B295" s="11"/>
    </row>
    <row r="296">
      <c r="B296" s="11"/>
    </row>
    <row r="297">
      <c r="B297" s="11"/>
    </row>
    <row r="298">
      <c r="B298" s="11"/>
    </row>
    <row r="299">
      <c r="B299" s="11"/>
    </row>
    <row r="300">
      <c r="B300" s="11"/>
    </row>
    <row r="301">
      <c r="B301" s="11"/>
    </row>
    <row r="302">
      <c r="B302" s="11"/>
    </row>
    <row r="303">
      <c r="B303" s="11"/>
    </row>
    <row r="304">
      <c r="B304" s="11"/>
    </row>
    <row r="305">
      <c r="B305" s="11"/>
    </row>
    <row r="306">
      <c r="B306" s="11"/>
    </row>
    <row r="307">
      <c r="B307" s="11"/>
    </row>
    <row r="308">
      <c r="B308" s="11"/>
    </row>
    <row r="309">
      <c r="B309" s="11"/>
    </row>
    <row r="310">
      <c r="B310" s="11"/>
    </row>
    <row r="311">
      <c r="B311" s="11"/>
    </row>
    <row r="312">
      <c r="B312" s="11"/>
    </row>
    <row r="313">
      <c r="B313" s="11"/>
    </row>
    <row r="314">
      <c r="B314" s="11"/>
    </row>
    <row r="315">
      <c r="B315" s="11"/>
    </row>
    <row r="316">
      <c r="B316" s="11"/>
    </row>
    <row r="317">
      <c r="B317" s="11"/>
    </row>
    <row r="318">
      <c r="B318" s="11"/>
    </row>
    <row r="319">
      <c r="B319" s="11"/>
    </row>
    <row r="320">
      <c r="B320" s="11"/>
    </row>
    <row r="321">
      <c r="B321" s="11"/>
    </row>
    <row r="322">
      <c r="B322" s="11"/>
    </row>
    <row r="323">
      <c r="B323" s="11"/>
    </row>
    <row r="324">
      <c r="B324" s="11"/>
    </row>
    <row r="325">
      <c r="B325" s="11"/>
    </row>
    <row r="326">
      <c r="B326" s="11"/>
    </row>
    <row r="327">
      <c r="B327" s="11"/>
    </row>
    <row r="328">
      <c r="B328" s="11"/>
    </row>
    <row r="329">
      <c r="B329" s="11"/>
    </row>
    <row r="330">
      <c r="B330" s="11"/>
    </row>
    <row r="331">
      <c r="B331" s="11"/>
    </row>
    <row r="332">
      <c r="B332" s="11"/>
    </row>
    <row r="333">
      <c r="B333" s="11"/>
    </row>
    <row r="334">
      <c r="B334" s="11"/>
    </row>
    <row r="335">
      <c r="B335" s="11"/>
    </row>
    <row r="336">
      <c r="B336" s="11"/>
    </row>
    <row r="337">
      <c r="B337" s="11"/>
    </row>
    <row r="338">
      <c r="B338" s="11"/>
    </row>
    <row r="339">
      <c r="B339" s="11"/>
    </row>
    <row r="340">
      <c r="B340" s="11"/>
    </row>
    <row r="341">
      <c r="B341" s="11"/>
    </row>
    <row r="342">
      <c r="B342" s="11"/>
    </row>
    <row r="343">
      <c r="B343" s="11"/>
    </row>
    <row r="344">
      <c r="B344" s="11"/>
    </row>
    <row r="345">
      <c r="B345" s="11"/>
    </row>
    <row r="346">
      <c r="B346" s="11"/>
    </row>
    <row r="347">
      <c r="B347" s="11"/>
    </row>
    <row r="348">
      <c r="B348" s="11"/>
    </row>
    <row r="349">
      <c r="B349" s="11"/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  <row r="998">
      <c r="B998" s="11"/>
    </row>
    <row r="999">
      <c r="B999" s="11"/>
    </row>
    <row r="1000">
      <c r="B1000" s="11"/>
    </row>
    <row r="1001">
      <c r="B1001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3" width="12.75"/>
    <col customWidth="1" min="4" max="4" width="24.13"/>
    <col customWidth="1" min="5" max="5" width="51.63"/>
    <col customWidth="1" min="6" max="7" width="36.75"/>
    <col customWidth="1" min="8" max="8" width="11.75"/>
    <col customWidth="1" min="9" max="9" width="83.25"/>
    <col customWidth="1" min="10" max="10" width="97.38"/>
    <col customWidth="1" min="22" max="22" width="19.38"/>
    <col customWidth="1" min="25" max="26" width="19.38"/>
    <col customWidth="1" min="29" max="30" width="19.38"/>
    <col customWidth="1" min="31" max="31" width="20.25"/>
  </cols>
  <sheetData>
    <row r="1">
      <c r="A1" s="2" t="s">
        <v>412</v>
      </c>
      <c r="B1" s="2" t="s">
        <v>413</v>
      </c>
      <c r="C1" s="2" t="s">
        <v>414</v>
      </c>
      <c r="D1" s="2" t="s">
        <v>415</v>
      </c>
      <c r="E1" s="2" t="s">
        <v>416</v>
      </c>
      <c r="F1" s="2" t="s">
        <v>417</v>
      </c>
      <c r="G1" s="2" t="s">
        <v>418</v>
      </c>
      <c r="H1" s="2" t="s">
        <v>419</v>
      </c>
      <c r="I1" s="2" t="s">
        <v>420</v>
      </c>
      <c r="J1" s="2" t="s">
        <v>421</v>
      </c>
      <c r="K1" s="2" t="s">
        <v>422</v>
      </c>
      <c r="L1" s="2" t="s">
        <v>423</v>
      </c>
      <c r="M1" s="2" t="s">
        <v>424</v>
      </c>
      <c r="N1" s="2" t="s">
        <v>425</v>
      </c>
      <c r="O1" s="2" t="s">
        <v>426</v>
      </c>
      <c r="P1" s="2" t="s">
        <v>427</v>
      </c>
      <c r="Q1" s="2" t="s">
        <v>428</v>
      </c>
      <c r="R1" s="2" t="s">
        <v>429</v>
      </c>
      <c r="S1" s="2" t="s">
        <v>430</v>
      </c>
      <c r="T1" s="2" t="s">
        <v>431</v>
      </c>
      <c r="U1" s="2"/>
      <c r="V1" s="2" t="s">
        <v>432</v>
      </c>
      <c r="W1" s="2" t="s">
        <v>433</v>
      </c>
      <c r="X1" s="2" t="s">
        <v>434</v>
      </c>
      <c r="Y1" s="2" t="s">
        <v>435</v>
      </c>
      <c r="Z1" s="2" t="s">
        <v>436</v>
      </c>
      <c r="AA1" s="2" t="s">
        <v>437</v>
      </c>
      <c r="AB1" s="2" t="s">
        <v>438</v>
      </c>
      <c r="AC1" s="2" t="s">
        <v>439</v>
      </c>
      <c r="AD1" s="2" t="s">
        <v>440</v>
      </c>
      <c r="AE1" s="2" t="s">
        <v>441</v>
      </c>
    </row>
    <row r="2">
      <c r="A2" s="2">
        <v>920.0</v>
      </c>
      <c r="B2" s="2">
        <v>922.0</v>
      </c>
      <c r="D2" s="2" t="s">
        <v>442</v>
      </c>
      <c r="E2" s="2" t="s">
        <v>443</v>
      </c>
      <c r="F2" s="2" t="s">
        <v>444</v>
      </c>
      <c r="G2" s="2" t="s">
        <v>445</v>
      </c>
      <c r="I2" s="6" t="str">
        <f t="shared" ref="I2:I12" si="1">CONCATENATE(F2,G2,H2)</f>
        <v>6c23533134382c533130342c503139322c503135392c503133352c4531323623</v>
      </c>
      <c r="J2" s="6" t="str">
        <f>IFERROR(__xludf.DUMMYFUNCTION("REGEXREPLACE(RIGHT(LEFT(I2,LEN(I2)-2),LEN(I2)-6),"".{2}"", ""$0 "")"),"53 31 34 38 2c 53 31 30 34 2c 50 31 39 32 2c 50 31 35 39 2c 50 31 33 35 2c 45 31 32 36 ")</f>
        <v>53 31 34 38 2c 53 31 30 34 2c 50 31 39 32 2c 50 31 35 39 2c 50 31 33 35 2c 45 31 32 36 </v>
      </c>
      <c r="K2" s="6" t="str">
        <f>IFERROR(__xludf.DUMMYFUNCTION("SPLIT(J2,""2c"",FALSE)"),"53 31 34 38 ")</f>
        <v>53 31 34 38 </v>
      </c>
      <c r="L2" s="6" t="str">
        <f>IFERROR(__xludf.DUMMYFUNCTION("""COMPUTED_VALUE""")," 53 31 30 34 ")</f>
        <v> 53 31 30 34 </v>
      </c>
      <c r="M2" s="6" t="str">
        <f>IFERROR(__xludf.DUMMYFUNCTION("""COMPUTED_VALUE""")," 50 31 39 32 ")</f>
        <v> 50 31 39 32 </v>
      </c>
      <c r="N2" s="6" t="str">
        <f>IFERROR(__xludf.DUMMYFUNCTION("""COMPUTED_VALUE""")," 50 31 35 39 ")</f>
        <v> 50 31 35 39 </v>
      </c>
      <c r="O2" s="6" t="str">
        <f>IFERROR(__xludf.DUMMYFUNCTION("""COMPUTED_VALUE""")," 50 31 33 35 ")</f>
        <v> 50 31 33 35 </v>
      </c>
      <c r="P2" s="6" t="str">
        <f>IFERROR(__xludf.DUMMYFUNCTION("""COMPUTED_VALUE""")," 45 31 32 36 ")</f>
        <v> 45 31 32 36 </v>
      </c>
      <c r="V2" s="6" t="str">
        <f>IF(ISBLANK(K2)," ", INDIRECT(CONCAT("a!", ADDRESS(MATCH(SUBSTITUTE( K2," ",""),'Supposedly all possible combina'!$B:$B,0),1))))</f>
        <v>I5(G)</v>
      </c>
      <c r="W2" s="6" t="str">
        <f>IF(ISBLANK(L2)," ", INDIRECT(CONCAT("a!", ADDRESS(MATCH(SUBSTITUTE( L2," ",""),'Supposedly all possible combina'!$B:$B,0),1))))</f>
        <v>F4(G)</v>
      </c>
      <c r="X2" s="6" t="str">
        <f>IF(ISBLANK(M2)," ", INDIRECT(CONCAT("a!", ADDRESS(MATCH(SUBSTITUTE( M2," ",""),'Supposedly all possible combina'!$B:$B,0),1))))</f>
        <v>K13(B)</v>
      </c>
      <c r="Y2" s="6" t="str">
        <f>IF(ISBLANK(N2)," ", INDIRECT(CONCAT("a!", ADDRESS(MATCH(SUBSTITUTE( N2," ",""),'Supposedly all possible combina'!$B:$B,0),1))))</f>
        <v>I16(B)</v>
      </c>
      <c r="Z2" s="6" t="str">
        <f>IF(ISBLANK(O2)," ", INDIRECT(CONCAT("a!", ADDRESS(MATCH(SUBSTITUTE( O2," ",""),'Supposedly all possible combina'!$B:$B,0),1))))</f>
        <v>H9(B)</v>
      </c>
      <c r="AA2" s="6" t="str">
        <f>IF(ISBLANK(P2)," ", INDIRECT(CONCAT("a!", ADDRESS(MATCH(SUBSTITUTE( P2," ",""),'Supposedly all possible combina'!$B:$B,0),1))))</f>
        <v>H18(R)</v>
      </c>
      <c r="AB2" s="6" t="str">
        <f>IF(ISBLANK(Q2)," ", INDIRECT(CONCAT("a!", ADDRESS(MATCH(SUBSTITUTE( Q2," ",""),'Supposedly all possible combina'!$B:$B,0),1))))</f>
        <v> </v>
      </c>
      <c r="AC2" s="6" t="str">
        <f>IF(ISBLANK(R2)," ", INDIRECT(CONCAT("a!", ADDRESS(MATCH(SUBSTITUTE( R2," ",""),'Supposedly all possible combina'!$B:$B,0),1))))</f>
        <v> </v>
      </c>
      <c r="AD2" s="6" t="str">
        <f>IF(ISBLANK(S2)," ", INDIRECT(CONCAT("a!", ADDRESS(MATCH(SUBSTITUTE( S2," ",""),'Supposedly all possible combina'!$B:$B,0),1))))</f>
        <v> </v>
      </c>
      <c r="AE2" s="6" t="str">
        <f>IF(ISBLANK(T2)," ", INDIRECT(CONCAT("a!", ADDRESS(MATCH(SUBSTITUTE( T2," ",""),'Supposedly all possible combina'!$B:$B,0),1))))</f>
        <v> </v>
      </c>
    </row>
    <row r="3">
      <c r="A3" s="2">
        <v>1429.0</v>
      </c>
      <c r="B3" s="2">
        <v>1431.0</v>
      </c>
      <c r="D3" s="2" t="s">
        <v>446</v>
      </c>
      <c r="E3" s="2" t="s">
        <v>447</v>
      </c>
      <c r="F3" s="2" t="s">
        <v>448</v>
      </c>
      <c r="G3" s="2" t="s">
        <v>449</v>
      </c>
      <c r="I3" s="6" t="str">
        <f t="shared" si="1"/>
        <v>6c23533137342c533131312c503138382c503132302c503130312c45393023</v>
      </c>
      <c r="J3" s="6" t="str">
        <f>IFERROR(__xludf.DUMMYFUNCTION("REGEXREPLACE(RIGHT(LEFT(I3,LEN(I3)-2),LEN(I3)-6),"".{2}"", ""$0 "")"),"53 31 37 34 2c 53 31 31 31 2c 50 31 38 38 2c 50 31 32 30 2c 50 31 30 31 2c 45 39 30 ")</f>
        <v>53 31 37 34 2c 53 31 31 31 2c 50 31 38 38 2c 50 31 32 30 2c 50 31 30 31 2c 45 39 30 </v>
      </c>
      <c r="K3" s="6" t="str">
        <f>IFERROR(__xludf.DUMMYFUNCTION("SPLIT(J3,""2c"",FALSE)"),"53 31 37 34 ")</f>
        <v>53 31 37 34 </v>
      </c>
      <c r="L3" s="6" t="str">
        <f>IFERROR(__xludf.DUMMYFUNCTION("""COMPUTED_VALUE""")," 53 31 31 31 ")</f>
        <v> 53 31 31 31 </v>
      </c>
      <c r="M3" s="6" t="str">
        <f>IFERROR(__xludf.DUMMYFUNCTION("""COMPUTED_VALUE""")," 50 31 38 38 ")</f>
        <v> 50 31 38 38 </v>
      </c>
      <c r="N3" s="6" t="str">
        <f>IFERROR(__xludf.DUMMYFUNCTION("""COMPUTED_VALUE""")," 50 31 32 30 ")</f>
        <v> 50 31 32 30 </v>
      </c>
      <c r="O3" s="6" t="str">
        <f>IFERROR(__xludf.DUMMYFUNCTION("""COMPUTED_VALUE""")," 50 31 30 31 ")</f>
        <v> 50 31 30 31 </v>
      </c>
      <c r="P3" s="6" t="str">
        <f>IFERROR(__xludf.DUMMYFUNCTION("""COMPUTED_VALUE""")," 45 39 30 ")</f>
        <v> 45 39 30 </v>
      </c>
      <c r="V3" s="6" t="str">
        <f>IF(ISBLANK(K3)," ", INDIRECT(CONCAT("a!", ADDRESS(MATCH(SUBSTITUTE( K3," ",""),'Supposedly all possible combina'!$B:$B,0),1))))</f>
        <v>J6(G)</v>
      </c>
      <c r="W3" s="6" t="str">
        <f>IF(ISBLANK(L3)," ", INDIRECT(CONCAT("a!", ADDRESS(MATCH(SUBSTITUTE( L3," ",""),'Supposedly all possible combina'!$B:$B,0),1))))</f>
        <v>G4(G)</v>
      </c>
      <c r="X3" s="6" t="str">
        <f>IF(ISBLANK(M3)," ", INDIRECT(CONCAT("a!", ADDRESS(MATCH(SUBSTITUTE( M3," ",""),'Supposedly all possible combina'!$B:$B,0),1))))</f>
        <v>K9(B)</v>
      </c>
      <c r="Y3" s="6" t="str">
        <f>IF(ISBLANK(N3)," ", INDIRECT(CONCAT("a!", ADDRESS(MATCH(SUBSTITUTE( N3," ",""),'Supposedly all possible combina'!$B:$B,0),1))))</f>
        <v>G13(B)</v>
      </c>
      <c r="Z3" s="6" t="str">
        <f>IF(ISBLANK(O3)," ", INDIRECT(CONCAT("a!", ADDRESS(MATCH(SUBSTITUTE( O3," ",""),'Supposedly all possible combina'!$B:$B,0),1))))</f>
        <v>F7(B)</v>
      </c>
      <c r="AA3" s="6" t="str">
        <f>IF(ISBLANK(P3)," ", INDIRECT(CONCAT("a!", ADDRESS(MATCH(SUBSTITUTE( P3," ",""),'Supposedly all possible combina'!$B:$B,0),1))))</f>
        <v>F18(R)</v>
      </c>
      <c r="AB3" s="6" t="str">
        <f>IF(ISBLANK(Q3)," ", INDIRECT(CONCAT("a!", ADDRESS(MATCH(SUBSTITUTE( Q3," ",""),'Supposedly all possible combina'!$B:$B,0),1))))</f>
        <v> </v>
      </c>
      <c r="AC3" s="6" t="str">
        <f>IF(ISBLANK(R3)," ", INDIRECT(CONCAT("a!", ADDRESS(MATCH(SUBSTITUTE( R3," ",""),'Supposedly all possible combina'!$B:$B,0),1))))</f>
        <v> </v>
      </c>
      <c r="AD3" s="6" t="str">
        <f>IF(ISBLANK(S3)," ", INDIRECT(CONCAT("a!", ADDRESS(MATCH(SUBSTITUTE( S3," ",""),'Supposedly all possible combina'!$B:$B,0),1))))</f>
        <v> </v>
      </c>
      <c r="AE3" s="6" t="str">
        <f>IF(ISBLANK(T3)," ", INDIRECT(CONCAT("a!", ADDRESS(MATCH(SUBSTITUTE( T3," ",""),'Supposedly all possible combina'!$B:$B,0),1))))</f>
        <v> </v>
      </c>
    </row>
    <row r="4">
      <c r="A4" s="2">
        <v>1906.0</v>
      </c>
      <c r="B4" s="2">
        <v>1908.0</v>
      </c>
      <c r="D4" s="2" t="s">
        <v>450</v>
      </c>
      <c r="E4" s="2" t="s">
        <v>451</v>
      </c>
      <c r="F4" s="2" t="s">
        <v>452</v>
      </c>
      <c r="G4" s="2" t="s">
        <v>453</v>
      </c>
      <c r="I4" s="6" t="str">
        <f t="shared" si="1"/>
        <v>6c235336372c533130352c5036302c5032362c503136372c503132332c503131352c45393023</v>
      </c>
      <c r="J4" s="6" t="str">
        <f>IFERROR(__xludf.DUMMYFUNCTION("REGEXREPLACE(RIGHT(LEFT(I4,LEN(I4)-2),LEN(I4)-6),"".{2}"", ""$0 "")"),"53 36 37 2c 53 31 30 35 2c 50 36 30 2c 50 32 36 2c 50 31 36 37 2c 50 31 32 33 2c 50 31 31 35 2c 45 39 30 ")</f>
        <v>53 36 37 2c 53 31 30 35 2c 50 36 30 2c 50 32 36 2c 50 31 36 37 2c 50 31 32 33 2c 50 31 31 35 2c 45 39 30 </v>
      </c>
      <c r="K4" s="6" t="str">
        <f>IFERROR(__xludf.DUMMYFUNCTION("SPLIT(J4,""2c"",FALSE)"),"53 36 37 ")</f>
        <v>53 36 37 </v>
      </c>
      <c r="L4" s="6" t="str">
        <f>IFERROR(__xludf.DUMMYFUNCTION("""COMPUTED_VALUE""")," 53 31 30 35 ")</f>
        <v> 53 31 30 35 </v>
      </c>
      <c r="M4" s="6" t="str">
        <f>IFERROR(__xludf.DUMMYFUNCTION("""COMPUTED_VALUE""")," 50 36 30 ")</f>
        <v> 50 36 30 </v>
      </c>
      <c r="N4" s="6" t="str">
        <f>IFERROR(__xludf.DUMMYFUNCTION("""COMPUTED_VALUE""")," 50 32 36 ")</f>
        <v> 50 32 36 </v>
      </c>
      <c r="O4" s="6" t="str">
        <f>IFERROR(__xludf.DUMMYFUNCTION("""COMPUTED_VALUE""")," 50 31 36 37 ")</f>
        <v> 50 31 36 37 </v>
      </c>
      <c r="P4" s="6" t="str">
        <f>IFERROR(__xludf.DUMMYFUNCTION("""COMPUTED_VALUE""")," 50 31 32 33 ")</f>
        <v> 50 31 32 33 </v>
      </c>
      <c r="Q4" s="6" t="str">
        <f>IFERROR(__xludf.DUMMYFUNCTION("""COMPUTED_VALUE""")," 50 31 31 35 ")</f>
        <v> 50 31 31 35 </v>
      </c>
      <c r="R4" s="6" t="str">
        <f>IFERROR(__xludf.DUMMYFUNCTION("""COMPUTED_VALUE""")," 45 39 30 ")</f>
        <v> 45 39 30 </v>
      </c>
      <c r="V4" s="6" t="str">
        <f>IF(ISBLANK(K4)," ", INDIRECT(CONCAT("a!", ADDRESS(MATCH(SUBSTITUTE( K4," ",""),'Supposedly all possible combina'!$B:$B,0),1))))</f>
        <v>D5(G)</v>
      </c>
      <c r="W4" s="6" t="str">
        <f>IF(ISBLANK(L4)," ", INDIRECT(CONCAT("a!", ADDRESS(MATCH(SUBSTITUTE( L4," ",""),'Supposedly all possible combina'!$B:$B,0),1))))</f>
        <v>F3(G)</v>
      </c>
      <c r="X4" s="6" t="str">
        <f>IF(ISBLANK(M4)," ", INDIRECT(CONCAT("a!", ADDRESS(MATCH(SUBSTITUTE( M4," ",""),'Supposedly all possible combina'!$B:$B,0),1))))</f>
        <v>D12(B)</v>
      </c>
      <c r="Y4" s="6" t="str">
        <f>IF(ISBLANK(N4)," ", INDIRECT(CONCAT("a!", ADDRESS(MATCH(SUBSTITUTE( N4," ",""),'Supposedly all possible combina'!$B:$B,0),1))))</f>
        <v>B10(B)</v>
      </c>
      <c r="Z4" s="6" t="str">
        <f>IF(ISBLANK(O4)," ", INDIRECT(CONCAT("a!", ADDRESS(MATCH(SUBSTITUTE( O4," ",""),'Supposedly all possible combina'!$B:$B,0),1))))</f>
        <v>J13(B)</v>
      </c>
      <c r="AA4" s="6" t="str">
        <f>IF(ISBLANK(P4)," ", INDIRECT(CONCAT("a!", ADDRESS(MATCH(SUBSTITUTE( P4," ",""),'Supposedly all possible combina'!$B:$B,0),1))))</f>
        <v>G16(B)</v>
      </c>
      <c r="AB4" s="6" t="str">
        <f>IF(ISBLANK(Q4)," ", INDIRECT(CONCAT("a!", ADDRESS(MATCH(SUBSTITUTE( Q4," ",""),'Supposedly all possible combina'!$B:$B,0),1))))</f>
        <v>G8(B)</v>
      </c>
      <c r="AC4" s="6" t="str">
        <f>IF(ISBLANK(R4)," ", INDIRECT(CONCAT("a!", ADDRESS(MATCH(SUBSTITUTE( R4," ",""),'Supposedly all possible combina'!$B:$B,0),1))))</f>
        <v>F18(R)</v>
      </c>
      <c r="AD4" s="6" t="str">
        <f>IF(ISBLANK(S4)," ", INDIRECT(CONCAT("a!", ADDRESS(MATCH(SUBSTITUTE( S4," ",""),'Supposedly all possible combina'!$B:$B,0),1))))</f>
        <v> </v>
      </c>
      <c r="AE4" s="6" t="str">
        <f>IF(ISBLANK(T4)," ", INDIRECT(CONCAT("a!", ADDRESS(MATCH(SUBSTITUTE( T4," ",""),'Supposedly all possible combina'!$B:$B,0),1))))</f>
        <v> </v>
      </c>
    </row>
    <row r="5">
      <c r="A5" s="2">
        <v>2328.0</v>
      </c>
      <c r="B5" s="2"/>
      <c r="D5" s="2" t="s">
        <v>454</v>
      </c>
      <c r="E5" s="2" t="s">
        <v>455</v>
      </c>
      <c r="F5" s="2" t="s">
        <v>456</v>
      </c>
      <c r="I5" s="6" t="str">
        <f t="shared" si="1"/>
        <v>6c235336372c5032332c503131372c45353423</v>
      </c>
      <c r="J5" s="6" t="str">
        <f>IFERROR(__xludf.DUMMYFUNCTION("REGEXREPLACE(RIGHT(LEFT(I5,LEN(I5)-2),LEN(I5)-6),"".{2}"", ""$0 "")"),"53 36 37 2c 50 32 33 2c 50 31 31 37 2c 45 35 34 ")</f>
        <v>53 36 37 2c 50 32 33 2c 50 31 31 37 2c 45 35 34 </v>
      </c>
      <c r="K5" s="6" t="str">
        <f>IFERROR(__xludf.DUMMYFUNCTION("SPLIT(J5,""2c"",FALSE)"),"53 36 37 ")</f>
        <v>53 36 37 </v>
      </c>
      <c r="L5" s="6" t="str">
        <f>IFERROR(__xludf.DUMMYFUNCTION("""COMPUTED_VALUE""")," 50 32 33 ")</f>
        <v> 50 32 33 </v>
      </c>
      <c r="M5" s="6" t="str">
        <f>IFERROR(__xludf.DUMMYFUNCTION("""COMPUTED_VALUE""")," 50 31 31 37 ")</f>
        <v> 50 31 31 37 </v>
      </c>
      <c r="N5" s="6" t="str">
        <f>IFERROR(__xludf.DUMMYFUNCTION("""COMPUTED_VALUE""")," 45 35 34 ")</f>
        <v> 45 35 34 </v>
      </c>
      <c r="V5" s="6" t="str">
        <f>IF(ISBLANK(K5)," ", INDIRECT(CONCAT("a!", ADDRESS(MATCH(SUBSTITUTE( K5," ",""),'Supposedly all possible combina'!$B:$B,0),1))))</f>
        <v>D5(G)</v>
      </c>
      <c r="W5" s="6" t="str">
        <f>IF(ISBLANK(L5)," ", INDIRECT(CONCAT("a!", ADDRESS(MATCH(SUBSTITUTE( L5," ",""),'Supposedly all possible combina'!$B:$B,0),1))))</f>
        <v>B13(B)</v>
      </c>
      <c r="X5" s="6" t="str">
        <f>IF(ISBLANK(M5)," ", INDIRECT(CONCAT("a!", ADDRESS(MATCH(SUBSTITUTE( M5," ",""),'Supposedly all possible combina'!$B:$B,0),1))))</f>
        <v>G10(B)</v>
      </c>
      <c r="Y5" s="6" t="str">
        <f>IF(ISBLANK(N5)," ", INDIRECT(CONCAT("a!", ADDRESS(MATCH(SUBSTITUTE( N5," ",""),'Supposedly all possible combina'!$B:$B,0),1))))</f>
        <v>D18(R)</v>
      </c>
      <c r="Z5" s="6" t="str">
        <f>IF(ISBLANK(O5)," ", INDIRECT(CONCAT("a!", ADDRESS(MATCH(SUBSTITUTE( O5," ",""),'Supposedly all possible combina'!$B:$B,0),1))))</f>
        <v> </v>
      </c>
      <c r="AA5" s="6" t="str">
        <f>IF(ISBLANK(P5)," ", INDIRECT(CONCAT("a!", ADDRESS(MATCH(SUBSTITUTE( P5," ",""),'Supposedly all possible combina'!$B:$B,0),1))))</f>
        <v> </v>
      </c>
      <c r="AB5" s="6" t="str">
        <f>IF(ISBLANK(Q5)," ", INDIRECT(CONCAT("a!", ADDRESS(MATCH(SUBSTITUTE( Q5," ",""),'Supposedly all possible combina'!$B:$B,0),1))))</f>
        <v> </v>
      </c>
      <c r="AC5" s="6" t="str">
        <f>IF(ISBLANK(R5)," ", INDIRECT(CONCAT("a!", ADDRESS(MATCH(SUBSTITUTE( R5," ",""),'Supposedly all possible combina'!$B:$B,0),1))))</f>
        <v> </v>
      </c>
      <c r="AD5" s="6" t="str">
        <f>IF(ISBLANK(S5)," ", INDIRECT(CONCAT("a!", ADDRESS(MATCH(SUBSTITUTE( S5," ",""),'Supposedly all possible combina'!$B:$B,0),1))))</f>
        <v> </v>
      </c>
      <c r="AE5" s="6" t="str">
        <f>IF(ISBLANK(T5)," ", INDIRECT(CONCAT("a!", ADDRESS(MATCH(SUBSTITUTE( T5," ",""),'Supposedly all possible combina'!$B:$B,0),1))))</f>
        <v> </v>
      </c>
    </row>
    <row r="6">
      <c r="A6" s="2">
        <v>3052.0</v>
      </c>
      <c r="B6" s="2">
        <v>3054.0</v>
      </c>
      <c r="C6" s="2">
        <v>3056.0</v>
      </c>
      <c r="D6" s="2" t="s">
        <v>457</v>
      </c>
      <c r="E6" s="2" t="s">
        <v>458</v>
      </c>
      <c r="F6" s="2" t="s">
        <v>459</v>
      </c>
      <c r="G6" s="2" t="s">
        <v>460</v>
      </c>
      <c r="H6" s="2" t="s">
        <v>461</v>
      </c>
      <c r="I6" s="6" t="str">
        <f t="shared" si="1"/>
        <v>6c235337362c5333312c5038362c5038332c5036352c5034342c503132382c503131392c503131362c4531363123</v>
      </c>
      <c r="J6" s="6" t="str">
        <f>IFERROR(__xludf.DUMMYFUNCTION("REGEXREPLACE(RIGHT(LEFT(I6,LEN(I6)-2),LEN(I6)-6),"".{2}"", ""$0 "")"),"53 37 36 2c 53 33 31 2c 50 38 36 2c 50 38 33 2c 50 36 35 2c 50 34 34 2c 50 31 32 38 2c 50 31 31 39 2c 50 31 31 36 2c 45 31 36 31 ")</f>
        <v>53 37 36 2c 53 33 31 2c 50 38 36 2c 50 38 33 2c 50 36 35 2c 50 34 34 2c 50 31 32 38 2c 50 31 31 39 2c 50 31 31 36 2c 45 31 36 31 </v>
      </c>
      <c r="K6" s="6" t="str">
        <f>IFERROR(__xludf.DUMMYFUNCTION("SPLIT(J6,""2c"",FALSE)"),"53 37 36 ")</f>
        <v>53 37 36 </v>
      </c>
      <c r="L6" s="6" t="str">
        <f>IFERROR(__xludf.DUMMYFUNCTION("""COMPUTED_VALUE""")," 53 33 31 ")</f>
        <v> 53 33 31 </v>
      </c>
      <c r="M6" s="6" t="str">
        <f>IFERROR(__xludf.DUMMYFUNCTION("""COMPUTED_VALUE""")," 50 38 36 ")</f>
        <v> 50 38 36 </v>
      </c>
      <c r="N6" s="6" t="str">
        <f>IFERROR(__xludf.DUMMYFUNCTION("""COMPUTED_VALUE""")," 50 38 33 ")</f>
        <v> 50 38 33 </v>
      </c>
      <c r="O6" s="6" t="str">
        <f>IFERROR(__xludf.DUMMYFUNCTION("""COMPUTED_VALUE""")," 50 36 35 ")</f>
        <v> 50 36 35 </v>
      </c>
      <c r="P6" s="6" t="str">
        <f>IFERROR(__xludf.DUMMYFUNCTION("""COMPUTED_VALUE""")," 50 34 34 ")</f>
        <v> 50 34 34 </v>
      </c>
      <c r="Q6" s="6" t="str">
        <f>IFERROR(__xludf.DUMMYFUNCTION("""COMPUTED_VALUE""")," 50 31 32 38 ")</f>
        <v> 50 31 32 38 </v>
      </c>
      <c r="R6" s="6" t="str">
        <f>IFERROR(__xludf.DUMMYFUNCTION("""COMPUTED_VALUE""")," 50 31 31 39 ")</f>
        <v> 50 31 31 39 </v>
      </c>
      <c r="S6" s="6" t="str">
        <f>IFERROR(__xludf.DUMMYFUNCTION("""COMPUTED_VALUE""")," 50 31 31 36 ")</f>
        <v> 50 31 31 36 </v>
      </c>
      <c r="T6" s="6" t="str">
        <f>IFERROR(__xludf.DUMMYFUNCTION("""COMPUTED_VALUE""")," 45 31 36 31 ")</f>
        <v> 45 31 36 31 </v>
      </c>
      <c r="V6" s="6" t="str">
        <f>IF(ISBLANK(K6)," ", INDIRECT(CONCAT("a!", ADDRESS(MATCH(SUBSTITUTE( K6," ",""),'Supposedly all possible combina'!$B:$B,0),1))))</f>
        <v>E5(G)</v>
      </c>
      <c r="W6" s="6" t="str">
        <f>IF(ISBLANK(L6)," ", INDIRECT(CONCAT("a!", ADDRESS(MATCH(SUBSTITUTE( L6," ",""),'Supposedly all possible combina'!$B:$B,0),1))))</f>
        <v>B5(G)</v>
      </c>
      <c r="X6" s="6" t="str">
        <f>IF(ISBLANK(M6)," ", INDIRECT(CONCAT("a!", ADDRESS(MATCH(SUBSTITUTE( M6," ",""),'Supposedly all possible combina'!$B:$B,0),1))))</f>
        <v>E15(B)</v>
      </c>
      <c r="Y6" s="6" t="str">
        <f>IF(ISBLANK(N6)," ", INDIRECT(CONCAT("a!", ADDRESS(MATCH(SUBSTITUTE( N6," ",""),'Supposedly all possible combina'!$B:$B,0),1))))</f>
        <v>E12(B)</v>
      </c>
      <c r="Z6" s="6" t="str">
        <f>IF(ISBLANK(O6)," ", INDIRECT(CONCAT("a!", ADDRESS(MATCH(SUBSTITUTE( O6," ",""),'Supposedly all possible combina'!$B:$B,0),1))))</f>
        <v>D7(B)</v>
      </c>
      <c r="AA6" s="6" t="str">
        <f>IF(ISBLANK(P6)," ", INDIRECT(CONCAT("a!", ADDRESS(MATCH(SUBSTITUTE( P6," ",""),'Supposedly all possible combina'!$B:$B,0),1))))</f>
        <v>C9(B)</v>
      </c>
      <c r="AB6" s="6" t="str">
        <f>IF(ISBLANK(Q6)," ", INDIRECT(CONCAT("a!", ADDRESS(MATCH(SUBSTITUTE( Q6," ",""),'Supposedly all possible combina'!$B:$B,0),1))))</f>
        <v>H16(B)</v>
      </c>
      <c r="AC6" s="6" t="str">
        <f>IF(ISBLANK(R6)," ", INDIRECT(CONCAT("a!", ADDRESS(MATCH(SUBSTITUTE( R6," ",""),'Supposedly all possible combina'!$B:$B,0),1))))</f>
        <v>G12(B)</v>
      </c>
      <c r="AD6" s="6" t="str">
        <f>IF(ISBLANK(S6)," ", INDIRECT(CONCAT("a!", ADDRESS(MATCH(SUBSTITUTE( S6," ",""),'Supposedly all possible combina'!$B:$B,0),1))))</f>
        <v>G9(B)</v>
      </c>
      <c r="AE6" s="6" t="str">
        <f>IF(ISBLANK(T6)," ", INDIRECT(CONCAT("a!", ADDRESS(MATCH(SUBSTITUTE( T6," ",""),'Supposedly all possible combina'!$B:$B,0),1))))</f>
        <v>I18(R)</v>
      </c>
    </row>
    <row r="7">
      <c r="A7" s="2">
        <v>3921.0</v>
      </c>
      <c r="B7" s="2">
        <v>3923.0</v>
      </c>
      <c r="D7" s="2" t="s">
        <v>462</v>
      </c>
      <c r="E7" s="2" t="s">
        <v>463</v>
      </c>
      <c r="F7" s="2" t="s">
        <v>464</v>
      </c>
      <c r="G7" s="2" t="s">
        <v>465</v>
      </c>
      <c r="I7" s="6" t="str">
        <f t="shared" si="1"/>
        <v>6c235333392c5039342c5038322c5036312c5032372c5032302c45353423</v>
      </c>
      <c r="J7" s="6" t="str">
        <f>IFERROR(__xludf.DUMMYFUNCTION("REGEXREPLACE(RIGHT(LEFT(I7,LEN(I7)-2),LEN(I7)-6),"".{2}"", ""$0 "")"),"53 33 39 2c 50 39 34 2c 50 38 32 2c 50 36 31 2c 50 32 37 2c 50 32 30 2c 45 35 34 ")</f>
        <v>53 33 39 2c 50 39 34 2c 50 38 32 2c 50 36 31 2c 50 32 37 2c 50 32 30 2c 45 35 34 </v>
      </c>
      <c r="K7" s="6" t="str">
        <f>IFERROR(__xludf.DUMMYFUNCTION("SPLIT(J7,""2c"",FALSE)"),"53 33 39 ")</f>
        <v>53 33 39 </v>
      </c>
      <c r="L7" s="6" t="str">
        <f>IFERROR(__xludf.DUMMYFUNCTION("""COMPUTED_VALUE""")," 50 39 34 ")</f>
        <v> 50 39 34 </v>
      </c>
      <c r="M7" s="6" t="str">
        <f>IFERROR(__xludf.DUMMYFUNCTION("""COMPUTED_VALUE""")," 50 38 32 ")</f>
        <v> 50 38 32 </v>
      </c>
      <c r="N7" s="6" t="str">
        <f>IFERROR(__xludf.DUMMYFUNCTION("""COMPUTED_VALUE""")," 50 36 31 ")</f>
        <v> 50 36 31 </v>
      </c>
      <c r="O7" s="6" t="str">
        <f>IFERROR(__xludf.DUMMYFUNCTION("""COMPUTED_VALUE""")," 50 32 37 ")</f>
        <v> 50 32 37 </v>
      </c>
      <c r="P7" s="6" t="str">
        <f>IFERROR(__xludf.DUMMYFUNCTION("""COMPUTED_VALUE""")," 50 32 30 ")</f>
        <v> 50 32 30 </v>
      </c>
      <c r="Q7" s="6" t="str">
        <f>IFERROR(__xludf.DUMMYFUNCTION("""COMPUTED_VALUE""")," 45 35 34 ")</f>
        <v> 45 35 34 </v>
      </c>
      <c r="V7" s="6" t="str">
        <f>IF(ISBLANK(K7)," ", INDIRECT(CONCAT("a!", ADDRESS(MATCH(SUBSTITUTE( K7," ",""),'Supposedly all possible combina'!$B:$B,0),1))))</f>
        <v>C4(G)</v>
      </c>
      <c r="W7" s="6" t="str">
        <f>IF(ISBLANK(L7)," ", INDIRECT(CONCAT("a!", ADDRESS(MATCH(SUBSTITUTE( L7," ",""),'Supposedly all possible combina'!$B:$B,0),1))))</f>
        <v>F14(B)</v>
      </c>
      <c r="X7" s="6" t="str">
        <f>IF(ISBLANK(M7)," ", INDIRECT(CONCAT("a!", ADDRESS(MATCH(SUBSTITUTE( M7," ",""),'Supposedly all possible combina'!$B:$B,0),1))))</f>
        <v>E11(B)</v>
      </c>
      <c r="Y7" s="6" t="str">
        <f>IF(ISBLANK(N7)," ", INDIRECT(CONCAT("a!", ADDRESS(MATCH(SUBSTITUTE( N7," ",""),'Supposedly all possible combina'!$B:$B,0),1))))</f>
        <v>D11(B)</v>
      </c>
      <c r="Z7" s="6" t="str">
        <f>IF(ISBLANK(O7)," ", INDIRECT(CONCAT("a!", ADDRESS(MATCH(SUBSTITUTE( O7," ",""),'Supposedly all possible combina'!$B:$B,0),1))))</f>
        <v>B9(B)</v>
      </c>
      <c r="AA7" s="6" t="str">
        <f>IF(ISBLANK(P7)," ", INDIRECT(CONCAT("a!", ADDRESS(MATCH(SUBSTITUTE( P7," ",""),'Supposedly all possible combina'!$B:$B,0),1))))</f>
        <v>B16(B)</v>
      </c>
      <c r="AB7" s="6" t="str">
        <f>IF(ISBLANK(Q7)," ", INDIRECT(CONCAT("a!", ADDRESS(MATCH(SUBSTITUTE( Q7," ",""),'Supposedly all possible combina'!$B:$B,0),1))))</f>
        <v>D18(R)</v>
      </c>
      <c r="AC7" s="6" t="str">
        <f>IF(ISBLANK(R7)," ", INDIRECT(CONCAT("a!", ADDRESS(MATCH(SUBSTITUTE( R7," ",""),'Supposedly all possible combina'!$B:$B,0),1))))</f>
        <v> </v>
      </c>
      <c r="AD7" s="6" t="str">
        <f>IF(ISBLANK(S7)," ", INDIRECT(CONCAT("a!", ADDRESS(MATCH(SUBSTITUTE( S7," ",""),'Supposedly all possible combina'!$B:$B,0),1))))</f>
        <v> </v>
      </c>
      <c r="AE7" s="6" t="str">
        <f>IF(ISBLANK(T7)," ", INDIRECT(CONCAT("a!", ADDRESS(MATCH(SUBSTITUTE( T7," ",""),'Supposedly all possible combina'!$B:$B,0),1))))</f>
        <v> </v>
      </c>
    </row>
    <row r="8">
      <c r="A8" s="2">
        <v>4458.0</v>
      </c>
      <c r="B8" s="2">
        <v>4460.0</v>
      </c>
      <c r="D8" s="2" t="s">
        <v>466</v>
      </c>
      <c r="E8" s="2" t="s">
        <v>467</v>
      </c>
      <c r="F8" s="2" t="s">
        <v>468</v>
      </c>
      <c r="G8" s="2" t="s">
        <v>469</v>
      </c>
      <c r="I8" s="6" t="str">
        <f t="shared" si="1"/>
        <v>6c23533134372c533130342c5036312c503136382c503135392c503131342c45383923</v>
      </c>
      <c r="J8" s="6" t="str">
        <f>IFERROR(__xludf.DUMMYFUNCTION("REGEXREPLACE(RIGHT(LEFT(I8,LEN(I8)-2),LEN(I8)-6),"".{2}"", ""$0 "")"),"53 31 34 37 2c 53 31 30 34 2c 50 36 31 2c 50 31 36 38 2c 50 31 35 39 2c 50 31 31 34 2c 45 38 39 ")</f>
        <v>53 31 34 37 2c 53 31 30 34 2c 50 36 31 2c 50 31 36 38 2c 50 31 35 39 2c 50 31 31 34 2c 45 38 39 </v>
      </c>
      <c r="K8" s="6" t="str">
        <f>IFERROR(__xludf.DUMMYFUNCTION("SPLIT(J8,""2c"",FALSE)"),"53 31 34 37 ")</f>
        <v>53 31 34 37 </v>
      </c>
      <c r="L8" s="6" t="str">
        <f>IFERROR(__xludf.DUMMYFUNCTION("""COMPUTED_VALUE""")," 53 31 30 34 ")</f>
        <v> 53 31 30 34 </v>
      </c>
      <c r="M8" s="6" t="str">
        <f>IFERROR(__xludf.DUMMYFUNCTION("""COMPUTED_VALUE""")," 50 36 31 ")</f>
        <v> 50 36 31 </v>
      </c>
      <c r="N8" s="6" t="str">
        <f>IFERROR(__xludf.DUMMYFUNCTION("""COMPUTED_VALUE""")," 50 31 36 38 ")</f>
        <v> 50 31 36 38 </v>
      </c>
      <c r="O8" s="6" t="str">
        <f>IFERROR(__xludf.DUMMYFUNCTION("""COMPUTED_VALUE""")," 50 31 35 39 ")</f>
        <v> 50 31 35 39 </v>
      </c>
      <c r="P8" s="6" t="str">
        <f>IFERROR(__xludf.DUMMYFUNCTION("""COMPUTED_VALUE""")," 50 31 31 34 ")</f>
        <v> 50 31 31 34 </v>
      </c>
      <c r="Q8" s="6" t="str">
        <f>IFERROR(__xludf.DUMMYFUNCTION("""COMPUTED_VALUE""")," 45 38 39 ")</f>
        <v> 45 38 39 </v>
      </c>
      <c r="V8" s="6" t="str">
        <f>IF(ISBLANK(K8)," ", INDIRECT(CONCAT("a!", ADDRESS(MATCH(SUBSTITUTE( K8," ",""),'Supposedly all possible combina'!$B:$B,0),1))))</f>
        <v>I4(G)</v>
      </c>
      <c r="W8" s="6" t="str">
        <f>IF(ISBLANK(L8)," ", INDIRECT(CONCAT("a!", ADDRESS(MATCH(SUBSTITUTE( L8," ",""),'Supposedly all possible combina'!$B:$B,0),1))))</f>
        <v>F4(G)</v>
      </c>
      <c r="X8" s="6" t="str">
        <f>IF(ISBLANK(M8)," ", INDIRECT(CONCAT("a!", ADDRESS(MATCH(SUBSTITUTE( M8," ",""),'Supposedly all possible combina'!$B:$B,0),1))))</f>
        <v>D11(B)</v>
      </c>
      <c r="Y8" s="6" t="str">
        <f>IF(ISBLANK(N8)," ", INDIRECT(CONCAT("a!", ADDRESS(MATCH(SUBSTITUTE( N8," ",""),'Supposedly all possible combina'!$B:$B,0),1))))</f>
        <v>J12(B)</v>
      </c>
      <c r="Z8" s="6" t="str">
        <f>IF(ISBLANK(O8)," ", INDIRECT(CONCAT("a!", ADDRESS(MATCH(SUBSTITUTE( O8," ",""),'Supposedly all possible combina'!$B:$B,0),1))))</f>
        <v>I16(B)</v>
      </c>
      <c r="AA8" s="6" t="str">
        <f>IF(ISBLANK(P8)," ", INDIRECT(CONCAT("a!", ADDRESS(MATCH(SUBSTITUTE( P8," ",""),'Supposedly all possible combina'!$B:$B,0),1))))</f>
        <v>G7(B)</v>
      </c>
      <c r="AB8" s="6" t="str">
        <f>IF(ISBLANK(Q8)," ", INDIRECT(CONCAT("a!", ADDRESS(MATCH(SUBSTITUTE( Q8," ",""),'Supposedly all possible combina'!$B:$B,0),1))))</f>
        <v>E18(R)</v>
      </c>
      <c r="AC8" s="6" t="str">
        <f>IF(ISBLANK(R8)," ", INDIRECT(CONCAT("a!", ADDRESS(MATCH(SUBSTITUTE( R8," ",""),'Supposedly all possible combina'!$B:$B,0),1))))</f>
        <v> </v>
      </c>
      <c r="AD8" s="6" t="str">
        <f>IF(ISBLANK(S8)," ", INDIRECT(CONCAT("a!", ADDRESS(MATCH(SUBSTITUTE( S8," ",""),'Supposedly all possible combina'!$B:$B,0),1))))</f>
        <v> </v>
      </c>
      <c r="AE8" s="6" t="str">
        <f>IF(ISBLANK(T8)," ", INDIRECT(CONCAT("a!", ADDRESS(MATCH(SUBSTITUTE( T8," ",""),'Supposedly all possible combina'!$B:$B,0),1))))</f>
        <v> </v>
      </c>
    </row>
    <row r="9">
      <c r="A9" s="2">
        <v>4826.0</v>
      </c>
      <c r="B9" s="2">
        <v>4828.0</v>
      </c>
      <c r="D9" s="2" t="s">
        <v>470</v>
      </c>
      <c r="E9" s="2" t="s">
        <v>471</v>
      </c>
      <c r="F9" s="2" t="s">
        <v>472</v>
      </c>
      <c r="G9" s="2" t="s">
        <v>473</v>
      </c>
      <c r="I9" s="6" t="str">
        <f t="shared" si="1"/>
        <v>6c23533131332c5036312c5032392c503135332c503132382c45313823</v>
      </c>
      <c r="J9" s="6" t="str">
        <f>IFERROR(__xludf.DUMMYFUNCTION("REGEXREPLACE(RIGHT(LEFT(I9,LEN(I9)-2),LEN(I9)-6),"".{2}"", ""$0 "")"),"53 31 31 33 2c 50 36 31 2c 50 32 39 2c 50 31 35 33 2c 50 31 32 38 2c 45 31 38 ")</f>
        <v>53 31 31 33 2c 50 36 31 2c 50 32 39 2c 50 31 35 33 2c 50 31 32 38 2c 45 31 38 </v>
      </c>
      <c r="K9" s="6" t="str">
        <f>IFERROR(__xludf.DUMMYFUNCTION("SPLIT(J9,""2c"",FALSE)"),"53 31 31 33 ")</f>
        <v>53 31 31 33 </v>
      </c>
      <c r="L9" s="6" t="str">
        <f>IFERROR(__xludf.DUMMYFUNCTION("""COMPUTED_VALUE""")," 50 36 31 ")</f>
        <v> 50 36 31 </v>
      </c>
      <c r="M9" s="6" t="str">
        <f>IFERROR(__xludf.DUMMYFUNCTION("""COMPUTED_VALUE""")," 50 32 39 ")</f>
        <v> 50 32 39 </v>
      </c>
      <c r="N9" s="6" t="str">
        <f>IFERROR(__xludf.DUMMYFUNCTION("""COMPUTED_VALUE""")," 50 31 35 33 ")</f>
        <v> 50 31 35 33 </v>
      </c>
      <c r="O9" s="6" t="str">
        <f>IFERROR(__xludf.DUMMYFUNCTION("""COMPUTED_VALUE""")," 50 31 32 38 ")</f>
        <v> 50 31 32 38 </v>
      </c>
      <c r="P9" s="6" t="str">
        <f>IFERROR(__xludf.DUMMYFUNCTION("""COMPUTED_VALUE""")," 45 31 38 ")</f>
        <v> 45 31 38 </v>
      </c>
      <c r="V9" s="6" t="str">
        <f>IF(ISBLANK(K9)," ", INDIRECT(CONCAT("a!", ADDRESS(MATCH(SUBSTITUTE( K9," ",""),'Supposedly all possible combina'!$B:$B,0),1))))</f>
        <v>G6(G)</v>
      </c>
      <c r="W9" s="6" t="str">
        <f>IF(ISBLANK(L9)," ", INDIRECT(CONCAT("a!", ADDRESS(MATCH(SUBSTITUTE( L9," ",""),'Supposedly all possible combina'!$B:$B,0),1))))</f>
        <v>D11(B)</v>
      </c>
      <c r="X9" s="6" t="str">
        <f>IF(ISBLANK(M9)," ", INDIRECT(CONCAT("a!", ADDRESS(MATCH(SUBSTITUTE( M9," ",""),'Supposedly all possible combina'!$B:$B,0),1))))</f>
        <v>B7(B)</v>
      </c>
      <c r="Y9" s="6" t="str">
        <f>IF(ISBLANK(N9)," ", INDIRECT(CONCAT("a!", ADDRESS(MATCH(SUBSTITUTE( N9," ",""),'Supposedly all possible combina'!$B:$B,0),1))))</f>
        <v>I10(B)</v>
      </c>
      <c r="Z9" s="6" t="str">
        <f>IF(ISBLANK(O9)," ", INDIRECT(CONCAT("a!", ADDRESS(MATCH(SUBSTITUTE( O9," ",""),'Supposedly all possible combina'!$B:$B,0),1))))</f>
        <v>H16(B)</v>
      </c>
      <c r="AA9" s="6" t="str">
        <f>IF(ISBLANK(P9)," ", INDIRECT(CONCAT("a!", ADDRESS(MATCH(SUBSTITUTE( P9," ",""),'Supposedly all possible combina'!$B:$B,0),1))))</f>
        <v>B18(R)</v>
      </c>
      <c r="AB9" s="6" t="str">
        <f>IF(ISBLANK(Q9)," ", INDIRECT(CONCAT("a!", ADDRESS(MATCH(SUBSTITUTE( Q9," ",""),'Supposedly all possible combina'!$B:$B,0),1))))</f>
        <v> </v>
      </c>
      <c r="AC9" s="6" t="str">
        <f>IF(ISBLANK(R9)," ", INDIRECT(CONCAT("a!", ADDRESS(MATCH(SUBSTITUTE( R9," ",""),'Supposedly all possible combina'!$B:$B,0),1))))</f>
        <v> </v>
      </c>
      <c r="AD9" s="6" t="str">
        <f>IF(ISBLANK(S9)," ", INDIRECT(CONCAT("a!", ADDRESS(MATCH(SUBSTITUTE( S9," ",""),'Supposedly all possible combina'!$B:$B,0),1))))</f>
        <v> </v>
      </c>
      <c r="AE9" s="6" t="str">
        <f>IF(ISBLANK(T9)," ", INDIRECT(CONCAT("a!", ADDRESS(MATCH(SUBSTITUTE( T9," ",""),'Supposedly all possible combina'!$B:$B,0),1))))</f>
        <v> </v>
      </c>
    </row>
    <row r="10">
      <c r="A10" s="2">
        <v>5232.0</v>
      </c>
      <c r="B10" s="2">
        <v>5234.0</v>
      </c>
      <c r="D10" s="2" t="s">
        <v>474</v>
      </c>
      <c r="E10" s="2" t="s">
        <v>475</v>
      </c>
      <c r="F10" s="2" t="s">
        <v>476</v>
      </c>
      <c r="G10" s="2" t="s">
        <v>477</v>
      </c>
      <c r="I10" s="6" t="str">
        <f t="shared" si="1"/>
        <v>6c235334302c5333302c5039382c5039322c5036312c4531323523</v>
      </c>
      <c r="J10" s="6" t="str">
        <f>IFERROR(__xludf.DUMMYFUNCTION("REGEXREPLACE(RIGHT(LEFT(I10,LEN(I10)-2),LEN(I10)-6),"".{2}"", ""$0 "")"),"53 34 30 2c 53 33 30 2c 50 39 38 2c 50 39 32 2c 50 36 31 2c 45 31 32 35 ")</f>
        <v>53 34 30 2c 53 33 30 2c 50 39 38 2c 50 39 32 2c 50 36 31 2c 45 31 32 35 </v>
      </c>
      <c r="K10" s="6" t="str">
        <f>IFERROR(__xludf.DUMMYFUNCTION("SPLIT(J10,""2c"",FALSE)"),"53 34 30 ")</f>
        <v>53 34 30 </v>
      </c>
      <c r="L10" s="6" t="str">
        <f>IFERROR(__xludf.DUMMYFUNCTION("""COMPUTED_VALUE""")," 53 33 30 ")</f>
        <v> 53 33 30 </v>
      </c>
      <c r="M10" s="6" t="str">
        <f>IFERROR(__xludf.DUMMYFUNCTION("""COMPUTED_VALUE""")," 50 39 38 ")</f>
        <v> 50 39 38 </v>
      </c>
      <c r="N10" s="6" t="str">
        <f>IFERROR(__xludf.DUMMYFUNCTION("""COMPUTED_VALUE""")," 50 39 32 ")</f>
        <v> 50 39 32 </v>
      </c>
      <c r="O10" s="6" t="str">
        <f>IFERROR(__xludf.DUMMYFUNCTION("""COMPUTED_VALUE""")," 50 36 31 ")</f>
        <v> 50 36 31 </v>
      </c>
      <c r="P10" s="6" t="str">
        <f>IFERROR(__xludf.DUMMYFUNCTION("""COMPUTED_VALUE""")," 45 31 32 35 ")</f>
        <v> 45 31 32 35 </v>
      </c>
      <c r="V10" s="6" t="str">
        <f>IF(ISBLANK(K10)," ", INDIRECT(CONCAT("a!", ADDRESS(MATCH(SUBSTITUTE( K10," ",""),'Supposedly all possible combina'!$B:$B,0),1))))</f>
        <v>C5(G)</v>
      </c>
      <c r="W10" s="6" t="str">
        <f>IF(ISBLANK(L10)," ", INDIRECT(CONCAT("a!", ADDRESS(MATCH(SUBSTITUTE( L10," ",""),'Supposedly all possible combina'!$B:$B,0),1))))</f>
        <v>B6(G)</v>
      </c>
      <c r="X10" s="6" t="str">
        <f>IF(ISBLANK(M10)," ", INDIRECT(CONCAT("a!", ADDRESS(MATCH(SUBSTITUTE( M10," ",""),'Supposedly all possible combina'!$B:$B,0),1))))</f>
        <v>F10(B)</v>
      </c>
      <c r="Y10" s="6" t="str">
        <f>IF(ISBLANK(N10)," ", INDIRECT(CONCAT("a!", ADDRESS(MATCH(SUBSTITUTE( N10," ",""),'Supposedly all possible combina'!$B:$B,0),1))))</f>
        <v>F16(B)</v>
      </c>
      <c r="Z10" s="6" t="str">
        <f>IF(ISBLANK(O10)," ", INDIRECT(CONCAT("a!", ADDRESS(MATCH(SUBSTITUTE( O10," ",""),'Supposedly all possible combina'!$B:$B,0),1))))</f>
        <v>D11(B)</v>
      </c>
      <c r="AA10" s="6" t="str">
        <f>IF(ISBLANK(P10)," ", INDIRECT(CONCAT("a!", ADDRESS(MATCH(SUBSTITUTE( P10," ",""),'Supposedly all possible combina'!$B:$B,0),1))))</f>
        <v>G18(R)</v>
      </c>
      <c r="AB10" s="6" t="str">
        <f>IF(ISBLANK(Q10)," ", INDIRECT(CONCAT("a!", ADDRESS(MATCH(SUBSTITUTE( Q10," ",""),'Supposedly all possible combina'!$B:$B,0),1))))</f>
        <v> </v>
      </c>
      <c r="AC10" s="6" t="str">
        <f>IF(ISBLANK(R10)," ", INDIRECT(CONCAT("a!", ADDRESS(MATCH(SUBSTITUTE( R10," ",""),'Supposedly all possible combina'!$B:$B,0),1))))</f>
        <v> </v>
      </c>
      <c r="AD10" s="6" t="str">
        <f>IF(ISBLANK(S10)," ", INDIRECT(CONCAT("a!", ADDRESS(MATCH(SUBSTITUTE( S10," ",""),'Supposedly all possible combina'!$B:$B,0),1))))</f>
        <v> </v>
      </c>
      <c r="AE10" s="6" t="str">
        <f>IF(ISBLANK(T10)," ", INDIRECT(CONCAT("a!", ADDRESS(MATCH(SUBSTITUTE( T10," ",""),'Supposedly all possible combina'!$B:$B,0),1))))</f>
        <v> </v>
      </c>
    </row>
    <row r="11">
      <c r="A11" s="2">
        <v>5610.0</v>
      </c>
      <c r="B11" s="2"/>
      <c r="D11" s="2" t="s">
        <v>478</v>
      </c>
      <c r="E11" s="2" t="s">
        <v>479</v>
      </c>
      <c r="F11" s="2" t="s">
        <v>480</v>
      </c>
      <c r="I11" s="6" t="str">
        <f t="shared" si="1"/>
        <v>6c23533130342c5039362c5032392c45393023</v>
      </c>
      <c r="J11" s="6" t="str">
        <f>IFERROR(__xludf.DUMMYFUNCTION("REGEXREPLACE(RIGHT(LEFT(I11,LEN(I11)-2),LEN(I11)-6),"".{2}"", ""$0 "")"),"53 31 30 34 2c 50 39 36 2c 50 32 39 2c 45 39 30 ")</f>
        <v>53 31 30 34 2c 50 39 36 2c 50 32 39 2c 45 39 30 </v>
      </c>
      <c r="K11" s="6" t="str">
        <f>IFERROR(__xludf.DUMMYFUNCTION("SPLIT(J11,""2c"",FALSE)"),"53 31 30 34 ")</f>
        <v>53 31 30 34 </v>
      </c>
      <c r="L11" s="6" t="str">
        <f>IFERROR(__xludf.DUMMYFUNCTION("""COMPUTED_VALUE""")," 50 39 36 ")</f>
        <v> 50 39 36 </v>
      </c>
      <c r="M11" s="6" t="str">
        <f>IFERROR(__xludf.DUMMYFUNCTION("""COMPUTED_VALUE""")," 50 32 39 ")</f>
        <v> 50 32 39 </v>
      </c>
      <c r="N11" s="6" t="str">
        <f>IFERROR(__xludf.DUMMYFUNCTION("""COMPUTED_VALUE""")," 45 39 30 ")</f>
        <v> 45 39 30 </v>
      </c>
      <c r="V11" s="6" t="str">
        <f>IF(ISBLANK(K11)," ", INDIRECT(CONCAT("a!", ADDRESS(MATCH(SUBSTITUTE( K11," ",""),'Supposedly all possible combina'!$B:$B,0),1))))</f>
        <v>F4(G)</v>
      </c>
      <c r="W11" s="6" t="str">
        <f>IF(ISBLANK(L11)," ", INDIRECT(CONCAT("a!", ADDRESS(MATCH(SUBSTITUTE( L11," ",""),'Supposedly all possible combina'!$B:$B,0),1))))</f>
        <v>F12(B)</v>
      </c>
      <c r="X11" s="6" t="str">
        <f>IF(ISBLANK(M11)," ", INDIRECT(CONCAT("a!", ADDRESS(MATCH(SUBSTITUTE( M11," ",""),'Supposedly all possible combina'!$B:$B,0),1))))</f>
        <v>B7(B)</v>
      </c>
      <c r="Y11" s="6" t="str">
        <f>IF(ISBLANK(N11)," ", INDIRECT(CONCAT("a!", ADDRESS(MATCH(SUBSTITUTE( N11," ",""),'Supposedly all possible combina'!$B:$B,0),1))))</f>
        <v>F18(R)</v>
      </c>
      <c r="Z11" s="6" t="str">
        <f>IF(ISBLANK(O11)," ", INDIRECT(CONCAT("a!", ADDRESS(MATCH(SUBSTITUTE( O11," ",""),'Supposedly all possible combina'!$B:$B,0),1))))</f>
        <v> </v>
      </c>
      <c r="AA11" s="6" t="str">
        <f>IF(ISBLANK(P11)," ", INDIRECT(CONCAT("a!", ADDRESS(MATCH(SUBSTITUTE( P11," ",""),'Supposedly all possible combina'!$B:$B,0),1))))</f>
        <v> </v>
      </c>
      <c r="AB11" s="6" t="str">
        <f>IF(ISBLANK(Q11)," ", INDIRECT(CONCAT("a!", ADDRESS(MATCH(SUBSTITUTE( Q11," ",""),'Supposedly all possible combina'!$B:$B,0),1))))</f>
        <v> </v>
      </c>
      <c r="AC11" s="6" t="str">
        <f>IF(ISBLANK(R11)," ", INDIRECT(CONCAT("a!", ADDRESS(MATCH(SUBSTITUTE( R11," ",""),'Supposedly all possible combina'!$B:$B,0),1))))</f>
        <v> </v>
      </c>
      <c r="AD11" s="6" t="str">
        <f>IF(ISBLANK(S11)," ", INDIRECT(CONCAT("a!", ADDRESS(MATCH(SUBSTITUTE( S11," ",""),'Supposedly all possible combina'!$B:$B,0),1))))</f>
        <v> </v>
      </c>
      <c r="AE11" s="6" t="str">
        <f>IF(ISBLANK(T11)," ", INDIRECT(CONCAT("a!", ADDRESS(MATCH(SUBSTITUTE( T11," ",""),'Supposedly all possible combina'!$B:$B,0),1))))</f>
        <v> </v>
      </c>
    </row>
    <row r="12">
      <c r="A12" s="2">
        <v>5881.0</v>
      </c>
      <c r="B12" s="2">
        <v>5883.0</v>
      </c>
      <c r="D12" s="2" t="s">
        <v>481</v>
      </c>
      <c r="E12" s="2" t="s">
        <v>482</v>
      </c>
      <c r="F12" s="2" t="s">
        <v>483</v>
      </c>
      <c r="G12" s="2" t="s">
        <v>484</v>
      </c>
      <c r="I12" s="6" t="str">
        <f t="shared" si="1"/>
        <v>6c235333322c5038322c5032382c503139322c503135392c503132312c4531323623</v>
      </c>
      <c r="J12" s="6" t="str">
        <f>IFERROR(__xludf.DUMMYFUNCTION("REGEXREPLACE(RIGHT(LEFT(I12,LEN(I12)-2),LEN(I12)-6),"".{2}"", ""$0 "")"),"53 33 32 2c 50 38 32 2c 50 32 38 2c 50 31 39 32 2c 50 31 35 39 2c 50 31 32 31 2c 45 31 32 36 ")</f>
        <v>53 33 32 2c 50 38 32 2c 50 32 38 2c 50 31 39 32 2c 50 31 35 39 2c 50 31 32 31 2c 45 31 32 36 </v>
      </c>
      <c r="K12" s="6" t="str">
        <f>IFERROR(__xludf.DUMMYFUNCTION("SPLIT(J12,""2c"",FALSE)"),"53 33 32 ")</f>
        <v>53 33 32 </v>
      </c>
      <c r="L12" s="6" t="str">
        <f>IFERROR(__xludf.DUMMYFUNCTION("""COMPUTED_VALUE""")," 50 38 32 ")</f>
        <v> 50 38 32 </v>
      </c>
      <c r="M12" s="6" t="str">
        <f>IFERROR(__xludf.DUMMYFUNCTION("""COMPUTED_VALUE""")," 50 32 38 ")</f>
        <v> 50 32 38 </v>
      </c>
      <c r="N12" s="6" t="str">
        <f>IFERROR(__xludf.DUMMYFUNCTION("""COMPUTED_VALUE""")," 50 31 39 32 ")</f>
        <v> 50 31 39 32 </v>
      </c>
      <c r="O12" s="6" t="str">
        <f>IFERROR(__xludf.DUMMYFUNCTION("""COMPUTED_VALUE""")," 50 31 35 39 ")</f>
        <v> 50 31 35 39 </v>
      </c>
      <c r="P12" s="6" t="str">
        <f>IFERROR(__xludf.DUMMYFUNCTION("""COMPUTED_VALUE""")," 50 31 32 31 ")</f>
        <v> 50 31 32 31 </v>
      </c>
      <c r="Q12" s="6" t="str">
        <f>IFERROR(__xludf.DUMMYFUNCTION("""COMPUTED_VALUE""")," 45 31 32 36 ")</f>
        <v> 45 31 32 36 </v>
      </c>
      <c r="V12" s="6" t="str">
        <f>IF(ISBLANK(K12)," ", INDIRECT(CONCAT("a!", ADDRESS(MATCH(SUBSTITUTE( K12," ",""),'Supposedly all possible combina'!$B:$B,0),1))))</f>
        <v>B4(G)</v>
      </c>
      <c r="W12" s="6" t="str">
        <f>IF(ISBLANK(L12)," ", INDIRECT(CONCAT("a!", ADDRESS(MATCH(SUBSTITUTE( L12," ",""),'Supposedly all possible combina'!$B:$B,0),1))))</f>
        <v>E11(B)</v>
      </c>
      <c r="X12" s="6" t="str">
        <f>IF(ISBLANK(M12)," ", INDIRECT(CONCAT("a!", ADDRESS(MATCH(SUBSTITUTE( M12," ",""),'Supposedly all possible combina'!$B:$B,0),1))))</f>
        <v>B8(B)</v>
      </c>
      <c r="Y12" s="6" t="str">
        <f>IF(ISBLANK(N12)," ", INDIRECT(CONCAT("a!", ADDRESS(MATCH(SUBSTITUTE( N12," ",""),'Supposedly all possible combina'!$B:$B,0),1))))</f>
        <v>K13(B)</v>
      </c>
      <c r="Z12" s="6" t="str">
        <f>IF(ISBLANK(O12)," ", INDIRECT(CONCAT("a!", ADDRESS(MATCH(SUBSTITUTE( O12," ",""),'Supposedly all possible combina'!$B:$B,0),1))))</f>
        <v>I16(B)</v>
      </c>
      <c r="AA12" s="6" t="str">
        <f>IF(ISBLANK(P12)," ", INDIRECT(CONCAT("a!", ADDRESS(MATCH(SUBSTITUTE( P12," ",""),'Supposedly all possible combina'!$B:$B,0),1))))</f>
        <v>G14(B)</v>
      </c>
      <c r="AB12" s="6" t="str">
        <f>IF(ISBLANK(Q12)," ", INDIRECT(CONCAT("a!", ADDRESS(MATCH(SUBSTITUTE( Q12," ",""),'Supposedly all possible combina'!$B:$B,0),1))))</f>
        <v>H18(R)</v>
      </c>
      <c r="AC12" s="6" t="str">
        <f>IF(ISBLANK(R12)," ", INDIRECT(CONCAT("a!", ADDRESS(MATCH(SUBSTITUTE( R12," ",""),'Supposedly all possible combina'!$B:$B,0),1))))</f>
        <v> </v>
      </c>
      <c r="AD12" s="6" t="str">
        <f>IF(ISBLANK(S12)," ", INDIRECT(CONCAT("a!", ADDRESS(MATCH(SUBSTITUTE( S12," ",""),'Supposedly all possible combina'!$B:$B,0),1))))</f>
        <v> </v>
      </c>
      <c r="AE12" s="6" t="str">
        <f>IF(ISBLANK(T12)," ", INDIRECT(CONCAT("a!", ADDRESS(MATCH(SUBSTITUTE( T12," ",""),'Supposedly all possible combina'!$B:$B,0),1))))</f>
        <v> </v>
      </c>
    </row>
    <row r="15">
      <c r="D15" s="12" t="s">
        <v>485</v>
      </c>
      <c r="E15" s="4"/>
      <c r="F15" s="4"/>
      <c r="G15" s="4"/>
    </row>
    <row r="16">
      <c r="D16" s="13" t="s">
        <v>486</v>
      </c>
      <c r="E16" s="14" t="s">
        <v>416</v>
      </c>
      <c r="F16" s="14" t="s">
        <v>487</v>
      </c>
      <c r="G16" s="5"/>
    </row>
    <row r="17">
      <c r="D17" s="10" t="str">
        <f t="shared" ref="D17:E17" si="2">D2</f>
        <v>QUEST FOR POWER V7</v>
      </c>
      <c r="E17" s="15" t="str">
        <f t="shared" si="2"/>
        <v>F4(G) I5(G) H9(B) K13(B) I16(B) H18(R)</v>
      </c>
      <c r="F17" s="15" t="str">
        <f t="shared" ref="F17:F27" si="4">TEXTJOIN(" ",TRUE,V2,W2:AE2)</f>
        <v>I5(G) F4(G) K13(B) I16(B) H9(B) H18(R)        </v>
      </c>
      <c r="G17" s="5"/>
    </row>
    <row r="18">
      <c r="D18" s="10" t="str">
        <f t="shared" ref="D18:E18" si="3">D3</f>
        <v>DARK SIDE OF THE MOON V6</v>
      </c>
      <c r="E18" s="15" t="str">
        <f t="shared" si="3"/>
        <v>G4(G) J6(G) F7(B) K9(B) G13(B) F18(R)</v>
      </c>
      <c r="F18" s="15" t="str">
        <f t="shared" si="4"/>
        <v>J6(G) G4(G) K9(B) G13(B) F7(B) F18(R)        </v>
      </c>
      <c r="G18" s="5"/>
    </row>
    <row r="19">
      <c r="D19" s="10" t="str">
        <f t="shared" ref="D19:E19" si="5">D4</f>
        <v>BOUNCING AROUND V7</v>
      </c>
      <c r="E19" s="15" t="str">
        <f t="shared" si="5"/>
        <v>F3(G) D5(G) G8(B) B10(B) D12(B) J13(B) G16(B) F18(R)</v>
      </c>
      <c r="F19" s="15" t="str">
        <f t="shared" si="4"/>
        <v>D5(G) F3(G) D12(B) B10(B) J13(B) G16(B) G8(B) F18(R)    </v>
      </c>
      <c r="G19" s="5"/>
    </row>
    <row r="20">
      <c r="D20" s="10" t="str">
        <f t="shared" ref="D20:E20" si="6">D5</f>
        <v>SIMPLE POWER V7</v>
      </c>
      <c r="E20" s="15" t="str">
        <f t="shared" si="6"/>
        <v>D5(G) G10(B) B13(B) D18(R)</v>
      </c>
      <c r="F20" s="15" t="str">
        <f t="shared" si="4"/>
        <v>D5(G) B13(B) G10(B) D18(R)            </v>
      </c>
      <c r="G20" s="5"/>
    </row>
    <row r="21">
      <c r="D21" s="10" t="str">
        <f t="shared" ref="D21:E21" si="7">D6</f>
        <v>ROB ROY V7</v>
      </c>
      <c r="E21" s="15" t="str">
        <f t="shared" si="7"/>
        <v>B5(G) E5(G) D7(B) C9(B) G9(B) E12(B) G12(B) E15(B) H16(B) I18(R)</v>
      </c>
      <c r="F21" s="15" t="str">
        <f t="shared" si="4"/>
        <v>E5(G) B5(G) E15(B) E12(B) D7(B) C9(B) H16(B) G12(B) G9(B) I18(R)</v>
      </c>
      <c r="G21" s="5"/>
    </row>
    <row r="22">
      <c r="D22" s="10" t="str">
        <f t="shared" ref="D22:E22" si="8">D7</f>
        <v>MELTY HOBNOB V6</v>
      </c>
      <c r="E22" s="15" t="str">
        <f t="shared" si="8"/>
        <v>C4(G) B9(B) D11(B) E11(B) F14(B) B16(B) D18(R)</v>
      </c>
      <c r="F22" s="15" t="str">
        <f t="shared" si="4"/>
        <v>C4(G) F14(B) E11(B) D11(B) B9(B) B16(B) D18(R)      </v>
      </c>
      <c r="G22" s="5"/>
    </row>
    <row r="23">
      <c r="D23" s="10" t="str">
        <f t="shared" ref="D23:E23" si="9">D8</f>
        <v>MUGEN V10</v>
      </c>
      <c r="E23" s="15" t="str">
        <f t="shared" si="9"/>
        <v>F4(G) I4(G) G7(B) D11(B) J12(B) I16(B) E18(R)</v>
      </c>
      <c r="F23" s="15" t="str">
        <f t="shared" si="4"/>
        <v>I4(G) F4(G) D11(B) J12(B) I16(B) G7(B) E18(R)      </v>
      </c>
      <c r="G23" s="5"/>
    </row>
    <row r="24">
      <c r="D24" s="10" t="str">
        <f t="shared" ref="D24:E24" si="10">D9</f>
        <v>DEADLINE V8</v>
      </c>
      <c r="E24" s="15" t="str">
        <f t="shared" si="10"/>
        <v>G6(G) B7(B) I10(B0 D11(B) H16(B) B18(R)</v>
      </c>
      <c r="F24" s="15" t="str">
        <f t="shared" si="4"/>
        <v>G6(G) D11(B) B7(B) I10(B) H16(B) B18(R)        </v>
      </c>
      <c r="G24" s="5"/>
    </row>
    <row r="25">
      <c r="D25" s="10" t="str">
        <f t="shared" ref="D25:E25" si="11">D10</f>
        <v>KOALA PROJECT1 V8</v>
      </c>
      <c r="E25" s="15" t="str">
        <f t="shared" si="11"/>
        <v>C5(G) B6(G) F10(B) D11(B) F16(B) G18(R)</v>
      </c>
      <c r="F25" s="15" t="str">
        <f t="shared" si="4"/>
        <v>C5(G) B6(G) F10(B) F16(B) D11(B) G18(R)        </v>
      </c>
      <c r="G25" s="5"/>
    </row>
    <row r="26">
      <c r="D26" s="10" t="str">
        <f t="shared" ref="D26:E26" si="12">D11</f>
        <v>FOR SEOK2 V8</v>
      </c>
      <c r="E26" s="15" t="str">
        <f t="shared" si="12"/>
        <v>F4(G) B7(B) F12(B) F18(R)</v>
      </c>
      <c r="F26" s="15" t="str">
        <f t="shared" si="4"/>
        <v>F4(G) F12(B) B7(B) F18(R)            </v>
      </c>
      <c r="G26" s="5"/>
    </row>
    <row r="27">
      <c r="D27" s="10" t="str">
        <f t="shared" ref="D27:E27" si="13">D12</f>
        <v>THE BUZZARD V7</v>
      </c>
      <c r="E27" s="15" t="str">
        <f t="shared" si="13"/>
        <v>B4(G) B8(B) E11(B) K13(B) G14(B) I16(B) H18(R)</v>
      </c>
      <c r="F27" s="15" t="str">
        <f t="shared" si="4"/>
        <v>B4(G) E11(B) B8(B) K13(B) I16(B) G14(B) H18(R)      </v>
      </c>
      <c r="G27" s="5"/>
    </row>
  </sheetData>
  <mergeCells count="14">
    <mergeCell ref="F21:G21"/>
    <mergeCell ref="F22:G22"/>
    <mergeCell ref="F23:G23"/>
    <mergeCell ref="F24:G24"/>
    <mergeCell ref="F25:G25"/>
    <mergeCell ref="F26:G26"/>
    <mergeCell ref="F28:G28"/>
    <mergeCell ref="F16:G16"/>
    <mergeCell ref="F17:G17"/>
    <mergeCell ref="F18:G18"/>
    <mergeCell ref="F19:G19"/>
    <mergeCell ref="F20:G20"/>
    <mergeCell ref="F27:G27"/>
    <mergeCell ref="D15:G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0.38"/>
    <col customWidth="1" min="7" max="7" width="18.88"/>
  </cols>
  <sheetData>
    <row r="1">
      <c r="A1" s="2" t="s">
        <v>1</v>
      </c>
      <c r="B1" s="2" t="s">
        <v>2</v>
      </c>
      <c r="C1" s="2" t="s">
        <v>3</v>
      </c>
    </row>
    <row r="2">
      <c r="A2" s="1" t="s">
        <v>6</v>
      </c>
      <c r="B2" s="2" t="s">
        <v>7</v>
      </c>
      <c r="C2" s="6" t="str">
        <f>IFERROR(__xludf.DUMMYFUNCTION("REGEXREPLACE( RIGHT(LEFT(B2,LEN(B2)-2),LEN(B2)-6),"".{2}"", ""$0 "")"),"50 31 37 ")</f>
        <v>50 31 37 </v>
      </c>
      <c r="D2" s="16">
        <f t="shared" ref="D2:D199" si="1">VALUE(RIGHT(LEFT(B2,LEN(B2)-2),LEN(B2)-6))</f>
        <v>503137</v>
      </c>
      <c r="H2" s="17"/>
    </row>
    <row r="3">
      <c r="A3" s="1" t="s">
        <v>12</v>
      </c>
      <c r="B3" s="2" t="s">
        <v>13</v>
      </c>
      <c r="C3" s="6" t="str">
        <f>IFERROR(__xludf.DUMMYFUNCTION("REGEXREPLACE(RIGHT(LEFT(B3,LEN(B3)-2),LEN(B3)-6),"".{2}"", ""$0 "")"),"50 31 36 ")</f>
        <v>50 31 36 </v>
      </c>
      <c r="D3" s="16">
        <f t="shared" si="1"/>
        <v>503136</v>
      </c>
      <c r="H3" s="17"/>
    </row>
    <row r="4">
      <c r="A4" s="1" t="s">
        <v>15</v>
      </c>
      <c r="B4" s="2" t="s">
        <v>16</v>
      </c>
      <c r="C4" s="6" t="str">
        <f>IFERROR(__xludf.DUMMYFUNCTION("REGEXREPLACE(RIGHT(LEFT(B4,LEN(B4)-2),LEN(B4)-6),"".{2}"", ""$0 "")"),"50 31 35 ")</f>
        <v>50 31 35 </v>
      </c>
      <c r="D4" s="16">
        <f t="shared" si="1"/>
        <v>503135</v>
      </c>
      <c r="H4" s="18"/>
    </row>
    <row r="5">
      <c r="A5" s="1" t="s">
        <v>20</v>
      </c>
      <c r="B5" s="2" t="s">
        <v>21</v>
      </c>
      <c r="C5" s="6" t="str">
        <f>IFERROR(__xludf.DUMMYFUNCTION("REGEXREPLACE(RIGHT(LEFT(B5,LEN(B5)-2),LEN(B5)-6),"".{2}"", ""$0 "")"),"50 31 34 ")</f>
        <v>50 31 34 </v>
      </c>
      <c r="D5" s="16">
        <f t="shared" si="1"/>
        <v>503134</v>
      </c>
      <c r="H5" s="18"/>
    </row>
    <row r="6">
      <c r="A6" s="1" t="s">
        <v>25</v>
      </c>
      <c r="B6" s="2" t="s">
        <v>26</v>
      </c>
      <c r="C6" s="6" t="str">
        <f>IFERROR(__xludf.DUMMYFUNCTION("REGEXREPLACE(RIGHT(LEFT(B6,LEN(B6)-2),LEN(B6)-6),"".{2}"", ""$0 "")"),"50 31 33 ")</f>
        <v>50 31 33 </v>
      </c>
      <c r="D6" s="16">
        <f t="shared" si="1"/>
        <v>503133</v>
      </c>
    </row>
    <row r="7">
      <c r="A7" s="1" t="s">
        <v>27</v>
      </c>
      <c r="B7" s="2" t="s">
        <v>28</v>
      </c>
      <c r="C7" s="6" t="str">
        <f>IFERROR(__xludf.DUMMYFUNCTION("REGEXREPLACE(RIGHT(LEFT(B7,LEN(B7)-2),LEN(B7)-6),"".{2}"", ""$0 "")"),"50 31 32 ")</f>
        <v>50 31 32 </v>
      </c>
      <c r="D7" s="16">
        <f t="shared" si="1"/>
        <v>503132</v>
      </c>
      <c r="H7" s="18"/>
    </row>
    <row r="8">
      <c r="A8" s="1" t="s">
        <v>32</v>
      </c>
      <c r="B8" s="2" t="s">
        <v>33</v>
      </c>
      <c r="C8" s="6" t="str">
        <f>IFERROR(__xludf.DUMMYFUNCTION("REGEXREPLACE(RIGHT(LEFT(B8,LEN(B8)-2),LEN(B8)-6),"".{2}"", ""$0 "")"),"50 31 31 ")</f>
        <v>50 31 31 </v>
      </c>
      <c r="D8" s="16">
        <f t="shared" si="1"/>
        <v>503131</v>
      </c>
    </row>
    <row r="9">
      <c r="A9" s="1" t="s">
        <v>34</v>
      </c>
      <c r="B9" s="2" t="s">
        <v>35</v>
      </c>
      <c r="C9" s="6" t="str">
        <f>IFERROR(__xludf.DUMMYFUNCTION("REGEXREPLACE(RIGHT(LEFT(B9,LEN(B9)-2),LEN(B9)-6),"".{2}"", ""$0 "")"),"50 31 30 ")</f>
        <v>50 31 30 </v>
      </c>
      <c r="D9" s="16">
        <f t="shared" si="1"/>
        <v>503130</v>
      </c>
    </row>
    <row r="10">
      <c r="A10" s="1" t="s">
        <v>36</v>
      </c>
      <c r="B10" s="2" t="s">
        <v>37</v>
      </c>
      <c r="C10" s="6" t="str">
        <f>IFERROR(__xludf.DUMMYFUNCTION("REGEXREPLACE(RIGHT(LEFT(B10,LEN(B10)-2),LEN(B10)-6),"".{2}"", ""$0 "")"),"50 39 ")</f>
        <v>50 39 </v>
      </c>
      <c r="D10" s="16">
        <f t="shared" si="1"/>
        <v>5039</v>
      </c>
    </row>
    <row r="11">
      <c r="A11" s="1" t="s">
        <v>38</v>
      </c>
      <c r="B11" s="2" t="s">
        <v>39</v>
      </c>
      <c r="C11" s="6" t="str">
        <f>IFERROR(__xludf.DUMMYFUNCTION("REGEXREPLACE(RIGHT(LEFT(B11,LEN(B11)-2),LEN(B11)-6),"".{2}"", ""$0 "")"),"50 38 ")</f>
        <v>50 38 </v>
      </c>
      <c r="D11" s="16">
        <f t="shared" si="1"/>
        <v>5038</v>
      </c>
    </row>
    <row r="12">
      <c r="A12" s="1" t="s">
        <v>40</v>
      </c>
      <c r="B12" s="2" t="s">
        <v>41</v>
      </c>
      <c r="C12" s="6" t="str">
        <f>IFERROR(__xludf.DUMMYFUNCTION("REGEXREPLACE(RIGHT(LEFT(B12,LEN(B12)-2),LEN(B12)-6),"".{2}"", ""$0 "")"),"50 37 ")</f>
        <v>50 37 </v>
      </c>
      <c r="D12" s="16">
        <f t="shared" si="1"/>
        <v>5037</v>
      </c>
    </row>
    <row r="13">
      <c r="A13" s="1" t="s">
        <v>42</v>
      </c>
      <c r="B13" s="2" t="s">
        <v>43</v>
      </c>
      <c r="C13" s="6" t="str">
        <f>IFERROR(__xludf.DUMMYFUNCTION("REGEXREPLACE(RIGHT(LEFT(B13,LEN(B13)-2),LEN(B13)-6),"".{2}"", ""$0 "")"),"50 36 ")</f>
        <v>50 36 </v>
      </c>
      <c r="D13" s="16">
        <f t="shared" si="1"/>
        <v>5036</v>
      </c>
    </row>
    <row r="14">
      <c r="A14" s="1" t="s">
        <v>44</v>
      </c>
      <c r="B14" s="2" t="s">
        <v>45</v>
      </c>
      <c r="C14" s="6" t="str">
        <f>IFERROR(__xludf.DUMMYFUNCTION("REGEXREPLACE(RIGHT(LEFT(B14,LEN(B14)-2),LEN(B14)-6),"".{2}"", ""$0 "")"),"50 35 ")</f>
        <v>50 35 </v>
      </c>
      <c r="D14" s="16">
        <f t="shared" si="1"/>
        <v>5035</v>
      </c>
    </row>
    <row r="15">
      <c r="A15" s="1" t="s">
        <v>46</v>
      </c>
      <c r="B15" s="2" t="s">
        <v>47</v>
      </c>
      <c r="C15" s="6" t="str">
        <f>IFERROR(__xludf.DUMMYFUNCTION("REGEXREPLACE(RIGHT(LEFT(B15,LEN(B15)-2),LEN(B15)-6),"".{2}"", ""$0 "")"),"50 34 ")</f>
        <v>50 34 </v>
      </c>
      <c r="D15" s="16">
        <f t="shared" si="1"/>
        <v>5034</v>
      </c>
    </row>
    <row r="16">
      <c r="A16" s="1" t="s">
        <v>48</v>
      </c>
      <c r="B16" s="2" t="s">
        <v>49</v>
      </c>
      <c r="C16" s="6" t="str">
        <f>IFERROR(__xludf.DUMMYFUNCTION("REGEXREPLACE(RIGHT(LEFT(B16,LEN(B16)-2),LEN(B16)-6),"".{2}"", ""$0 "")"),"50 33 ")</f>
        <v>50 33 </v>
      </c>
      <c r="D16" s="16">
        <f t="shared" si="1"/>
        <v>5033</v>
      </c>
    </row>
    <row r="17">
      <c r="A17" s="1" t="s">
        <v>50</v>
      </c>
      <c r="B17" s="2" t="s">
        <v>51</v>
      </c>
      <c r="C17" s="6" t="str">
        <f>IFERROR(__xludf.DUMMYFUNCTION("REGEXREPLACE(RIGHT(LEFT(B17,LEN(B17)-2),LEN(B17)-6),"".{2}"", ""$0 "")"),"50 32 ")</f>
        <v>50 32 </v>
      </c>
      <c r="D17" s="16">
        <f t="shared" si="1"/>
        <v>5032</v>
      </c>
    </row>
    <row r="18">
      <c r="A18" s="1" t="s">
        <v>52</v>
      </c>
      <c r="B18" s="2" t="s">
        <v>53</v>
      </c>
      <c r="C18" s="6" t="str">
        <f>IFERROR(__xludf.DUMMYFUNCTION("REGEXREPLACE(RIGHT(LEFT(B18,LEN(B18)-2),LEN(B18)-6),"".{2}"", ""$0 "")"),"50 31 ")</f>
        <v>50 31 </v>
      </c>
      <c r="D18" s="16">
        <f t="shared" si="1"/>
        <v>5031</v>
      </c>
    </row>
    <row r="19">
      <c r="A19" s="1" t="s">
        <v>54</v>
      </c>
      <c r="B19" s="2" t="s">
        <v>55</v>
      </c>
      <c r="C19" s="6" t="str">
        <f>IFERROR(__xludf.DUMMYFUNCTION("REGEXREPLACE(RIGHT(LEFT(B19,LEN(B19)-2),LEN(B19)-6),"".{2}"", ""$0 "")"),"50 30 ")</f>
        <v>50 30 </v>
      </c>
      <c r="D19" s="16">
        <f t="shared" si="1"/>
        <v>5030</v>
      </c>
    </row>
    <row r="20">
      <c r="A20" s="1" t="s">
        <v>56</v>
      </c>
      <c r="B20" s="2" t="s">
        <v>57</v>
      </c>
      <c r="C20" s="6" t="str">
        <f>IFERROR(__xludf.DUMMYFUNCTION("REGEXREPLACE(RIGHT(LEFT(B20,LEN(B20)-2),LEN(B20)-6),"".{2}"", ""$0 "")"),"50 31 38 ")</f>
        <v>50 31 38 </v>
      </c>
      <c r="D20" s="16">
        <f t="shared" si="1"/>
        <v>503138</v>
      </c>
    </row>
    <row r="21">
      <c r="A21" s="1" t="s">
        <v>58</v>
      </c>
      <c r="B21" s="2" t="s">
        <v>59</v>
      </c>
      <c r="C21" s="6" t="str">
        <f>IFERROR(__xludf.DUMMYFUNCTION("REGEXREPLACE(RIGHT(LEFT(B21,LEN(B21)-2),LEN(B21)-6),"".{2}"", ""$0 "")"),"50 31 39 ")</f>
        <v>50 31 39 </v>
      </c>
      <c r="D21" s="16">
        <f t="shared" si="1"/>
        <v>503139</v>
      </c>
    </row>
    <row r="22">
      <c r="A22" s="1" t="s">
        <v>60</v>
      </c>
      <c r="B22" s="2" t="s">
        <v>61</v>
      </c>
      <c r="C22" s="6" t="str">
        <f>IFERROR(__xludf.DUMMYFUNCTION("REGEXREPLACE(RIGHT(LEFT(B22,LEN(B22)-2),LEN(B22)-6),"".{2}"", ""$0 "")"),"50 32 30 ")</f>
        <v>50 32 30 </v>
      </c>
      <c r="D22" s="16">
        <f t="shared" si="1"/>
        <v>503230</v>
      </c>
    </row>
    <row r="23">
      <c r="A23" s="1" t="s">
        <v>62</v>
      </c>
      <c r="B23" s="2" t="s">
        <v>63</v>
      </c>
      <c r="C23" s="6" t="str">
        <f>IFERROR(__xludf.DUMMYFUNCTION("REGEXREPLACE(RIGHT(LEFT(B23,LEN(B23)-2),LEN(B23)-6),"".{2}"", ""$0 "")"),"50 32 31 ")</f>
        <v>50 32 31 </v>
      </c>
      <c r="D23" s="16">
        <f t="shared" si="1"/>
        <v>503231</v>
      </c>
    </row>
    <row r="24">
      <c r="A24" s="1" t="s">
        <v>64</v>
      </c>
      <c r="B24" s="2" t="s">
        <v>65</v>
      </c>
      <c r="C24" s="6" t="str">
        <f>IFERROR(__xludf.DUMMYFUNCTION("REGEXREPLACE(RIGHT(LEFT(B24,LEN(B24)-2),LEN(B24)-6),"".{2}"", ""$0 "")"),"50 32 32 ")</f>
        <v>50 32 32 </v>
      </c>
      <c r="D24" s="16">
        <f t="shared" si="1"/>
        <v>503232</v>
      </c>
    </row>
    <row r="25">
      <c r="A25" s="1" t="s">
        <v>66</v>
      </c>
      <c r="B25" s="2" t="s">
        <v>67</v>
      </c>
      <c r="C25" s="6" t="str">
        <f>IFERROR(__xludf.DUMMYFUNCTION("REGEXREPLACE(RIGHT(LEFT(B25,LEN(B25)-2),LEN(B25)-6),"".{2}"", ""$0 "")"),"50 32 33 ")</f>
        <v>50 32 33 </v>
      </c>
      <c r="D25" s="16">
        <f t="shared" si="1"/>
        <v>503233</v>
      </c>
    </row>
    <row r="26">
      <c r="A26" s="1" t="s">
        <v>68</v>
      </c>
      <c r="B26" s="2" t="s">
        <v>69</v>
      </c>
      <c r="C26" s="6" t="str">
        <f>IFERROR(__xludf.DUMMYFUNCTION("REGEXREPLACE(RIGHT(LEFT(B26,LEN(B26)-2),LEN(B26)-6),"".{2}"", ""$0 "")"),"50 32 34 ")</f>
        <v>50 32 34 </v>
      </c>
      <c r="D26" s="16">
        <f t="shared" si="1"/>
        <v>503234</v>
      </c>
    </row>
    <row r="27">
      <c r="A27" s="1" t="s">
        <v>70</v>
      </c>
      <c r="B27" s="2" t="s">
        <v>71</v>
      </c>
      <c r="C27" s="6" t="str">
        <f>IFERROR(__xludf.DUMMYFUNCTION("REGEXREPLACE(RIGHT(LEFT(B27,LEN(B27)-2),LEN(B27)-6),"".{2}"", ""$0 "")"),"50 32 35 ")</f>
        <v>50 32 35 </v>
      </c>
      <c r="D27" s="16">
        <f t="shared" si="1"/>
        <v>503235</v>
      </c>
    </row>
    <row r="28">
      <c r="A28" s="1" t="s">
        <v>72</v>
      </c>
      <c r="B28" s="2" t="s">
        <v>73</v>
      </c>
      <c r="C28" s="6" t="str">
        <f>IFERROR(__xludf.DUMMYFUNCTION("REGEXREPLACE(RIGHT(LEFT(B28,LEN(B28)-2),LEN(B28)-6),"".{2}"", ""$0 "")"),"50 32 36 ")</f>
        <v>50 32 36 </v>
      </c>
      <c r="D28" s="16">
        <f t="shared" si="1"/>
        <v>503236</v>
      </c>
    </row>
    <row r="29">
      <c r="A29" s="1" t="s">
        <v>74</v>
      </c>
      <c r="B29" s="2" t="s">
        <v>75</v>
      </c>
      <c r="C29" s="6" t="str">
        <f>IFERROR(__xludf.DUMMYFUNCTION("REGEXREPLACE(RIGHT(LEFT(B29,LEN(B29)-2),LEN(B29)-6),"".{2}"", ""$0 "")"),"50 32 37 ")</f>
        <v>50 32 37 </v>
      </c>
      <c r="D29" s="16">
        <f t="shared" si="1"/>
        <v>503237</v>
      </c>
    </row>
    <row r="30">
      <c r="A30" s="1" t="s">
        <v>76</v>
      </c>
      <c r="B30" s="2" t="s">
        <v>77</v>
      </c>
      <c r="C30" s="6" t="str">
        <f>IFERROR(__xludf.DUMMYFUNCTION("REGEXREPLACE(RIGHT(LEFT(B30,LEN(B30)-2),LEN(B30)-6),"".{2}"", ""$0 "")"),"50 32 38 ")</f>
        <v>50 32 38 </v>
      </c>
      <c r="D30" s="16">
        <f t="shared" si="1"/>
        <v>503238</v>
      </c>
    </row>
    <row r="31">
      <c r="A31" s="1" t="s">
        <v>78</v>
      </c>
      <c r="B31" s="2" t="s">
        <v>79</v>
      </c>
      <c r="C31" s="6" t="str">
        <f>IFERROR(__xludf.DUMMYFUNCTION("REGEXREPLACE(RIGHT(LEFT(B31,LEN(B31)-2),LEN(B31)-6),"".{2}"", ""$0 "")"),"50 32 39 ")</f>
        <v>50 32 39 </v>
      </c>
      <c r="D31" s="16">
        <f t="shared" si="1"/>
        <v>503239</v>
      </c>
    </row>
    <row r="32">
      <c r="A32" s="1" t="s">
        <v>80</v>
      </c>
      <c r="B32" s="2" t="s">
        <v>81</v>
      </c>
      <c r="C32" s="6" t="str">
        <f>IFERROR(__xludf.DUMMYFUNCTION("REGEXREPLACE(RIGHT(LEFT(B32,LEN(B32)-2),LEN(B32)-6),"".{2}"", ""$0 "")"),"50 33 30 ")</f>
        <v>50 33 30 </v>
      </c>
      <c r="D32" s="16">
        <f t="shared" si="1"/>
        <v>503330</v>
      </c>
    </row>
    <row r="33">
      <c r="A33" s="1" t="s">
        <v>82</v>
      </c>
      <c r="B33" s="2" t="s">
        <v>83</v>
      </c>
      <c r="C33" s="6" t="str">
        <f>IFERROR(__xludf.DUMMYFUNCTION("REGEXREPLACE(RIGHT(LEFT(B33,LEN(B33)-2),LEN(B33)-6),"".{2}"", ""$0 "")"),"50 33 31 ")</f>
        <v>50 33 31 </v>
      </c>
      <c r="D33" s="16">
        <f t="shared" si="1"/>
        <v>503331</v>
      </c>
    </row>
    <row r="34">
      <c r="A34" s="1" t="s">
        <v>84</v>
      </c>
      <c r="B34" s="2" t="s">
        <v>85</v>
      </c>
      <c r="C34" s="6" t="str">
        <f>IFERROR(__xludf.DUMMYFUNCTION("REGEXREPLACE(RIGHT(LEFT(B34,LEN(B34)-2),LEN(B34)-6),"".{2}"", ""$0 "")"),"50 33 32 ")</f>
        <v>50 33 32 </v>
      </c>
      <c r="D34" s="16">
        <f t="shared" si="1"/>
        <v>503332</v>
      </c>
    </row>
    <row r="35">
      <c r="A35" s="1" t="s">
        <v>86</v>
      </c>
      <c r="B35" s="2" t="s">
        <v>87</v>
      </c>
      <c r="C35" s="6" t="str">
        <f>IFERROR(__xludf.DUMMYFUNCTION("REGEXREPLACE(RIGHT(LEFT(B35,LEN(B35)-2),LEN(B35)-6),"".{2}"", ""$0 "")"),"50 33 33 ")</f>
        <v>50 33 33 </v>
      </c>
      <c r="D35" s="16">
        <f t="shared" si="1"/>
        <v>503333</v>
      </c>
    </row>
    <row r="36">
      <c r="A36" s="1" t="s">
        <v>88</v>
      </c>
      <c r="B36" s="2" t="s">
        <v>89</v>
      </c>
      <c r="C36" s="6" t="str">
        <f>IFERROR(__xludf.DUMMYFUNCTION("REGEXREPLACE(RIGHT(LEFT(B36,LEN(B36)-2),LEN(B36)-6),"".{2}"", ""$0 "")"),"50 33 34 ")</f>
        <v>50 33 34 </v>
      </c>
      <c r="D36" s="16">
        <f t="shared" si="1"/>
        <v>503334</v>
      </c>
    </row>
    <row r="37">
      <c r="A37" s="1" t="s">
        <v>90</v>
      </c>
      <c r="B37" s="2" t="s">
        <v>91</v>
      </c>
      <c r="C37" s="6" t="str">
        <f>IFERROR(__xludf.DUMMYFUNCTION("REGEXREPLACE(RIGHT(LEFT(B37,LEN(B37)-2),LEN(B37)-6),"".{2}"", ""$0 "")"),"50 33 35 ")</f>
        <v>50 33 35 </v>
      </c>
      <c r="D37" s="16">
        <f t="shared" si="1"/>
        <v>503335</v>
      </c>
    </row>
    <row r="38">
      <c r="A38" s="1" t="s">
        <v>92</v>
      </c>
      <c r="B38" s="2" t="s">
        <v>93</v>
      </c>
      <c r="C38" s="6" t="str">
        <f>IFERROR(__xludf.DUMMYFUNCTION("REGEXREPLACE(RIGHT(LEFT(B38,LEN(B38)-2),LEN(B38)-6),"".{2}"", ""$0 "")"),"50 35 33 ")</f>
        <v>50 35 33 </v>
      </c>
      <c r="D38" s="16">
        <f t="shared" si="1"/>
        <v>503533</v>
      </c>
    </row>
    <row r="39">
      <c r="A39" s="1" t="s">
        <v>94</v>
      </c>
      <c r="B39" s="2" t="s">
        <v>95</v>
      </c>
      <c r="C39" s="6" t="str">
        <f>IFERROR(__xludf.DUMMYFUNCTION("REGEXREPLACE(RIGHT(LEFT(B39,LEN(B39)-2),LEN(B39)-6),"".{2}"", ""$0 "")"),"50 35 32 ")</f>
        <v>50 35 32 </v>
      </c>
      <c r="D39" s="16">
        <f t="shared" si="1"/>
        <v>503532</v>
      </c>
    </row>
    <row r="40">
      <c r="A40" s="1" t="s">
        <v>96</v>
      </c>
      <c r="B40" s="2" t="s">
        <v>97</v>
      </c>
      <c r="C40" s="6" t="str">
        <f>IFERROR(__xludf.DUMMYFUNCTION("REGEXREPLACE(RIGHT(LEFT(B40,LEN(B40)-2),LEN(B40)-6),"".{2}"", ""$0 "")"),"50 35 31 ")</f>
        <v>50 35 31 </v>
      </c>
      <c r="D40" s="16">
        <f t="shared" si="1"/>
        <v>503531</v>
      </c>
    </row>
    <row r="41">
      <c r="A41" s="1" t="s">
        <v>98</v>
      </c>
      <c r="B41" s="2" t="s">
        <v>99</v>
      </c>
      <c r="C41" s="6" t="str">
        <f>IFERROR(__xludf.DUMMYFUNCTION("REGEXREPLACE(RIGHT(LEFT(B41,LEN(B41)-2),LEN(B41)-6),"".{2}"", ""$0 "")"),"50 35 30 ")</f>
        <v>50 35 30 </v>
      </c>
      <c r="D41" s="16">
        <f t="shared" si="1"/>
        <v>503530</v>
      </c>
    </row>
    <row r="42">
      <c r="A42" s="1" t="s">
        <v>100</v>
      </c>
      <c r="B42" s="2" t="s">
        <v>101</v>
      </c>
      <c r="C42" s="6" t="str">
        <f>IFERROR(__xludf.DUMMYFUNCTION("REGEXREPLACE(RIGHT(LEFT(B42,LEN(B42)-2),LEN(B42)-6),"".{2}"", ""$0 "")"),"50 34 39 ")</f>
        <v>50 34 39 </v>
      </c>
      <c r="D42" s="16">
        <f t="shared" si="1"/>
        <v>503439</v>
      </c>
    </row>
    <row r="43">
      <c r="A43" s="1" t="s">
        <v>102</v>
      </c>
      <c r="B43" s="2" t="s">
        <v>103</v>
      </c>
      <c r="C43" s="6" t="str">
        <f>IFERROR(__xludf.DUMMYFUNCTION("REGEXREPLACE(RIGHT(LEFT(B43,LEN(B43)-2),LEN(B43)-6),"".{2}"", ""$0 "")"),"50 34 38 ")</f>
        <v>50 34 38 </v>
      </c>
      <c r="D43" s="16">
        <f t="shared" si="1"/>
        <v>503438</v>
      </c>
    </row>
    <row r="44">
      <c r="A44" s="1" t="s">
        <v>104</v>
      </c>
      <c r="B44" s="2" t="s">
        <v>105</v>
      </c>
      <c r="C44" s="6" t="str">
        <f>IFERROR(__xludf.DUMMYFUNCTION("REGEXREPLACE(RIGHT(LEFT(B44,LEN(B44)-2),LEN(B44)-6),"".{2}"", ""$0 "")"),"50 34 37 ")</f>
        <v>50 34 37 </v>
      </c>
      <c r="D44" s="16">
        <f t="shared" si="1"/>
        <v>503437</v>
      </c>
    </row>
    <row r="45">
      <c r="A45" s="1" t="s">
        <v>106</v>
      </c>
      <c r="B45" s="2" t="s">
        <v>107</v>
      </c>
      <c r="C45" s="6" t="str">
        <f>IFERROR(__xludf.DUMMYFUNCTION("REGEXREPLACE(RIGHT(LEFT(B45,LEN(B45)-2),LEN(B45)-6),"".{2}"", ""$0 "")"),"50 34 36 ")</f>
        <v>50 34 36 </v>
      </c>
      <c r="D45" s="16">
        <f t="shared" si="1"/>
        <v>503436</v>
      </c>
    </row>
    <row r="46">
      <c r="A46" s="1" t="s">
        <v>108</v>
      </c>
      <c r="B46" s="2" t="s">
        <v>109</v>
      </c>
      <c r="C46" s="6" t="str">
        <f>IFERROR(__xludf.DUMMYFUNCTION("REGEXREPLACE(RIGHT(LEFT(B46,LEN(B46)-2),LEN(B46)-6),"".{2}"", ""$0 "")"),"50 34 35 ")</f>
        <v>50 34 35 </v>
      </c>
      <c r="D46" s="16">
        <f t="shared" si="1"/>
        <v>503435</v>
      </c>
    </row>
    <row r="47">
      <c r="A47" s="1" t="s">
        <v>110</v>
      </c>
      <c r="B47" s="2" t="s">
        <v>111</v>
      </c>
      <c r="C47" s="6" t="str">
        <f>IFERROR(__xludf.DUMMYFUNCTION("REGEXREPLACE(RIGHT(LEFT(B47,LEN(B47)-2),LEN(B47)-6),"".{2}"", ""$0 "")"),"50 34 34 ")</f>
        <v>50 34 34 </v>
      </c>
      <c r="D47" s="16">
        <f t="shared" si="1"/>
        <v>503434</v>
      </c>
    </row>
    <row r="48">
      <c r="A48" s="1" t="s">
        <v>112</v>
      </c>
      <c r="B48" s="2" t="s">
        <v>113</v>
      </c>
      <c r="C48" s="6" t="str">
        <f>IFERROR(__xludf.DUMMYFUNCTION("REGEXREPLACE(RIGHT(LEFT(B48,LEN(B48)-2),LEN(B48)-6),"".{2}"", ""$0 "")"),"50 34 33 ")</f>
        <v>50 34 33 </v>
      </c>
      <c r="D48" s="16">
        <f t="shared" si="1"/>
        <v>503433</v>
      </c>
    </row>
    <row r="49">
      <c r="A49" s="1" t="s">
        <v>114</v>
      </c>
      <c r="B49" s="2" t="s">
        <v>115</v>
      </c>
      <c r="C49" s="6" t="str">
        <f>IFERROR(__xludf.DUMMYFUNCTION("REGEXREPLACE(RIGHT(LEFT(B49,LEN(B49)-2),LEN(B49)-6),"".{2}"", ""$0 "")"),"50 34 32 ")</f>
        <v>50 34 32 </v>
      </c>
      <c r="D49" s="16">
        <f t="shared" si="1"/>
        <v>503432</v>
      </c>
    </row>
    <row r="50">
      <c r="A50" s="1" t="s">
        <v>116</v>
      </c>
      <c r="B50" s="2" t="s">
        <v>117</v>
      </c>
      <c r="C50" s="6" t="str">
        <f>IFERROR(__xludf.DUMMYFUNCTION("REGEXREPLACE(RIGHT(LEFT(B50,LEN(B50)-2),LEN(B50)-6),"".{2}"", ""$0 "")"),"50 34 31 ")</f>
        <v>50 34 31 </v>
      </c>
      <c r="D50" s="16">
        <f t="shared" si="1"/>
        <v>503431</v>
      </c>
    </row>
    <row r="51">
      <c r="A51" s="1" t="s">
        <v>118</v>
      </c>
      <c r="B51" s="2" t="s">
        <v>119</v>
      </c>
      <c r="C51" s="6" t="str">
        <f>IFERROR(__xludf.DUMMYFUNCTION("REGEXREPLACE(RIGHT(LEFT(B51,LEN(B51)-2),LEN(B51)-6),"".{2}"", ""$0 "")"),"50 34 30 ")</f>
        <v>50 34 30 </v>
      </c>
      <c r="D51" s="16">
        <f t="shared" si="1"/>
        <v>503430</v>
      </c>
    </row>
    <row r="52">
      <c r="A52" s="1" t="s">
        <v>120</v>
      </c>
      <c r="B52" s="2" t="s">
        <v>121</v>
      </c>
      <c r="C52" s="6" t="str">
        <f>IFERROR(__xludf.DUMMYFUNCTION("REGEXREPLACE(RIGHT(LEFT(B52,LEN(B52)-2),LEN(B52)-6),"".{2}"", ""$0 "")"),"50 33 39 ")</f>
        <v>50 33 39 </v>
      </c>
      <c r="D52" s="16">
        <f t="shared" si="1"/>
        <v>503339</v>
      </c>
    </row>
    <row r="53">
      <c r="A53" s="1" t="s">
        <v>122</v>
      </c>
      <c r="B53" s="2" t="s">
        <v>123</v>
      </c>
      <c r="C53" s="6" t="str">
        <f>IFERROR(__xludf.DUMMYFUNCTION("REGEXREPLACE(RIGHT(LEFT(B53,LEN(B53)-2),LEN(B53)-6),"".{2}"", ""$0 "")"),"50 33 38 ")</f>
        <v>50 33 38 </v>
      </c>
      <c r="D53" s="16">
        <f t="shared" si="1"/>
        <v>503338</v>
      </c>
    </row>
    <row r="54">
      <c r="A54" s="1" t="s">
        <v>124</v>
      </c>
      <c r="B54" s="2" t="s">
        <v>125</v>
      </c>
      <c r="C54" s="6" t="str">
        <f>IFERROR(__xludf.DUMMYFUNCTION("REGEXREPLACE(RIGHT(LEFT(B54,LEN(B54)-2),LEN(B54)-6),"".{2}"", ""$0 "")"),"50 33 37 ")</f>
        <v>50 33 37 </v>
      </c>
      <c r="D54" s="16">
        <f t="shared" si="1"/>
        <v>503337</v>
      </c>
    </row>
    <row r="55">
      <c r="A55" s="1" t="s">
        <v>126</v>
      </c>
      <c r="B55" s="2" t="s">
        <v>127</v>
      </c>
      <c r="C55" s="6" t="str">
        <f>IFERROR(__xludf.DUMMYFUNCTION("REGEXREPLACE(RIGHT(LEFT(B55,LEN(B55)-2),LEN(B55)-6),"".{2}"", ""$0 "")"),"50 33 36 ")</f>
        <v>50 33 36 </v>
      </c>
      <c r="D55" s="16">
        <f t="shared" si="1"/>
        <v>503336</v>
      </c>
    </row>
    <row r="56">
      <c r="A56" s="1" t="s">
        <v>17</v>
      </c>
      <c r="B56" s="2" t="s">
        <v>18</v>
      </c>
      <c r="C56" s="6" t="str">
        <f>IFERROR(__xludf.DUMMYFUNCTION("REGEXREPLACE(RIGHT(LEFT(B56,LEN(B56)-2),LEN(B56)-6),"".{2}"", ""$0 "")"),"50 35 34 ")</f>
        <v>50 35 34 </v>
      </c>
      <c r="D56" s="16">
        <f t="shared" si="1"/>
        <v>503534</v>
      </c>
    </row>
    <row r="57">
      <c r="A57" s="1" t="s">
        <v>22</v>
      </c>
      <c r="B57" s="2" t="s">
        <v>23</v>
      </c>
      <c r="C57" s="6" t="str">
        <f>IFERROR(__xludf.DUMMYFUNCTION("REGEXREPLACE(RIGHT(LEFT(B57,LEN(B57)-2),LEN(B57)-6),"".{2}"", ""$0 "")"),"50 35 35 ")</f>
        <v>50 35 35 </v>
      </c>
      <c r="D57" s="16">
        <f t="shared" si="1"/>
        <v>503535</v>
      </c>
    </row>
    <row r="58">
      <c r="A58" s="1" t="s">
        <v>128</v>
      </c>
      <c r="B58" s="2" t="s">
        <v>129</v>
      </c>
      <c r="C58" s="6" t="str">
        <f>IFERROR(__xludf.DUMMYFUNCTION("REGEXREPLACE(RIGHT(LEFT(B58,LEN(B58)-2),LEN(B58)-6),"".{2}"", ""$0 "")"),"50 35 36 ")</f>
        <v>50 35 36 </v>
      </c>
      <c r="D58" s="16">
        <f t="shared" si="1"/>
        <v>503536</v>
      </c>
    </row>
    <row r="59">
      <c r="A59" s="1" t="s">
        <v>130</v>
      </c>
      <c r="B59" s="2" t="s">
        <v>131</v>
      </c>
      <c r="C59" s="6" t="str">
        <f>IFERROR(__xludf.DUMMYFUNCTION("REGEXREPLACE(RIGHT(LEFT(B59,LEN(B59)-2),LEN(B59)-6),"".{2}"", ""$0 "")"),"50 35 37 ")</f>
        <v>50 35 37 </v>
      </c>
      <c r="D59" s="16">
        <f t="shared" si="1"/>
        <v>503537</v>
      </c>
    </row>
    <row r="60">
      <c r="A60" s="1" t="s">
        <v>132</v>
      </c>
      <c r="B60" s="2" t="s">
        <v>133</v>
      </c>
      <c r="C60" s="6" t="str">
        <f>IFERROR(__xludf.DUMMYFUNCTION("REGEXREPLACE(RIGHT(LEFT(B60,LEN(B60)-2),LEN(B60)-6),"".{2}"", ""$0 "")"),"50 35 38 ")</f>
        <v>50 35 38 </v>
      </c>
      <c r="D60" s="16">
        <f t="shared" si="1"/>
        <v>503538</v>
      </c>
    </row>
    <row r="61">
      <c r="A61" s="1" t="s">
        <v>134</v>
      </c>
      <c r="B61" s="2" t="s">
        <v>135</v>
      </c>
      <c r="C61" s="6" t="str">
        <f>IFERROR(__xludf.DUMMYFUNCTION("REGEXREPLACE(RIGHT(LEFT(B61,LEN(B61)-2),LEN(B61)-6),"".{2}"", ""$0 "")"),"50 35 39 ")</f>
        <v>50 35 39 </v>
      </c>
      <c r="D61" s="16">
        <f t="shared" si="1"/>
        <v>503539</v>
      </c>
    </row>
    <row r="62">
      <c r="A62" s="1" t="s">
        <v>136</v>
      </c>
      <c r="B62" s="2" t="s">
        <v>137</v>
      </c>
      <c r="C62" s="6" t="str">
        <f>IFERROR(__xludf.DUMMYFUNCTION("REGEXREPLACE(RIGHT(LEFT(B62,LEN(B62)-2),LEN(B62)-6),"".{2}"", ""$0 "")"),"50 36 30 ")</f>
        <v>50 36 30 </v>
      </c>
      <c r="D62" s="16">
        <f t="shared" si="1"/>
        <v>503630</v>
      </c>
    </row>
    <row r="63">
      <c r="A63" s="1" t="s">
        <v>138</v>
      </c>
      <c r="B63" s="2" t="s">
        <v>139</v>
      </c>
      <c r="C63" s="6" t="str">
        <f>IFERROR(__xludf.DUMMYFUNCTION("REGEXREPLACE(RIGHT(LEFT(B63,LEN(B63)-2),LEN(B63)-6),"".{2}"", ""$0 "")"),"50 36 31 ")</f>
        <v>50 36 31 </v>
      </c>
      <c r="D63" s="16">
        <f t="shared" si="1"/>
        <v>503631</v>
      </c>
    </row>
    <row r="64">
      <c r="A64" s="1" t="s">
        <v>140</v>
      </c>
      <c r="B64" s="2" t="s">
        <v>141</v>
      </c>
      <c r="C64" s="6" t="str">
        <f>IFERROR(__xludf.DUMMYFUNCTION("REGEXREPLACE(RIGHT(LEFT(B64,LEN(B64)-2),LEN(B64)-6),"".{2}"", ""$0 "")"),"50 36 32 ")</f>
        <v>50 36 32 </v>
      </c>
      <c r="D64" s="16">
        <f t="shared" si="1"/>
        <v>503632</v>
      </c>
    </row>
    <row r="65">
      <c r="A65" s="1" t="s">
        <v>142</v>
      </c>
      <c r="B65" s="2" t="s">
        <v>143</v>
      </c>
      <c r="C65" s="6" t="str">
        <f>IFERROR(__xludf.DUMMYFUNCTION("REGEXREPLACE(RIGHT(LEFT(B65,LEN(B65)-2),LEN(B65)-6),"".{2}"", ""$0 "")"),"50 36 33 ")</f>
        <v>50 36 33 </v>
      </c>
      <c r="D65" s="16">
        <f t="shared" si="1"/>
        <v>503633</v>
      </c>
    </row>
    <row r="66">
      <c r="A66" s="1" t="s">
        <v>144</v>
      </c>
      <c r="B66" s="2" t="s">
        <v>145</v>
      </c>
      <c r="C66" s="6" t="str">
        <f>IFERROR(__xludf.DUMMYFUNCTION("REGEXREPLACE(RIGHT(LEFT(B66,LEN(B66)-2),LEN(B66)-6),"".{2}"", ""$0 "")"),"50 36 34 ")</f>
        <v>50 36 34 </v>
      </c>
      <c r="D66" s="16">
        <f t="shared" si="1"/>
        <v>503634</v>
      </c>
    </row>
    <row r="67">
      <c r="A67" s="1" t="s">
        <v>146</v>
      </c>
      <c r="B67" s="2" t="s">
        <v>147</v>
      </c>
      <c r="C67" s="6" t="str">
        <f>IFERROR(__xludf.DUMMYFUNCTION("REGEXREPLACE(RIGHT(LEFT(B67,LEN(B67)-2),LEN(B67)-6),"".{2}"", ""$0 "")"),"50 36 35 ")</f>
        <v>50 36 35 </v>
      </c>
      <c r="D67" s="16">
        <f t="shared" si="1"/>
        <v>503635</v>
      </c>
    </row>
    <row r="68">
      <c r="A68" s="1" t="s">
        <v>148</v>
      </c>
      <c r="B68" s="2" t="s">
        <v>149</v>
      </c>
      <c r="C68" s="6" t="str">
        <f>IFERROR(__xludf.DUMMYFUNCTION("REGEXREPLACE(RIGHT(LEFT(B68,LEN(B68)-2),LEN(B68)-6),"".{2}"", ""$0 "")"),"50 36 36 ")</f>
        <v>50 36 36 </v>
      </c>
      <c r="D68" s="16">
        <f t="shared" si="1"/>
        <v>503636</v>
      </c>
    </row>
    <row r="69">
      <c r="A69" s="1" t="s">
        <v>150</v>
      </c>
      <c r="B69" s="2" t="s">
        <v>151</v>
      </c>
      <c r="C69" s="6" t="str">
        <f>IFERROR(__xludf.DUMMYFUNCTION("REGEXREPLACE(RIGHT(LEFT(B69,LEN(B69)-2),LEN(B69)-6),"".{2}"", ""$0 "")"),"50 36 37 ")</f>
        <v>50 36 37 </v>
      </c>
      <c r="D69" s="16">
        <f t="shared" si="1"/>
        <v>503637</v>
      </c>
    </row>
    <row r="70">
      <c r="A70" s="1" t="s">
        <v>152</v>
      </c>
      <c r="B70" s="2" t="s">
        <v>153</v>
      </c>
      <c r="C70" s="6" t="str">
        <f>IFERROR(__xludf.DUMMYFUNCTION("REGEXREPLACE(RIGHT(LEFT(B70,LEN(B70)-2),LEN(B70)-6),"".{2}"", ""$0 "")"),"50 36 38 ")</f>
        <v>50 36 38 </v>
      </c>
      <c r="D70" s="16">
        <f t="shared" si="1"/>
        <v>503638</v>
      </c>
    </row>
    <row r="71">
      <c r="A71" s="1" t="s">
        <v>154</v>
      </c>
      <c r="B71" s="2" t="s">
        <v>155</v>
      </c>
      <c r="C71" s="6" t="str">
        <f>IFERROR(__xludf.DUMMYFUNCTION("REGEXREPLACE(RIGHT(LEFT(B71,LEN(B71)-2),LEN(B71)-6),"".{2}"", ""$0 "")"),"50 36 39 ")</f>
        <v>50 36 39 </v>
      </c>
      <c r="D71" s="16">
        <f t="shared" si="1"/>
        <v>503639</v>
      </c>
    </row>
    <row r="72">
      <c r="A72" s="1" t="s">
        <v>156</v>
      </c>
      <c r="B72" s="2" t="s">
        <v>157</v>
      </c>
      <c r="C72" s="6" t="str">
        <f>IFERROR(__xludf.DUMMYFUNCTION("REGEXREPLACE(RIGHT(LEFT(B72,LEN(B72)-2),LEN(B72)-6),"".{2}"", ""$0 "")"),"50 37 30 ")</f>
        <v>50 37 30 </v>
      </c>
      <c r="D72" s="16">
        <f t="shared" si="1"/>
        <v>503730</v>
      </c>
    </row>
    <row r="73">
      <c r="A73" s="1" t="s">
        <v>158</v>
      </c>
      <c r="B73" s="2" t="s">
        <v>159</v>
      </c>
      <c r="C73" s="6" t="str">
        <f>IFERROR(__xludf.DUMMYFUNCTION("REGEXREPLACE(RIGHT(LEFT(B73,LEN(B73)-2),LEN(B73)-6),"".{2}"", ""$0 "")"),"50 37 31 ")</f>
        <v>50 37 31 </v>
      </c>
      <c r="D73" s="16">
        <f t="shared" si="1"/>
        <v>503731</v>
      </c>
    </row>
    <row r="74">
      <c r="A74" s="1" t="s">
        <v>160</v>
      </c>
      <c r="B74" s="2" t="s">
        <v>161</v>
      </c>
      <c r="C74" s="6" t="str">
        <f>IFERROR(__xludf.DUMMYFUNCTION("REGEXREPLACE(RIGHT(LEFT(B74,LEN(B74)-2),LEN(B74)-6),"".{2}"", ""$0 "")"),"50 38 39 ")</f>
        <v>50 38 39 </v>
      </c>
      <c r="D74" s="16">
        <f t="shared" si="1"/>
        <v>503839</v>
      </c>
    </row>
    <row r="75">
      <c r="A75" s="1" t="s">
        <v>162</v>
      </c>
      <c r="B75" s="2" t="s">
        <v>163</v>
      </c>
      <c r="C75" s="6" t="str">
        <f>IFERROR(__xludf.DUMMYFUNCTION("REGEXREPLACE(RIGHT(LEFT(B75,LEN(B75)-2),LEN(B75)-6),"".{2}"", ""$0 "")"),"50 38 38 ")</f>
        <v>50 38 38 </v>
      </c>
      <c r="D75" s="16">
        <f t="shared" si="1"/>
        <v>503838</v>
      </c>
    </row>
    <row r="76">
      <c r="A76" s="1" t="s">
        <v>164</v>
      </c>
      <c r="B76" s="2" t="s">
        <v>165</v>
      </c>
      <c r="C76" s="6" t="str">
        <f>IFERROR(__xludf.DUMMYFUNCTION("REGEXREPLACE(RIGHT(LEFT(B76,LEN(B76)-2),LEN(B76)-6),"".{2}"", ""$0 "")"),"50 38 37 ")</f>
        <v>50 38 37 </v>
      </c>
      <c r="D76" s="16">
        <f t="shared" si="1"/>
        <v>503837</v>
      </c>
    </row>
    <row r="77">
      <c r="A77" s="1" t="s">
        <v>166</v>
      </c>
      <c r="B77" s="2" t="s">
        <v>167</v>
      </c>
      <c r="C77" s="6" t="str">
        <f>IFERROR(__xludf.DUMMYFUNCTION("REGEXREPLACE(RIGHT(LEFT(B77,LEN(B77)-2),LEN(B77)-6),"".{2}"", ""$0 "")"),"50 38 36 ")</f>
        <v>50 38 36 </v>
      </c>
      <c r="D77" s="16">
        <f t="shared" si="1"/>
        <v>503836</v>
      </c>
    </row>
    <row r="78">
      <c r="A78" s="1" t="s">
        <v>168</v>
      </c>
      <c r="B78" s="2" t="s">
        <v>169</v>
      </c>
      <c r="C78" s="6" t="str">
        <f>IFERROR(__xludf.DUMMYFUNCTION("REGEXREPLACE(RIGHT(LEFT(B78,LEN(B78)-2),LEN(B78)-6),"".{2}"", ""$0 "")"),"50 38 35 ")</f>
        <v>50 38 35 </v>
      </c>
      <c r="D78" s="16">
        <f t="shared" si="1"/>
        <v>503835</v>
      </c>
    </row>
    <row r="79">
      <c r="A79" s="1" t="s">
        <v>170</v>
      </c>
      <c r="B79" s="2" t="s">
        <v>171</v>
      </c>
      <c r="C79" s="6" t="str">
        <f>IFERROR(__xludf.DUMMYFUNCTION("REGEXREPLACE(RIGHT(LEFT(B79,LEN(B79)-2),LEN(B79)-6),"".{2}"", ""$0 "")"),"50 38 34 ")</f>
        <v>50 38 34 </v>
      </c>
      <c r="D79" s="16">
        <f t="shared" si="1"/>
        <v>503834</v>
      </c>
    </row>
    <row r="80">
      <c r="A80" s="1" t="s">
        <v>172</v>
      </c>
      <c r="B80" s="2" t="s">
        <v>173</v>
      </c>
      <c r="C80" s="6" t="str">
        <f>IFERROR(__xludf.DUMMYFUNCTION("REGEXREPLACE(RIGHT(LEFT(B80,LEN(B80)-2),LEN(B80)-6),"".{2}"", ""$0 "")"),"50 38 33 ")</f>
        <v>50 38 33 </v>
      </c>
      <c r="D80" s="16">
        <f t="shared" si="1"/>
        <v>503833</v>
      </c>
    </row>
    <row r="81">
      <c r="A81" s="1" t="s">
        <v>174</v>
      </c>
      <c r="B81" s="2" t="s">
        <v>175</v>
      </c>
      <c r="C81" s="6" t="str">
        <f>IFERROR(__xludf.DUMMYFUNCTION("REGEXREPLACE(RIGHT(LEFT(B81,LEN(B81)-2),LEN(B81)-6),"".{2}"", ""$0 "")"),"50 38 32 ")</f>
        <v>50 38 32 </v>
      </c>
      <c r="D81" s="16">
        <f t="shared" si="1"/>
        <v>503832</v>
      </c>
    </row>
    <row r="82">
      <c r="A82" s="1" t="s">
        <v>176</v>
      </c>
      <c r="B82" s="2" t="s">
        <v>177</v>
      </c>
      <c r="C82" s="6" t="str">
        <f>IFERROR(__xludf.DUMMYFUNCTION("REGEXREPLACE(RIGHT(LEFT(B82,LEN(B82)-2),LEN(B82)-6),"".{2}"", ""$0 "")"),"50 38 31 ")</f>
        <v>50 38 31 </v>
      </c>
      <c r="D82" s="16">
        <f t="shared" si="1"/>
        <v>503831</v>
      </c>
    </row>
    <row r="83">
      <c r="A83" s="1" t="s">
        <v>178</v>
      </c>
      <c r="B83" s="2" t="s">
        <v>179</v>
      </c>
      <c r="C83" s="6" t="str">
        <f>IFERROR(__xludf.DUMMYFUNCTION("REGEXREPLACE(RIGHT(LEFT(B83,LEN(B83)-2),LEN(B83)-6),"".{2}"", ""$0 "")"),"50 38 30 ")</f>
        <v>50 38 30 </v>
      </c>
      <c r="D83" s="16">
        <f t="shared" si="1"/>
        <v>503830</v>
      </c>
    </row>
    <row r="84">
      <c r="A84" s="1" t="s">
        <v>180</v>
      </c>
      <c r="B84" s="2" t="s">
        <v>181</v>
      </c>
      <c r="C84" s="6" t="str">
        <f>IFERROR(__xludf.DUMMYFUNCTION("REGEXREPLACE(RIGHT(LEFT(B84,LEN(B84)-2),LEN(B84)-6),"".{2}"", ""$0 "")"),"50 37 39 ")</f>
        <v>50 37 39 </v>
      </c>
      <c r="D84" s="16">
        <f t="shared" si="1"/>
        <v>503739</v>
      </c>
    </row>
    <row r="85">
      <c r="A85" s="1" t="s">
        <v>182</v>
      </c>
      <c r="B85" s="2" t="s">
        <v>183</v>
      </c>
      <c r="C85" s="6" t="str">
        <f>IFERROR(__xludf.DUMMYFUNCTION("REGEXREPLACE(RIGHT(LEFT(B85,LEN(B85)-2),LEN(B85)-6),"".{2}"", ""$0 "")"),"50 37 38 ")</f>
        <v>50 37 38 </v>
      </c>
      <c r="D85" s="16">
        <f t="shared" si="1"/>
        <v>503738</v>
      </c>
    </row>
    <row r="86">
      <c r="A86" s="1" t="s">
        <v>184</v>
      </c>
      <c r="B86" s="2" t="s">
        <v>185</v>
      </c>
      <c r="C86" s="6" t="str">
        <f>IFERROR(__xludf.DUMMYFUNCTION("REGEXREPLACE(RIGHT(LEFT(B86,LEN(B86)-2),LEN(B86)-6),"".{2}"", ""$0 "")"),"50 37 37 ")</f>
        <v>50 37 37 </v>
      </c>
      <c r="D86" s="16">
        <f t="shared" si="1"/>
        <v>503737</v>
      </c>
    </row>
    <row r="87">
      <c r="A87" s="1" t="s">
        <v>186</v>
      </c>
      <c r="B87" s="2" t="s">
        <v>187</v>
      </c>
      <c r="C87" s="6" t="str">
        <f>IFERROR(__xludf.DUMMYFUNCTION("REGEXREPLACE(RIGHT(LEFT(B87,LEN(B87)-2),LEN(B87)-6),"".{2}"", ""$0 "")"),"50 37 36 ")</f>
        <v>50 37 36 </v>
      </c>
      <c r="D87" s="16">
        <f t="shared" si="1"/>
        <v>503736</v>
      </c>
    </row>
    <row r="88">
      <c r="A88" s="1" t="s">
        <v>188</v>
      </c>
      <c r="B88" s="2" t="s">
        <v>189</v>
      </c>
      <c r="C88" s="6" t="str">
        <f>IFERROR(__xludf.DUMMYFUNCTION("REGEXREPLACE(RIGHT(LEFT(B88,LEN(B88)-2),LEN(B88)-6),"".{2}"", ""$0 "")"),"50 37 35 ")</f>
        <v>50 37 35 </v>
      </c>
      <c r="D88" s="16">
        <f t="shared" si="1"/>
        <v>503735</v>
      </c>
    </row>
    <row r="89">
      <c r="A89" s="1" t="s">
        <v>190</v>
      </c>
      <c r="B89" s="2" t="s">
        <v>191</v>
      </c>
      <c r="C89" s="6" t="str">
        <f>IFERROR(__xludf.DUMMYFUNCTION("REGEXREPLACE(RIGHT(LEFT(B89,LEN(B89)-2),LEN(B89)-6),"".{2}"", ""$0 "")"),"50 37 34 ")</f>
        <v>50 37 34 </v>
      </c>
      <c r="D89" s="16">
        <f t="shared" si="1"/>
        <v>503734</v>
      </c>
    </row>
    <row r="90">
      <c r="A90" s="1" t="s">
        <v>192</v>
      </c>
      <c r="B90" s="2" t="s">
        <v>193</v>
      </c>
      <c r="C90" s="6" t="str">
        <f>IFERROR(__xludf.DUMMYFUNCTION("REGEXREPLACE(RIGHT(LEFT(B90,LEN(B90)-2),LEN(B90)-6),"".{2}"", ""$0 "")"),"50 37 33 ")</f>
        <v>50 37 33 </v>
      </c>
      <c r="D90" s="16">
        <f t="shared" si="1"/>
        <v>503733</v>
      </c>
    </row>
    <row r="91">
      <c r="A91" s="1" t="s">
        <v>194</v>
      </c>
      <c r="B91" s="2" t="s">
        <v>195</v>
      </c>
      <c r="C91" s="6" t="str">
        <f>IFERROR(__xludf.DUMMYFUNCTION("REGEXREPLACE(RIGHT(LEFT(B91,LEN(B91)-2),LEN(B91)-6),"".{2}"", ""$0 "")"),"50 37 32 ")</f>
        <v>50 37 32 </v>
      </c>
      <c r="D91" s="16">
        <f t="shared" si="1"/>
        <v>503732</v>
      </c>
    </row>
    <row r="92">
      <c r="A92" s="1" t="s">
        <v>196</v>
      </c>
      <c r="B92" s="2" t="s">
        <v>197</v>
      </c>
      <c r="C92" s="6" t="str">
        <f>IFERROR(__xludf.DUMMYFUNCTION("REGEXREPLACE(RIGHT(LEFT(B92,LEN(B92)-2),LEN(B92)-6),"".{2}"", ""$0 "")"),"50 39 30 ")</f>
        <v>50 39 30 </v>
      </c>
      <c r="D92" s="16">
        <f t="shared" si="1"/>
        <v>503930</v>
      </c>
    </row>
    <row r="93">
      <c r="A93" s="1" t="s">
        <v>198</v>
      </c>
      <c r="B93" s="2" t="s">
        <v>199</v>
      </c>
      <c r="C93" s="6" t="str">
        <f>IFERROR(__xludf.DUMMYFUNCTION("REGEXREPLACE(RIGHT(LEFT(B93,LEN(B93)-2),LEN(B93)-6),"".{2}"", ""$0 "")"),"50 39 31 ")</f>
        <v>50 39 31 </v>
      </c>
      <c r="D93" s="16">
        <f t="shared" si="1"/>
        <v>503931</v>
      </c>
    </row>
    <row r="94">
      <c r="A94" s="1" t="s">
        <v>200</v>
      </c>
      <c r="B94" s="2" t="s">
        <v>201</v>
      </c>
      <c r="C94" s="6" t="str">
        <f>IFERROR(__xludf.DUMMYFUNCTION("REGEXREPLACE(RIGHT(LEFT(B94,LEN(B94)-2),LEN(B94)-6),"".{2}"", ""$0 "")"),"50 39 32 ")</f>
        <v>50 39 32 </v>
      </c>
      <c r="D94" s="16">
        <f t="shared" si="1"/>
        <v>503932</v>
      </c>
    </row>
    <row r="95">
      <c r="A95" s="1" t="s">
        <v>202</v>
      </c>
      <c r="B95" s="2" t="s">
        <v>203</v>
      </c>
      <c r="C95" s="6" t="str">
        <f>IFERROR(__xludf.DUMMYFUNCTION("REGEXREPLACE(RIGHT(LEFT(B95,LEN(B95)-2),LEN(B95)-6),"".{2}"", ""$0 "")"),"50 39 33 ")</f>
        <v>50 39 33 </v>
      </c>
      <c r="D95" s="16">
        <f t="shared" si="1"/>
        <v>503933</v>
      </c>
    </row>
    <row r="96">
      <c r="A96" s="1" t="s">
        <v>204</v>
      </c>
      <c r="B96" s="2" t="s">
        <v>205</v>
      </c>
      <c r="C96" s="6" t="str">
        <f>IFERROR(__xludf.DUMMYFUNCTION("REGEXREPLACE(RIGHT(LEFT(B96,LEN(B96)-2),LEN(B96)-6),"".{2}"", ""$0 "")"),"50 39 34 ")</f>
        <v>50 39 34 </v>
      </c>
      <c r="D96" s="16">
        <f t="shared" si="1"/>
        <v>503934</v>
      </c>
    </row>
    <row r="97">
      <c r="A97" s="1" t="s">
        <v>206</v>
      </c>
      <c r="B97" s="2" t="s">
        <v>207</v>
      </c>
      <c r="C97" s="6" t="str">
        <f>IFERROR(__xludf.DUMMYFUNCTION("REGEXREPLACE(RIGHT(LEFT(B97,LEN(B97)-2),LEN(B97)-6),"".{2}"", ""$0 "")"),"50 39 35 ")</f>
        <v>50 39 35 </v>
      </c>
      <c r="D97" s="16">
        <f t="shared" si="1"/>
        <v>503935</v>
      </c>
    </row>
    <row r="98">
      <c r="A98" s="1" t="s">
        <v>208</v>
      </c>
      <c r="B98" s="2" t="s">
        <v>209</v>
      </c>
      <c r="C98" s="6" t="str">
        <f>IFERROR(__xludf.DUMMYFUNCTION("REGEXREPLACE(RIGHT(LEFT(B98,LEN(B98)-2),LEN(B98)-6),"".{2}"", ""$0 "")"),"50 39 36 ")</f>
        <v>50 39 36 </v>
      </c>
      <c r="D98" s="16">
        <f t="shared" si="1"/>
        <v>503936</v>
      </c>
    </row>
    <row r="99">
      <c r="A99" s="1" t="s">
        <v>210</v>
      </c>
      <c r="B99" s="2" t="s">
        <v>211</v>
      </c>
      <c r="C99" s="6" t="str">
        <f>IFERROR(__xludf.DUMMYFUNCTION("REGEXREPLACE(RIGHT(LEFT(B99,LEN(B99)-2),LEN(B99)-6),"".{2}"", ""$0 "")"),"50 39 37 ")</f>
        <v>50 39 37 </v>
      </c>
      <c r="D99" s="16">
        <f t="shared" si="1"/>
        <v>503937</v>
      </c>
    </row>
    <row r="100">
      <c r="A100" s="1" t="s">
        <v>212</v>
      </c>
      <c r="B100" s="2" t="s">
        <v>213</v>
      </c>
      <c r="C100" s="6" t="str">
        <f>IFERROR(__xludf.DUMMYFUNCTION("REGEXREPLACE(RIGHT(LEFT(B100,LEN(B100)-2),LEN(B100)-6),"".{2}"", ""$0 "")"),"50 39 38 ")</f>
        <v>50 39 38 </v>
      </c>
      <c r="D100" s="16">
        <f t="shared" si="1"/>
        <v>503938</v>
      </c>
    </row>
    <row r="101">
      <c r="A101" s="1" t="s">
        <v>214</v>
      </c>
      <c r="B101" s="2" t="s">
        <v>215</v>
      </c>
      <c r="C101" s="6" t="str">
        <f>IFERROR(__xludf.DUMMYFUNCTION("REGEXREPLACE(RIGHT(LEFT(B101,LEN(B101)-2),LEN(B101)-6),"".{2}"", ""$0 "")"),"50 39 39 ")</f>
        <v>50 39 39 </v>
      </c>
      <c r="D101" s="16">
        <f t="shared" si="1"/>
        <v>503939</v>
      </c>
    </row>
    <row r="102">
      <c r="A102" s="1" t="s">
        <v>216</v>
      </c>
      <c r="B102" s="2" t="s">
        <v>217</v>
      </c>
      <c r="C102" s="6" t="str">
        <f>IFERROR(__xludf.DUMMYFUNCTION("REGEXREPLACE(RIGHT(LEFT(B102,LEN(B102)-2),LEN(B102)-6),"".{2}"", ""$0 "")"),"50 31 30 30 ")</f>
        <v>50 31 30 30 </v>
      </c>
      <c r="D102" s="16">
        <f t="shared" si="1"/>
        <v>50313030</v>
      </c>
    </row>
    <row r="103">
      <c r="A103" s="1" t="s">
        <v>218</v>
      </c>
      <c r="B103" s="2" t="s">
        <v>219</v>
      </c>
      <c r="C103" s="6" t="str">
        <f>IFERROR(__xludf.DUMMYFUNCTION("REGEXREPLACE(RIGHT(LEFT(B103,LEN(B103)-2),LEN(B103)-6),"".{2}"", ""$0 "")"),"50 31 30 31 ")</f>
        <v>50 31 30 31 </v>
      </c>
      <c r="D103" s="16">
        <f t="shared" si="1"/>
        <v>50313031</v>
      </c>
    </row>
    <row r="104">
      <c r="A104" s="1" t="s">
        <v>220</v>
      </c>
      <c r="B104" s="2" t="s">
        <v>221</v>
      </c>
      <c r="C104" s="6" t="str">
        <f>IFERROR(__xludf.DUMMYFUNCTION("REGEXREPLACE(RIGHT(LEFT(B104,LEN(B104)-2),LEN(B104)-6),"".{2}"", ""$0 "")"),"50 31 30 32 ")</f>
        <v>50 31 30 32 </v>
      </c>
      <c r="D104" s="16">
        <f t="shared" si="1"/>
        <v>50313032</v>
      </c>
    </row>
    <row r="105">
      <c r="A105" s="1" t="s">
        <v>222</v>
      </c>
      <c r="B105" s="2" t="s">
        <v>223</v>
      </c>
      <c r="C105" s="6" t="str">
        <f>IFERROR(__xludf.DUMMYFUNCTION("REGEXREPLACE(RIGHT(LEFT(B105,LEN(B105)-2),LEN(B105)-6),"".{2}"", ""$0 "")"),"50 31 30 33 ")</f>
        <v>50 31 30 33 </v>
      </c>
      <c r="D105" s="16">
        <f t="shared" si="1"/>
        <v>50313033</v>
      </c>
    </row>
    <row r="106">
      <c r="A106" s="1" t="s">
        <v>224</v>
      </c>
      <c r="B106" s="2" t="s">
        <v>225</v>
      </c>
      <c r="C106" s="6" t="str">
        <f>IFERROR(__xludf.DUMMYFUNCTION("REGEXREPLACE(RIGHT(LEFT(B106,LEN(B106)-2),LEN(B106)-6),"".{2}"", ""$0 "")"),"50 31 30 34 ")</f>
        <v>50 31 30 34 </v>
      </c>
      <c r="D106" s="16">
        <f t="shared" si="1"/>
        <v>50313034</v>
      </c>
    </row>
    <row r="107">
      <c r="A107" s="1" t="s">
        <v>226</v>
      </c>
      <c r="B107" s="2" t="s">
        <v>227</v>
      </c>
      <c r="C107" s="6" t="str">
        <f>IFERROR(__xludf.DUMMYFUNCTION("REGEXREPLACE(RIGHT(LEFT(B107,LEN(B107)-2),LEN(B107)-6),"".{2}"", ""$0 "")"),"50 31 30 35 ")</f>
        <v>50 31 30 35 </v>
      </c>
      <c r="D107" s="16">
        <f t="shared" si="1"/>
        <v>50313035</v>
      </c>
    </row>
    <row r="108">
      <c r="A108" s="1" t="s">
        <v>228</v>
      </c>
      <c r="B108" s="2" t="s">
        <v>229</v>
      </c>
      <c r="C108" s="6" t="str">
        <f>IFERROR(__xludf.DUMMYFUNCTION("REGEXREPLACE(RIGHT(LEFT(B108,LEN(B108)-2),LEN(B108)-6),"".{2}"", ""$0 "")"),"50 31 30 36 ")</f>
        <v>50 31 30 36 </v>
      </c>
      <c r="D108" s="16">
        <f t="shared" si="1"/>
        <v>50313036</v>
      </c>
    </row>
    <row r="109">
      <c r="A109" s="1" t="s">
        <v>230</v>
      </c>
      <c r="B109" s="2" t="s">
        <v>231</v>
      </c>
      <c r="C109" s="6" t="str">
        <f>IFERROR(__xludf.DUMMYFUNCTION("REGEXREPLACE(RIGHT(LEFT(B109,LEN(B109)-2),LEN(B109)-6),"".{2}"", ""$0 "")"),"50 31 30 37 ")</f>
        <v>50 31 30 37 </v>
      </c>
      <c r="D109" s="16">
        <f t="shared" si="1"/>
        <v>50313037</v>
      </c>
    </row>
    <row r="110">
      <c r="A110" s="1" t="s">
        <v>232</v>
      </c>
      <c r="B110" s="2" t="s">
        <v>233</v>
      </c>
      <c r="C110" s="6" t="str">
        <f>IFERROR(__xludf.DUMMYFUNCTION("REGEXREPLACE(RIGHT(LEFT(B110,LEN(B110)-2),LEN(B110)-6),"".{2}"", ""$0 "")"),"50 31 32 35 ")</f>
        <v>50 31 32 35 </v>
      </c>
      <c r="D110" s="16">
        <f t="shared" si="1"/>
        <v>50313235</v>
      </c>
    </row>
    <row r="111">
      <c r="A111" s="1" t="s">
        <v>234</v>
      </c>
      <c r="B111" s="2" t="s">
        <v>235</v>
      </c>
      <c r="C111" s="6" t="str">
        <f>IFERROR(__xludf.DUMMYFUNCTION("REGEXREPLACE(RIGHT(LEFT(B111,LEN(B111)-2),LEN(B111)-6),"".{2}"", ""$0 "")"),"50 31 32 34 ")</f>
        <v>50 31 32 34 </v>
      </c>
      <c r="D111" s="16">
        <f t="shared" si="1"/>
        <v>50313234</v>
      </c>
    </row>
    <row r="112">
      <c r="A112" s="1" t="s">
        <v>236</v>
      </c>
      <c r="B112" s="2" t="s">
        <v>237</v>
      </c>
      <c r="C112" s="6" t="str">
        <f>IFERROR(__xludf.DUMMYFUNCTION("REGEXREPLACE(RIGHT(LEFT(B112,LEN(B112)-2),LEN(B112)-6),"".{2}"", ""$0 "")"),"50 31 32 33 ")</f>
        <v>50 31 32 33 </v>
      </c>
      <c r="D112" s="16">
        <f t="shared" si="1"/>
        <v>50313233</v>
      </c>
    </row>
    <row r="113">
      <c r="A113" s="1" t="s">
        <v>238</v>
      </c>
      <c r="B113" s="2" t="s">
        <v>239</v>
      </c>
      <c r="C113" s="6" t="str">
        <f>IFERROR(__xludf.DUMMYFUNCTION("REGEXREPLACE(RIGHT(LEFT(B113,LEN(B113)-2),LEN(B113)-6),"".{2}"", ""$0 "")"),"50 31 32 32 ")</f>
        <v>50 31 32 32 </v>
      </c>
      <c r="D113" s="16">
        <f t="shared" si="1"/>
        <v>50313232</v>
      </c>
    </row>
    <row r="114">
      <c r="A114" s="1" t="s">
        <v>240</v>
      </c>
      <c r="B114" s="2" t="s">
        <v>241</v>
      </c>
      <c r="C114" s="6" t="str">
        <f>IFERROR(__xludf.DUMMYFUNCTION("REGEXREPLACE(RIGHT(LEFT(B114,LEN(B114)-2),LEN(B114)-6),"".{2}"", ""$0 "")"),"50 31 32 31 ")</f>
        <v>50 31 32 31 </v>
      </c>
      <c r="D114" s="16">
        <f t="shared" si="1"/>
        <v>50313231</v>
      </c>
    </row>
    <row r="115">
      <c r="A115" s="1" t="s">
        <v>242</v>
      </c>
      <c r="B115" s="2" t="s">
        <v>243</v>
      </c>
      <c r="C115" s="6" t="str">
        <f>IFERROR(__xludf.DUMMYFUNCTION("REGEXREPLACE(RIGHT(LEFT(B115,LEN(B115)-2),LEN(B115)-6),"".{2}"", ""$0 "")"),"50 31 32 30 ")</f>
        <v>50 31 32 30 </v>
      </c>
      <c r="D115" s="16">
        <f t="shared" si="1"/>
        <v>50313230</v>
      </c>
    </row>
    <row r="116">
      <c r="A116" s="1" t="s">
        <v>244</v>
      </c>
      <c r="B116" s="2" t="s">
        <v>245</v>
      </c>
      <c r="C116" s="6" t="str">
        <f>IFERROR(__xludf.DUMMYFUNCTION("REGEXREPLACE(RIGHT(LEFT(B116,LEN(B116)-2),LEN(B116)-6),"".{2}"", ""$0 "")"),"50 31 31 39 ")</f>
        <v>50 31 31 39 </v>
      </c>
      <c r="D116" s="16">
        <f t="shared" si="1"/>
        <v>50313139</v>
      </c>
    </row>
    <row r="117">
      <c r="A117" s="1" t="s">
        <v>246</v>
      </c>
      <c r="B117" s="2" t="s">
        <v>247</v>
      </c>
      <c r="C117" s="6" t="str">
        <f>IFERROR(__xludf.DUMMYFUNCTION("REGEXREPLACE(RIGHT(LEFT(B117,LEN(B117)-2),LEN(B117)-6),"".{2}"", ""$0 "")"),"50 31 31 38 ")</f>
        <v>50 31 31 38 </v>
      </c>
      <c r="D117" s="16">
        <f t="shared" si="1"/>
        <v>50313138</v>
      </c>
    </row>
    <row r="118">
      <c r="A118" s="1" t="s">
        <v>248</v>
      </c>
      <c r="B118" s="2" t="s">
        <v>249</v>
      </c>
      <c r="C118" s="6" t="str">
        <f>IFERROR(__xludf.DUMMYFUNCTION("REGEXREPLACE(RIGHT(LEFT(B118,LEN(B118)-2),LEN(B118)-6),"".{2}"", ""$0 "")"),"50 31 31 37 ")</f>
        <v>50 31 31 37 </v>
      </c>
      <c r="D118" s="16">
        <f t="shared" si="1"/>
        <v>50313137</v>
      </c>
    </row>
    <row r="119">
      <c r="A119" s="1" t="s">
        <v>250</v>
      </c>
      <c r="B119" s="2" t="s">
        <v>251</v>
      </c>
      <c r="C119" s="6" t="str">
        <f>IFERROR(__xludf.DUMMYFUNCTION("REGEXREPLACE(RIGHT(LEFT(B119,LEN(B119)-2),LEN(B119)-6),"".{2}"", ""$0 "")"),"50 31 31 36 ")</f>
        <v>50 31 31 36 </v>
      </c>
      <c r="D119" s="16">
        <f t="shared" si="1"/>
        <v>50313136</v>
      </c>
    </row>
    <row r="120">
      <c r="A120" s="1" t="s">
        <v>252</v>
      </c>
      <c r="B120" s="2" t="s">
        <v>253</v>
      </c>
      <c r="C120" s="6" t="str">
        <f>IFERROR(__xludf.DUMMYFUNCTION("REGEXREPLACE(RIGHT(LEFT(B120,LEN(B120)-2),LEN(B120)-6),"".{2}"", ""$0 "")"),"50 31 31 35 ")</f>
        <v>50 31 31 35 </v>
      </c>
      <c r="D120" s="16">
        <f t="shared" si="1"/>
        <v>50313135</v>
      </c>
    </row>
    <row r="121">
      <c r="A121" s="1" t="s">
        <v>254</v>
      </c>
      <c r="B121" s="2" t="s">
        <v>255</v>
      </c>
      <c r="C121" s="6" t="str">
        <f>IFERROR(__xludf.DUMMYFUNCTION("REGEXREPLACE(RIGHT(LEFT(B121,LEN(B121)-2),LEN(B121)-6),"".{2}"", ""$0 "")"),"50 31 31 34 ")</f>
        <v>50 31 31 34 </v>
      </c>
      <c r="D121" s="16">
        <f t="shared" si="1"/>
        <v>50313134</v>
      </c>
    </row>
    <row r="122">
      <c r="A122" s="1" t="s">
        <v>256</v>
      </c>
      <c r="B122" s="2" t="s">
        <v>257</v>
      </c>
      <c r="C122" s="6" t="str">
        <f>IFERROR(__xludf.DUMMYFUNCTION("REGEXREPLACE(RIGHT(LEFT(B122,LEN(B122)-2),LEN(B122)-6),"".{2}"", ""$0 "")"),"50 31 31 33 ")</f>
        <v>50 31 31 33 </v>
      </c>
      <c r="D122" s="16">
        <f t="shared" si="1"/>
        <v>50313133</v>
      </c>
    </row>
    <row r="123">
      <c r="A123" s="1" t="s">
        <v>258</v>
      </c>
      <c r="B123" s="2" t="s">
        <v>259</v>
      </c>
      <c r="C123" s="6" t="str">
        <f>IFERROR(__xludf.DUMMYFUNCTION("REGEXREPLACE(RIGHT(LEFT(B123,LEN(B123)-2),LEN(B123)-6),"".{2}"", ""$0 "")"),"50 31 31 32 ")</f>
        <v>50 31 31 32 </v>
      </c>
      <c r="D123" s="16">
        <f t="shared" si="1"/>
        <v>50313132</v>
      </c>
    </row>
    <row r="124">
      <c r="A124" s="1" t="s">
        <v>260</v>
      </c>
      <c r="B124" s="2" t="s">
        <v>261</v>
      </c>
      <c r="C124" s="6" t="str">
        <f>IFERROR(__xludf.DUMMYFUNCTION("REGEXREPLACE(RIGHT(LEFT(B124,LEN(B124)-2),LEN(B124)-6),"".{2}"", ""$0 "")"),"50 31 31 31 ")</f>
        <v>50 31 31 31 </v>
      </c>
      <c r="D124" s="16">
        <f t="shared" si="1"/>
        <v>50313131</v>
      </c>
    </row>
    <row r="125">
      <c r="A125" s="1" t="s">
        <v>262</v>
      </c>
      <c r="B125" s="2" t="s">
        <v>263</v>
      </c>
      <c r="C125" s="6" t="str">
        <f>IFERROR(__xludf.DUMMYFUNCTION("REGEXREPLACE(RIGHT(LEFT(B125,LEN(B125)-2),LEN(B125)-6),"".{2}"", ""$0 "")"),"50 31 31 30 ")</f>
        <v>50 31 31 30 </v>
      </c>
      <c r="D125" s="16">
        <f t="shared" si="1"/>
        <v>50313130</v>
      </c>
    </row>
    <row r="126">
      <c r="A126" s="1" t="s">
        <v>264</v>
      </c>
      <c r="B126" s="2" t="s">
        <v>265</v>
      </c>
      <c r="C126" s="6" t="str">
        <f>IFERROR(__xludf.DUMMYFUNCTION("REGEXREPLACE(RIGHT(LEFT(B126,LEN(B126)-2),LEN(B126)-6),"".{2}"", ""$0 "")"),"50 31 30 39 ")</f>
        <v>50 31 30 39 </v>
      </c>
      <c r="D126" s="16">
        <f t="shared" si="1"/>
        <v>50313039</v>
      </c>
    </row>
    <row r="127">
      <c r="A127" s="1" t="s">
        <v>266</v>
      </c>
      <c r="B127" s="2" t="s">
        <v>267</v>
      </c>
      <c r="C127" s="6" t="str">
        <f>IFERROR(__xludf.DUMMYFUNCTION("REGEXREPLACE(RIGHT(LEFT(B127,LEN(B127)-2),LEN(B127)-6),"".{2}"", ""$0 "")"),"50 31 30 38 ")</f>
        <v>50 31 30 38 </v>
      </c>
      <c r="D127" s="16">
        <f t="shared" si="1"/>
        <v>50313038</v>
      </c>
    </row>
    <row r="128">
      <c r="A128" s="1" t="s">
        <v>268</v>
      </c>
      <c r="B128" s="2" t="s">
        <v>269</v>
      </c>
      <c r="C128" s="6" t="str">
        <f>IFERROR(__xludf.DUMMYFUNCTION("REGEXREPLACE(RIGHT(LEFT(B128,LEN(B128)-2),LEN(B128)-6),"".{2}"", ""$0 "")"),"50 31 32 36 ")</f>
        <v>50 31 32 36 </v>
      </c>
      <c r="D128" s="16">
        <f t="shared" si="1"/>
        <v>50313236</v>
      </c>
    </row>
    <row r="129">
      <c r="A129" s="1" t="s">
        <v>270</v>
      </c>
      <c r="B129" s="2" t="s">
        <v>271</v>
      </c>
      <c r="C129" s="6" t="str">
        <f>IFERROR(__xludf.DUMMYFUNCTION("REGEXREPLACE(RIGHT(LEFT(B129,LEN(B129)-2),LEN(B129)-6),"".{2}"", ""$0 "")"),"50 31 32 37 ")</f>
        <v>50 31 32 37 </v>
      </c>
      <c r="D129" s="16">
        <f t="shared" si="1"/>
        <v>50313237</v>
      </c>
    </row>
    <row r="130">
      <c r="A130" s="1" t="s">
        <v>272</v>
      </c>
      <c r="B130" s="2" t="s">
        <v>273</v>
      </c>
      <c r="C130" s="6" t="str">
        <f>IFERROR(__xludf.DUMMYFUNCTION("REGEXREPLACE(RIGHT(LEFT(B130,LEN(B130)-2),LEN(B130)-6),"".{2}"", ""$0 "")"),"50 31 32 38 ")</f>
        <v>50 31 32 38 </v>
      </c>
      <c r="D130" s="16">
        <f t="shared" si="1"/>
        <v>50313238</v>
      </c>
    </row>
    <row r="131">
      <c r="A131" s="1" t="s">
        <v>274</v>
      </c>
      <c r="B131" s="2" t="s">
        <v>275</v>
      </c>
      <c r="C131" s="6" t="str">
        <f>IFERROR(__xludf.DUMMYFUNCTION("REGEXREPLACE(RIGHT(LEFT(B131,LEN(B131)-2),LEN(B131)-6),"".{2}"", ""$0 "")"),"50 31 32 39 ")</f>
        <v>50 31 32 39 </v>
      </c>
      <c r="D131" s="16">
        <f t="shared" si="1"/>
        <v>50313239</v>
      </c>
    </row>
    <row r="132">
      <c r="A132" s="1" t="s">
        <v>276</v>
      </c>
      <c r="B132" s="2" t="s">
        <v>277</v>
      </c>
      <c r="C132" s="6" t="str">
        <f>IFERROR(__xludf.DUMMYFUNCTION("REGEXREPLACE(RIGHT(LEFT(B132,LEN(B132)-2),LEN(B132)-6),"".{2}"", ""$0 "")"),"50 31 33 30 ")</f>
        <v>50 31 33 30 </v>
      </c>
      <c r="D132" s="16">
        <f t="shared" si="1"/>
        <v>50313330</v>
      </c>
    </row>
    <row r="133">
      <c r="A133" s="1" t="s">
        <v>278</v>
      </c>
      <c r="B133" s="2" t="s">
        <v>279</v>
      </c>
      <c r="C133" s="6" t="str">
        <f>IFERROR(__xludf.DUMMYFUNCTION("REGEXREPLACE(RIGHT(LEFT(B133,LEN(B133)-2),LEN(B133)-6),"".{2}"", ""$0 "")"),"50 31 33 31 ")</f>
        <v>50 31 33 31 </v>
      </c>
      <c r="D133" s="16">
        <f t="shared" si="1"/>
        <v>50313331</v>
      </c>
    </row>
    <row r="134">
      <c r="A134" s="1" t="s">
        <v>280</v>
      </c>
      <c r="B134" s="2" t="s">
        <v>281</v>
      </c>
      <c r="C134" s="6" t="str">
        <f>IFERROR(__xludf.DUMMYFUNCTION("REGEXREPLACE(RIGHT(LEFT(B134,LEN(B134)-2),LEN(B134)-6),"".{2}"", ""$0 "")"),"50 31 33 32 ")</f>
        <v>50 31 33 32 </v>
      </c>
      <c r="D134" s="16">
        <f t="shared" si="1"/>
        <v>50313332</v>
      </c>
    </row>
    <row r="135">
      <c r="A135" s="1" t="s">
        <v>282</v>
      </c>
      <c r="B135" s="2" t="s">
        <v>283</v>
      </c>
      <c r="C135" s="6" t="str">
        <f>IFERROR(__xludf.DUMMYFUNCTION("REGEXREPLACE(RIGHT(LEFT(B135,LEN(B135)-2),LEN(B135)-6),"".{2}"", ""$0 "")"),"50 31 33 33 ")</f>
        <v>50 31 33 33 </v>
      </c>
      <c r="D135" s="16">
        <f t="shared" si="1"/>
        <v>50313333</v>
      </c>
    </row>
    <row r="136">
      <c r="A136" s="1" t="s">
        <v>284</v>
      </c>
      <c r="B136" s="2" t="s">
        <v>285</v>
      </c>
      <c r="C136" s="6" t="str">
        <f>IFERROR(__xludf.DUMMYFUNCTION("REGEXREPLACE(RIGHT(LEFT(B136,LEN(B136)-2),LEN(B136)-6),"".{2}"", ""$0 "")"),"50 31 33 34 ")</f>
        <v>50 31 33 34 </v>
      </c>
      <c r="D136" s="16">
        <f t="shared" si="1"/>
        <v>50313334</v>
      </c>
    </row>
    <row r="137">
      <c r="A137" s="1" t="s">
        <v>286</v>
      </c>
      <c r="B137" s="2" t="s">
        <v>287</v>
      </c>
      <c r="C137" s="6" t="str">
        <f>IFERROR(__xludf.DUMMYFUNCTION("REGEXREPLACE(RIGHT(LEFT(B137,LEN(B137)-2),LEN(B137)-6),"".{2}"", ""$0 "")"),"50 31 33 35 ")</f>
        <v>50 31 33 35 </v>
      </c>
      <c r="D137" s="16">
        <f t="shared" si="1"/>
        <v>50313335</v>
      </c>
    </row>
    <row r="138">
      <c r="A138" s="1" t="s">
        <v>288</v>
      </c>
      <c r="B138" s="2" t="s">
        <v>289</v>
      </c>
      <c r="C138" s="6" t="str">
        <f>IFERROR(__xludf.DUMMYFUNCTION("REGEXREPLACE(RIGHT(LEFT(B138,LEN(B138)-2),LEN(B138)-6),"".{2}"", ""$0 "")"),"50 31 33 36 ")</f>
        <v>50 31 33 36 </v>
      </c>
      <c r="D138" s="16">
        <f t="shared" si="1"/>
        <v>50313336</v>
      </c>
    </row>
    <row r="139">
      <c r="A139" s="1" t="s">
        <v>290</v>
      </c>
      <c r="B139" s="2" t="s">
        <v>291</v>
      </c>
      <c r="C139" s="6" t="str">
        <f>IFERROR(__xludf.DUMMYFUNCTION("REGEXREPLACE(RIGHT(LEFT(B139,LEN(B139)-2),LEN(B139)-6),"".{2}"", ""$0 "")"),"50 31 33 37 ")</f>
        <v>50 31 33 37 </v>
      </c>
      <c r="D139" s="16">
        <f t="shared" si="1"/>
        <v>50313337</v>
      </c>
    </row>
    <row r="140">
      <c r="A140" s="1" t="s">
        <v>292</v>
      </c>
      <c r="B140" s="2" t="s">
        <v>293</v>
      </c>
      <c r="C140" s="6" t="str">
        <f>IFERROR(__xludf.DUMMYFUNCTION("REGEXREPLACE(RIGHT(LEFT(B140,LEN(B140)-2),LEN(B140)-6),"".{2}"", ""$0 "")"),"50 31 33 38 ")</f>
        <v>50 31 33 38 </v>
      </c>
      <c r="D140" s="16">
        <f t="shared" si="1"/>
        <v>50313338</v>
      </c>
    </row>
    <row r="141">
      <c r="A141" s="1" t="s">
        <v>294</v>
      </c>
      <c r="B141" s="2" t="s">
        <v>295</v>
      </c>
      <c r="C141" s="6" t="str">
        <f>IFERROR(__xludf.DUMMYFUNCTION("REGEXREPLACE(RIGHT(LEFT(B141,LEN(B141)-2),LEN(B141)-6),"".{2}"", ""$0 "")"),"50 31 33 39 ")</f>
        <v>50 31 33 39 </v>
      </c>
      <c r="D141" s="16">
        <f t="shared" si="1"/>
        <v>50313339</v>
      </c>
    </row>
    <row r="142">
      <c r="A142" s="1" t="s">
        <v>296</v>
      </c>
      <c r="B142" s="2" t="s">
        <v>297</v>
      </c>
      <c r="C142" s="6" t="str">
        <f>IFERROR(__xludf.DUMMYFUNCTION("REGEXREPLACE(RIGHT(LEFT(B142,LEN(B142)-2),LEN(B142)-6),"".{2}"", ""$0 "")"),"50 31 34 30 ")</f>
        <v>50 31 34 30 </v>
      </c>
      <c r="D142" s="16">
        <f t="shared" si="1"/>
        <v>50313430</v>
      </c>
    </row>
    <row r="143">
      <c r="A143" s="1" t="s">
        <v>298</v>
      </c>
      <c r="B143" s="2" t="s">
        <v>299</v>
      </c>
      <c r="C143" s="6" t="str">
        <f>IFERROR(__xludf.DUMMYFUNCTION("REGEXREPLACE(RIGHT(LEFT(B143,LEN(B143)-2),LEN(B143)-6),"".{2}"", ""$0 "")"),"50 31 34 31 ")</f>
        <v>50 31 34 31 </v>
      </c>
      <c r="D143" s="16">
        <f t="shared" si="1"/>
        <v>50313431</v>
      </c>
    </row>
    <row r="144">
      <c r="A144" s="1" t="s">
        <v>300</v>
      </c>
      <c r="B144" s="2" t="s">
        <v>301</v>
      </c>
      <c r="C144" s="6" t="str">
        <f>IFERROR(__xludf.DUMMYFUNCTION("REGEXREPLACE(RIGHT(LEFT(B144,LEN(B144)-2),LEN(B144)-6),"".{2}"", ""$0 "")"),"50 31 34 32 ")</f>
        <v>50 31 34 32 </v>
      </c>
      <c r="D144" s="16">
        <f t="shared" si="1"/>
        <v>50313432</v>
      </c>
    </row>
    <row r="145">
      <c r="A145" s="1" t="s">
        <v>302</v>
      </c>
      <c r="B145" s="2" t="s">
        <v>303</v>
      </c>
      <c r="C145" s="6" t="str">
        <f>IFERROR(__xludf.DUMMYFUNCTION("REGEXREPLACE(RIGHT(LEFT(B145,LEN(B145)-2),LEN(B145)-6),"".{2}"", ""$0 "")"),"50 31 34 33 ")</f>
        <v>50 31 34 33 </v>
      </c>
      <c r="D145" s="16">
        <f t="shared" si="1"/>
        <v>50313433</v>
      </c>
    </row>
    <row r="146">
      <c r="A146" s="1" t="s">
        <v>304</v>
      </c>
      <c r="B146" s="2" t="s">
        <v>305</v>
      </c>
      <c r="C146" s="6" t="str">
        <f>IFERROR(__xludf.DUMMYFUNCTION("REGEXREPLACE(RIGHT(LEFT(B146,LEN(B146)-2),LEN(B146)-6),"".{2}"", ""$0 "")"),"50 31 36 31 ")</f>
        <v>50 31 36 31 </v>
      </c>
      <c r="D146" s="16">
        <f t="shared" si="1"/>
        <v>50313631</v>
      </c>
    </row>
    <row r="147">
      <c r="A147" s="1" t="s">
        <v>306</v>
      </c>
      <c r="B147" s="2" t="s">
        <v>307</v>
      </c>
      <c r="C147" s="6" t="str">
        <f>IFERROR(__xludf.DUMMYFUNCTION("REGEXREPLACE(RIGHT(LEFT(B147,LEN(B147)-2),LEN(B147)-6),"".{2}"", ""$0 "")"),"50 31 36 30 ")</f>
        <v>50 31 36 30 </v>
      </c>
      <c r="D147" s="16">
        <f t="shared" si="1"/>
        <v>50313630</v>
      </c>
    </row>
    <row r="148">
      <c r="A148" s="1" t="s">
        <v>308</v>
      </c>
      <c r="B148" s="2" t="s">
        <v>309</v>
      </c>
      <c r="C148" s="6" t="str">
        <f>IFERROR(__xludf.DUMMYFUNCTION("REGEXREPLACE(RIGHT(LEFT(B148,LEN(B148)-2),LEN(B148)-6),"".{2}"", ""$0 "")"),"50 31 35 39 ")</f>
        <v>50 31 35 39 </v>
      </c>
      <c r="D148" s="16">
        <f t="shared" si="1"/>
        <v>50313539</v>
      </c>
    </row>
    <row r="149">
      <c r="A149" s="1" t="s">
        <v>310</v>
      </c>
      <c r="B149" s="2" t="s">
        <v>311</v>
      </c>
      <c r="C149" s="6" t="str">
        <f>IFERROR(__xludf.DUMMYFUNCTION("REGEXREPLACE(RIGHT(LEFT(B149,LEN(B149)-2),LEN(B149)-6),"".{2}"", ""$0 "")"),"50 31 35 38 ")</f>
        <v>50 31 35 38 </v>
      </c>
      <c r="D149" s="16">
        <f t="shared" si="1"/>
        <v>50313538</v>
      </c>
    </row>
    <row r="150">
      <c r="A150" s="1" t="s">
        <v>312</v>
      </c>
      <c r="B150" s="2" t="s">
        <v>313</v>
      </c>
      <c r="C150" s="6" t="str">
        <f>IFERROR(__xludf.DUMMYFUNCTION("REGEXREPLACE(RIGHT(LEFT(B150,LEN(B150)-2),LEN(B150)-6),"".{2}"", ""$0 "")"),"50 31 35 37 ")</f>
        <v>50 31 35 37 </v>
      </c>
      <c r="D150" s="16">
        <f t="shared" si="1"/>
        <v>50313537</v>
      </c>
    </row>
    <row r="151">
      <c r="A151" s="1" t="s">
        <v>314</v>
      </c>
      <c r="B151" s="2" t="s">
        <v>315</v>
      </c>
      <c r="C151" s="6" t="str">
        <f>IFERROR(__xludf.DUMMYFUNCTION("REGEXREPLACE(RIGHT(LEFT(B151,LEN(B151)-2),LEN(B151)-6),"".{2}"", ""$0 "")"),"50 31 35 36 ")</f>
        <v>50 31 35 36 </v>
      </c>
      <c r="D151" s="16">
        <f t="shared" si="1"/>
        <v>50313536</v>
      </c>
    </row>
    <row r="152">
      <c r="A152" s="1" t="s">
        <v>316</v>
      </c>
      <c r="B152" s="2" t="s">
        <v>317</v>
      </c>
      <c r="C152" s="6" t="str">
        <f>IFERROR(__xludf.DUMMYFUNCTION("REGEXREPLACE(RIGHT(LEFT(B152,LEN(B152)-2),LEN(B152)-6),"".{2}"", ""$0 "")"),"50 31 35 35 ")</f>
        <v>50 31 35 35 </v>
      </c>
      <c r="D152" s="16">
        <f t="shared" si="1"/>
        <v>50313535</v>
      </c>
    </row>
    <row r="153">
      <c r="A153" s="1" t="s">
        <v>318</v>
      </c>
      <c r="B153" s="2" t="s">
        <v>319</v>
      </c>
      <c r="C153" s="6" t="str">
        <f>IFERROR(__xludf.DUMMYFUNCTION("REGEXREPLACE(RIGHT(LEFT(B153,LEN(B153)-2),LEN(B153)-6),"".{2}"", ""$0 "")"),"50 31 35 34 ")</f>
        <v>50 31 35 34 </v>
      </c>
      <c r="D153" s="16">
        <f t="shared" si="1"/>
        <v>50313534</v>
      </c>
    </row>
    <row r="154">
      <c r="A154" s="1" t="s">
        <v>320</v>
      </c>
      <c r="B154" s="2" t="s">
        <v>321</v>
      </c>
      <c r="C154" s="6" t="str">
        <f>IFERROR(__xludf.DUMMYFUNCTION("REGEXREPLACE(RIGHT(LEFT(B154,LEN(B154)-2),LEN(B154)-6),"".{2}"", ""$0 "")"),"50 31 35 33 ")</f>
        <v>50 31 35 33 </v>
      </c>
      <c r="D154" s="16">
        <f t="shared" si="1"/>
        <v>50313533</v>
      </c>
    </row>
    <row r="155">
      <c r="A155" s="1" t="s">
        <v>322</v>
      </c>
      <c r="B155" s="2" t="s">
        <v>323</v>
      </c>
      <c r="C155" s="6" t="str">
        <f>IFERROR(__xludf.DUMMYFUNCTION("REGEXREPLACE(RIGHT(LEFT(B155,LEN(B155)-2),LEN(B155)-6),"".{2}"", ""$0 "")"),"50 31 35 32 ")</f>
        <v>50 31 35 32 </v>
      </c>
      <c r="D155" s="16">
        <f t="shared" si="1"/>
        <v>50313532</v>
      </c>
    </row>
    <row r="156">
      <c r="A156" s="1" t="s">
        <v>324</v>
      </c>
      <c r="B156" s="2" t="s">
        <v>325</v>
      </c>
      <c r="C156" s="6" t="str">
        <f>IFERROR(__xludf.DUMMYFUNCTION("REGEXREPLACE(RIGHT(LEFT(B156,LEN(B156)-2),LEN(B156)-6),"".{2}"", ""$0 "")"),"50 31 35 31 ")</f>
        <v>50 31 35 31 </v>
      </c>
      <c r="D156" s="16">
        <f t="shared" si="1"/>
        <v>50313531</v>
      </c>
    </row>
    <row r="157">
      <c r="A157" s="1" t="s">
        <v>326</v>
      </c>
      <c r="B157" s="2" t="s">
        <v>327</v>
      </c>
      <c r="C157" s="6" t="str">
        <f>IFERROR(__xludf.DUMMYFUNCTION("REGEXREPLACE(RIGHT(LEFT(B157,LEN(B157)-2),LEN(B157)-6),"".{2}"", ""$0 "")"),"50 31 35 30 ")</f>
        <v>50 31 35 30 </v>
      </c>
      <c r="D157" s="16">
        <f t="shared" si="1"/>
        <v>50313530</v>
      </c>
    </row>
    <row r="158">
      <c r="A158" s="1" t="s">
        <v>328</v>
      </c>
      <c r="B158" s="2" t="s">
        <v>329</v>
      </c>
      <c r="C158" s="6" t="str">
        <f>IFERROR(__xludf.DUMMYFUNCTION("REGEXREPLACE(RIGHT(LEFT(B158,LEN(B158)-2),LEN(B158)-6),"".{2}"", ""$0 "")"),"50 31 34 39 ")</f>
        <v>50 31 34 39 </v>
      </c>
      <c r="D158" s="16">
        <f t="shared" si="1"/>
        <v>50313439</v>
      </c>
    </row>
    <row r="159">
      <c r="A159" s="1" t="s">
        <v>330</v>
      </c>
      <c r="B159" s="2" t="s">
        <v>331</v>
      </c>
      <c r="C159" s="6" t="str">
        <f>IFERROR(__xludf.DUMMYFUNCTION("REGEXREPLACE(RIGHT(LEFT(B159,LEN(B159)-2),LEN(B159)-6),"".{2}"", ""$0 "")"),"50 31 34 38 ")</f>
        <v>50 31 34 38 </v>
      </c>
      <c r="D159" s="16">
        <f t="shared" si="1"/>
        <v>50313438</v>
      </c>
    </row>
    <row r="160">
      <c r="A160" s="1" t="s">
        <v>332</v>
      </c>
      <c r="B160" s="2" t="s">
        <v>333</v>
      </c>
      <c r="C160" s="6" t="str">
        <f>IFERROR(__xludf.DUMMYFUNCTION("REGEXREPLACE(RIGHT(LEFT(B160,LEN(B160)-2),LEN(B160)-6),"".{2}"", ""$0 "")"),"50 31 34 37 ")</f>
        <v>50 31 34 37 </v>
      </c>
      <c r="D160" s="16">
        <f t="shared" si="1"/>
        <v>50313437</v>
      </c>
    </row>
    <row r="161">
      <c r="A161" s="1" t="s">
        <v>334</v>
      </c>
      <c r="B161" s="2" t="s">
        <v>335</v>
      </c>
      <c r="C161" s="6" t="str">
        <f>IFERROR(__xludf.DUMMYFUNCTION("REGEXREPLACE(RIGHT(LEFT(B161,LEN(B161)-2),LEN(B161)-6),"".{2}"", ""$0 "")"),"50 31 34 36 ")</f>
        <v>50 31 34 36 </v>
      </c>
      <c r="D161" s="16">
        <f t="shared" si="1"/>
        <v>50313436</v>
      </c>
    </row>
    <row r="162">
      <c r="A162" s="1" t="s">
        <v>336</v>
      </c>
      <c r="B162" s="2" t="s">
        <v>337</v>
      </c>
      <c r="C162" s="6" t="str">
        <f>IFERROR(__xludf.DUMMYFUNCTION("REGEXREPLACE(RIGHT(LEFT(B162,LEN(B162)-2),LEN(B162)-6),"".{2}"", ""$0 "")"),"50 31 34 35 ")</f>
        <v>50 31 34 35 </v>
      </c>
      <c r="D162" s="16">
        <f t="shared" si="1"/>
        <v>50313435</v>
      </c>
    </row>
    <row r="163">
      <c r="A163" s="1" t="s">
        <v>338</v>
      </c>
      <c r="B163" s="2" t="s">
        <v>339</v>
      </c>
      <c r="C163" s="6" t="str">
        <f>IFERROR(__xludf.DUMMYFUNCTION("REGEXREPLACE(RIGHT(LEFT(B163,LEN(B163)-2),LEN(B163)-6),"".{2}"", ""$0 "")"),"50 31 34 34 ")</f>
        <v>50 31 34 34 </v>
      </c>
      <c r="D163" s="16">
        <f t="shared" si="1"/>
        <v>50313434</v>
      </c>
    </row>
    <row r="164">
      <c r="A164" s="1" t="s">
        <v>340</v>
      </c>
      <c r="B164" s="2" t="s">
        <v>341</v>
      </c>
      <c r="C164" s="6" t="str">
        <f>IFERROR(__xludf.DUMMYFUNCTION("REGEXREPLACE(RIGHT(LEFT(B164,LEN(B164)-2),LEN(B164)-6),"".{2}"", ""$0 "")"),"50 31 36 32 ")</f>
        <v>50 31 36 32 </v>
      </c>
      <c r="D164" s="16">
        <f t="shared" si="1"/>
        <v>50313632</v>
      </c>
    </row>
    <row r="165">
      <c r="A165" s="1" t="s">
        <v>342</v>
      </c>
      <c r="B165" s="2" t="s">
        <v>343</v>
      </c>
      <c r="C165" s="6" t="str">
        <f>IFERROR(__xludf.DUMMYFUNCTION("REGEXREPLACE(RIGHT(LEFT(B165,LEN(B165)-2),LEN(B165)-6),"".{2}"", ""$0 "")"),"50 31 36 33 ")</f>
        <v>50 31 36 33 </v>
      </c>
      <c r="D165" s="16">
        <f t="shared" si="1"/>
        <v>50313633</v>
      </c>
    </row>
    <row r="166">
      <c r="A166" s="1" t="s">
        <v>344</v>
      </c>
      <c r="B166" s="2" t="s">
        <v>345</v>
      </c>
      <c r="C166" s="6" t="str">
        <f>IFERROR(__xludf.DUMMYFUNCTION("REGEXREPLACE(RIGHT(LEFT(B166,LEN(B166)-2),LEN(B166)-6),"".{2}"", ""$0 "")"),"50 31 36 34 ")</f>
        <v>50 31 36 34 </v>
      </c>
      <c r="D166" s="16">
        <f t="shared" si="1"/>
        <v>50313634</v>
      </c>
    </row>
    <row r="167">
      <c r="A167" s="1" t="s">
        <v>346</v>
      </c>
      <c r="B167" s="2" t="s">
        <v>347</v>
      </c>
      <c r="C167" s="6" t="str">
        <f>IFERROR(__xludf.DUMMYFUNCTION("REGEXREPLACE(RIGHT(LEFT(B167,LEN(B167)-2),LEN(B167)-6),"".{2}"", ""$0 "")"),"50 31 36 35 ")</f>
        <v>50 31 36 35 </v>
      </c>
      <c r="D167" s="16">
        <f t="shared" si="1"/>
        <v>50313635</v>
      </c>
    </row>
    <row r="168">
      <c r="A168" s="1" t="s">
        <v>348</v>
      </c>
      <c r="B168" s="2" t="s">
        <v>349</v>
      </c>
      <c r="C168" s="6" t="str">
        <f>IFERROR(__xludf.DUMMYFUNCTION("REGEXREPLACE(RIGHT(LEFT(B168,LEN(B168)-2),LEN(B168)-6),"".{2}"", ""$0 "")"),"50 31 36 36 ")</f>
        <v>50 31 36 36 </v>
      </c>
      <c r="D168" s="16">
        <f t="shared" si="1"/>
        <v>50313636</v>
      </c>
    </row>
    <row r="169">
      <c r="A169" s="1" t="s">
        <v>350</v>
      </c>
      <c r="B169" s="2" t="s">
        <v>351</v>
      </c>
      <c r="C169" s="6" t="str">
        <f>IFERROR(__xludf.DUMMYFUNCTION("REGEXREPLACE(RIGHT(LEFT(B169,LEN(B169)-2),LEN(B169)-6),"".{2}"", ""$0 "")"),"50 31 36 37 ")</f>
        <v>50 31 36 37 </v>
      </c>
      <c r="D169" s="16">
        <f t="shared" si="1"/>
        <v>50313637</v>
      </c>
    </row>
    <row r="170">
      <c r="A170" s="1" t="s">
        <v>352</v>
      </c>
      <c r="B170" s="2" t="s">
        <v>353</v>
      </c>
      <c r="C170" s="6" t="str">
        <f>IFERROR(__xludf.DUMMYFUNCTION("REGEXREPLACE(RIGHT(LEFT(B170,LEN(B170)-2),LEN(B170)-6),"".{2}"", ""$0 "")"),"50 31 36 38 ")</f>
        <v>50 31 36 38 </v>
      </c>
      <c r="D170" s="16">
        <f t="shared" si="1"/>
        <v>50313638</v>
      </c>
    </row>
    <row r="171">
      <c r="A171" s="1" t="s">
        <v>354</v>
      </c>
      <c r="B171" s="2" t="s">
        <v>355</v>
      </c>
      <c r="C171" s="6" t="str">
        <f>IFERROR(__xludf.DUMMYFUNCTION("REGEXREPLACE(RIGHT(LEFT(B171,LEN(B171)-2),LEN(B171)-6),"".{2}"", ""$0 "")"),"50 31 36 39 ")</f>
        <v>50 31 36 39 </v>
      </c>
      <c r="D171" s="16">
        <f t="shared" si="1"/>
        <v>50313639</v>
      </c>
    </row>
    <row r="172">
      <c r="A172" s="1" t="s">
        <v>356</v>
      </c>
      <c r="B172" s="2" t="s">
        <v>357</v>
      </c>
      <c r="C172" s="6" t="str">
        <f>IFERROR(__xludf.DUMMYFUNCTION("REGEXREPLACE(RIGHT(LEFT(B172,LEN(B172)-2),LEN(B172)-6),"".{2}"", ""$0 "")"),"50 31 37 30 ")</f>
        <v>50 31 37 30 </v>
      </c>
      <c r="D172" s="16">
        <f t="shared" si="1"/>
        <v>50313730</v>
      </c>
    </row>
    <row r="173">
      <c r="A173" s="1" t="s">
        <v>358</v>
      </c>
      <c r="B173" s="2" t="s">
        <v>359</v>
      </c>
      <c r="C173" s="6" t="str">
        <f>IFERROR(__xludf.DUMMYFUNCTION("REGEXREPLACE(RIGHT(LEFT(B173,LEN(B173)-2),LEN(B173)-6),"".{2}"", ""$0 "")"),"50 31 37 31 ")</f>
        <v>50 31 37 31 </v>
      </c>
      <c r="D173" s="16">
        <f t="shared" si="1"/>
        <v>50313731</v>
      </c>
    </row>
    <row r="174">
      <c r="A174" s="1" t="s">
        <v>360</v>
      </c>
      <c r="B174" s="2" t="s">
        <v>361</v>
      </c>
      <c r="C174" s="6" t="str">
        <f>IFERROR(__xludf.DUMMYFUNCTION("REGEXREPLACE(RIGHT(LEFT(B174,LEN(B174)-2),LEN(B174)-6),"".{2}"", ""$0 "")"),"50 31 37 32 ")</f>
        <v>50 31 37 32 </v>
      </c>
      <c r="D174" s="16">
        <f t="shared" si="1"/>
        <v>50313732</v>
      </c>
    </row>
    <row r="175">
      <c r="A175" s="1" t="s">
        <v>362</v>
      </c>
      <c r="B175" s="2" t="s">
        <v>363</v>
      </c>
      <c r="C175" s="6" t="str">
        <f>IFERROR(__xludf.DUMMYFUNCTION("REGEXREPLACE(RIGHT(LEFT(B175,LEN(B175)-2),LEN(B175)-6),"".{2}"", ""$0 "")"),"50 31 37 33 ")</f>
        <v>50 31 37 33 </v>
      </c>
      <c r="D175" s="16">
        <f t="shared" si="1"/>
        <v>50313733</v>
      </c>
    </row>
    <row r="176">
      <c r="A176" s="1" t="s">
        <v>364</v>
      </c>
      <c r="B176" s="2" t="s">
        <v>365</v>
      </c>
      <c r="C176" s="6" t="str">
        <f>IFERROR(__xludf.DUMMYFUNCTION("REGEXREPLACE(RIGHT(LEFT(B176,LEN(B176)-2),LEN(B176)-6),"".{2}"", ""$0 "")"),"50 31 37 34 ")</f>
        <v>50 31 37 34 </v>
      </c>
      <c r="D176" s="16">
        <f t="shared" si="1"/>
        <v>50313734</v>
      </c>
    </row>
    <row r="177">
      <c r="A177" s="1" t="s">
        <v>366</v>
      </c>
      <c r="B177" s="2" t="s">
        <v>367</v>
      </c>
      <c r="C177" s="6" t="str">
        <f>IFERROR(__xludf.DUMMYFUNCTION("REGEXREPLACE(RIGHT(LEFT(B177,LEN(B177)-2),LEN(B177)-6),"".{2}"", ""$0 "")"),"50 31 37 35 ")</f>
        <v>50 31 37 35 </v>
      </c>
      <c r="D177" s="16">
        <f t="shared" si="1"/>
        <v>50313735</v>
      </c>
    </row>
    <row r="178">
      <c r="A178" s="1" t="s">
        <v>368</v>
      </c>
      <c r="B178" s="2" t="s">
        <v>369</v>
      </c>
      <c r="C178" s="6" t="str">
        <f>IFERROR(__xludf.DUMMYFUNCTION("REGEXREPLACE(RIGHT(LEFT(B178,LEN(B178)-2),LEN(B178)-6),"".{2}"", ""$0 "")"),"50 31 37 36 ")</f>
        <v>50 31 37 36 </v>
      </c>
      <c r="D178" s="16">
        <f t="shared" si="1"/>
        <v>50313736</v>
      </c>
    </row>
    <row r="179">
      <c r="A179" s="1" t="s">
        <v>370</v>
      </c>
      <c r="B179" s="2" t="s">
        <v>371</v>
      </c>
      <c r="C179" s="6" t="str">
        <f>IFERROR(__xludf.DUMMYFUNCTION("REGEXREPLACE(RIGHT(LEFT(B179,LEN(B179)-2),LEN(B179)-6),"".{2}"", ""$0 "")"),"50 31 37 37 ")</f>
        <v>50 31 37 37 </v>
      </c>
      <c r="D179" s="16">
        <f t="shared" si="1"/>
        <v>50313737</v>
      </c>
    </row>
    <row r="180">
      <c r="A180" s="1" t="s">
        <v>372</v>
      </c>
      <c r="B180" s="2" t="s">
        <v>373</v>
      </c>
      <c r="C180" s="6" t="str">
        <f>IFERROR(__xludf.DUMMYFUNCTION("REGEXREPLACE(RIGHT(LEFT(B180,LEN(B180)-2),LEN(B180)-6),"".{2}"", ""$0 "")"),"50 31 37 38 ")</f>
        <v>50 31 37 38 </v>
      </c>
      <c r="D180" s="16">
        <f t="shared" si="1"/>
        <v>50313738</v>
      </c>
    </row>
    <row r="181">
      <c r="A181" s="1" t="s">
        <v>374</v>
      </c>
      <c r="B181" s="2" t="s">
        <v>375</v>
      </c>
      <c r="C181" s="6" t="str">
        <f>IFERROR(__xludf.DUMMYFUNCTION("REGEXREPLACE(RIGHT(LEFT(B181,LEN(B181)-2),LEN(B181)-6),"".{2}"", ""$0 "")"),"50 31 37 39 ")</f>
        <v>50 31 37 39 </v>
      </c>
      <c r="D181" s="16">
        <f t="shared" si="1"/>
        <v>50313739</v>
      </c>
    </row>
    <row r="182">
      <c r="A182" s="1" t="s">
        <v>376</v>
      </c>
      <c r="B182" s="2" t="s">
        <v>377</v>
      </c>
      <c r="C182" s="6" t="str">
        <f>IFERROR(__xludf.DUMMYFUNCTION("REGEXREPLACE(RIGHT(LEFT(B182,LEN(B182)-2),LEN(B182)-6),"".{2}"", ""$0 "")"),"50 31 39 37 ")</f>
        <v>50 31 39 37 </v>
      </c>
      <c r="D182" s="16">
        <f t="shared" si="1"/>
        <v>50313937</v>
      </c>
    </row>
    <row r="183">
      <c r="A183" s="1" t="s">
        <v>378</v>
      </c>
      <c r="B183" s="2" t="s">
        <v>379</v>
      </c>
      <c r="C183" s="6" t="str">
        <f>IFERROR(__xludf.DUMMYFUNCTION("REGEXREPLACE(RIGHT(LEFT(B183,LEN(B183)-2),LEN(B183)-6),"".{2}"", ""$0 "")"),"50 31 39 36 ")</f>
        <v>50 31 39 36 </v>
      </c>
      <c r="D183" s="16">
        <f t="shared" si="1"/>
        <v>50313936</v>
      </c>
    </row>
    <row r="184">
      <c r="A184" s="1" t="s">
        <v>380</v>
      </c>
      <c r="B184" s="2" t="s">
        <v>381</v>
      </c>
      <c r="C184" s="6" t="str">
        <f>IFERROR(__xludf.DUMMYFUNCTION("REGEXREPLACE(RIGHT(LEFT(B184,LEN(B184)-2),LEN(B184)-6),"".{2}"", ""$0 "")"),"50 31 39 35 ")</f>
        <v>50 31 39 35 </v>
      </c>
      <c r="D184" s="16">
        <f t="shared" si="1"/>
        <v>50313935</v>
      </c>
    </row>
    <row r="185">
      <c r="A185" s="1" t="s">
        <v>382</v>
      </c>
      <c r="B185" s="2" t="s">
        <v>383</v>
      </c>
      <c r="C185" s="6" t="str">
        <f>IFERROR(__xludf.DUMMYFUNCTION("REGEXREPLACE(RIGHT(LEFT(B185,LEN(B185)-2),LEN(B185)-6),"".{2}"", ""$0 "")"),"50 31 39 34 ")</f>
        <v>50 31 39 34 </v>
      </c>
      <c r="D185" s="16">
        <f t="shared" si="1"/>
        <v>50313934</v>
      </c>
    </row>
    <row r="186">
      <c r="A186" s="1" t="s">
        <v>384</v>
      </c>
      <c r="B186" s="2" t="s">
        <v>385</v>
      </c>
      <c r="C186" s="6" t="str">
        <f>IFERROR(__xludf.DUMMYFUNCTION("REGEXREPLACE(RIGHT(LEFT(B186,LEN(B186)-2),LEN(B186)-6),"".{2}"", ""$0 "")"),"50 31 39 33 ")</f>
        <v>50 31 39 33 </v>
      </c>
      <c r="D186" s="16">
        <f t="shared" si="1"/>
        <v>50313933</v>
      </c>
    </row>
    <row r="187">
      <c r="A187" s="1" t="s">
        <v>386</v>
      </c>
      <c r="B187" s="2" t="s">
        <v>387</v>
      </c>
      <c r="C187" s="6" t="str">
        <f>IFERROR(__xludf.DUMMYFUNCTION("REGEXREPLACE(RIGHT(LEFT(B187,LEN(B187)-2),LEN(B187)-6),"".{2}"", ""$0 "")"),"50 31 39 32 ")</f>
        <v>50 31 39 32 </v>
      </c>
      <c r="D187" s="16">
        <f t="shared" si="1"/>
        <v>50313932</v>
      </c>
    </row>
    <row r="188">
      <c r="A188" s="1" t="s">
        <v>388</v>
      </c>
      <c r="B188" s="2" t="s">
        <v>389</v>
      </c>
      <c r="C188" s="6" t="str">
        <f>IFERROR(__xludf.DUMMYFUNCTION("REGEXREPLACE(RIGHT(LEFT(B188,LEN(B188)-2),LEN(B188)-6),"".{2}"", ""$0 "")"),"50 31 39 31 ")</f>
        <v>50 31 39 31 </v>
      </c>
      <c r="D188" s="16">
        <f t="shared" si="1"/>
        <v>50313931</v>
      </c>
    </row>
    <row r="189">
      <c r="A189" s="1" t="s">
        <v>390</v>
      </c>
      <c r="B189" s="2" t="s">
        <v>391</v>
      </c>
      <c r="C189" s="6" t="str">
        <f>IFERROR(__xludf.DUMMYFUNCTION("REGEXREPLACE(RIGHT(LEFT(B189,LEN(B189)-2),LEN(B189)-6),"".{2}"", ""$0 "")"),"50 31 39 30 ")</f>
        <v>50 31 39 30 </v>
      </c>
      <c r="D189" s="16">
        <f t="shared" si="1"/>
        <v>50313930</v>
      </c>
    </row>
    <row r="190">
      <c r="A190" s="1" t="s">
        <v>392</v>
      </c>
      <c r="B190" s="2" t="s">
        <v>393</v>
      </c>
      <c r="C190" s="6" t="str">
        <f>IFERROR(__xludf.DUMMYFUNCTION("REGEXREPLACE(RIGHT(LEFT(B190,LEN(B190)-2),LEN(B190)-6),"".{2}"", ""$0 "")"),"50 31 38 39 ")</f>
        <v>50 31 38 39 </v>
      </c>
      <c r="D190" s="16">
        <f t="shared" si="1"/>
        <v>50313839</v>
      </c>
    </row>
    <row r="191">
      <c r="A191" s="1" t="s">
        <v>394</v>
      </c>
      <c r="B191" s="2" t="s">
        <v>395</v>
      </c>
      <c r="C191" s="6" t="str">
        <f>IFERROR(__xludf.DUMMYFUNCTION("REGEXREPLACE(RIGHT(LEFT(B191,LEN(B191)-2),LEN(B191)-6),"".{2}"", ""$0 "")"),"50 31 38 38 ")</f>
        <v>50 31 38 38 </v>
      </c>
      <c r="D191" s="16">
        <f t="shared" si="1"/>
        <v>50313838</v>
      </c>
    </row>
    <row r="192">
      <c r="A192" s="1" t="s">
        <v>396</v>
      </c>
      <c r="B192" s="2" t="s">
        <v>397</v>
      </c>
      <c r="C192" s="6" t="str">
        <f>IFERROR(__xludf.DUMMYFUNCTION("REGEXREPLACE(RIGHT(LEFT(B192,LEN(B192)-2),LEN(B192)-6),"".{2}"", ""$0 "")"),"50 31 38 37 ")</f>
        <v>50 31 38 37 </v>
      </c>
      <c r="D192" s="16">
        <f t="shared" si="1"/>
        <v>50313837</v>
      </c>
    </row>
    <row r="193">
      <c r="A193" s="1" t="s">
        <v>398</v>
      </c>
      <c r="B193" s="2" t="s">
        <v>399</v>
      </c>
      <c r="C193" s="6" t="str">
        <f>IFERROR(__xludf.DUMMYFUNCTION("REGEXREPLACE(RIGHT(LEFT(B193,LEN(B193)-2),LEN(B193)-6),"".{2}"", ""$0 "")"),"50 31 38 36 ")</f>
        <v>50 31 38 36 </v>
      </c>
      <c r="D193" s="16">
        <f t="shared" si="1"/>
        <v>50313836</v>
      </c>
    </row>
    <row r="194">
      <c r="A194" s="1" t="s">
        <v>400</v>
      </c>
      <c r="B194" s="2" t="s">
        <v>401</v>
      </c>
      <c r="C194" s="6" t="str">
        <f>IFERROR(__xludf.DUMMYFUNCTION("REGEXREPLACE(RIGHT(LEFT(B194,LEN(B194)-2),LEN(B194)-6),"".{2}"", ""$0 "")"),"50 31 38 35 ")</f>
        <v>50 31 38 35 </v>
      </c>
      <c r="D194" s="16">
        <f t="shared" si="1"/>
        <v>50313835</v>
      </c>
    </row>
    <row r="195">
      <c r="A195" s="1" t="s">
        <v>402</v>
      </c>
      <c r="B195" s="2" t="s">
        <v>403</v>
      </c>
      <c r="C195" s="6" t="str">
        <f>IFERROR(__xludf.DUMMYFUNCTION("REGEXREPLACE(RIGHT(LEFT(B195,LEN(B195)-2),LEN(B195)-6),"".{2}"", ""$0 "")"),"50 31 38 34 ")</f>
        <v>50 31 38 34 </v>
      </c>
      <c r="D195" s="16">
        <f t="shared" si="1"/>
        <v>50313834</v>
      </c>
    </row>
    <row r="196">
      <c r="A196" s="1" t="s">
        <v>404</v>
      </c>
      <c r="B196" s="2" t="s">
        <v>405</v>
      </c>
      <c r="C196" s="6" t="str">
        <f>IFERROR(__xludf.DUMMYFUNCTION("REGEXREPLACE(RIGHT(LEFT(B196,LEN(B196)-2),LEN(B196)-6),"".{2}"", ""$0 "")"),"50 31 38 33 ")</f>
        <v>50 31 38 33 </v>
      </c>
      <c r="D196" s="16">
        <f t="shared" si="1"/>
        <v>50313833</v>
      </c>
    </row>
    <row r="197">
      <c r="A197" s="1" t="s">
        <v>406</v>
      </c>
      <c r="B197" s="2" t="s">
        <v>407</v>
      </c>
      <c r="C197" s="6" t="str">
        <f>IFERROR(__xludf.DUMMYFUNCTION("REGEXREPLACE(RIGHT(LEFT(B197,LEN(B197)-2),LEN(B197)-6),"".{2}"", ""$0 "")"),"50 31 38 32 ")</f>
        <v>50 31 38 32 </v>
      </c>
      <c r="D197" s="16">
        <f t="shared" si="1"/>
        <v>50313832</v>
      </c>
    </row>
    <row r="198">
      <c r="A198" s="1" t="s">
        <v>408</v>
      </c>
      <c r="B198" s="2" t="s">
        <v>409</v>
      </c>
      <c r="C198" s="6" t="str">
        <f>IFERROR(__xludf.DUMMYFUNCTION("REGEXREPLACE(RIGHT(LEFT(B198,LEN(B198)-2),LEN(B198)-6),"".{2}"", ""$0 "")"),"50 31 38 31 ")</f>
        <v>50 31 38 31 </v>
      </c>
      <c r="D198" s="16">
        <f t="shared" si="1"/>
        <v>50313831</v>
      </c>
    </row>
    <row r="199">
      <c r="A199" s="1" t="s">
        <v>410</v>
      </c>
      <c r="B199" s="2" t="s">
        <v>411</v>
      </c>
      <c r="C199" s="6" t="str">
        <f>IFERROR(__xludf.DUMMYFUNCTION("REGEXREPLACE(RIGHT(LEFT(B199,LEN(B199)-2),LEN(B199)-6),"".{2}"", ""$0 "")"),"50 31 38 30 ")</f>
        <v>50 31 38 30 </v>
      </c>
      <c r="D199" s="16">
        <f t="shared" si="1"/>
        <v>50313830</v>
      </c>
    </row>
  </sheetData>
  <customSheetViews>
    <customSheetView guid="{741128A9-F096-4DCE-B679-23E5FA0FE9EB}" filter="1" showAutoFilter="1">
      <autoFilter ref="$A$1:$D$199">
        <sortState ref="A1:D199">
          <sortCondition ref="D1:D199"/>
        </sortState>
      </autoFilter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0.38"/>
    <col customWidth="1" min="7" max="7" width="18.88"/>
  </cols>
  <sheetData>
    <row r="1">
      <c r="A1" s="19" t="s">
        <v>488</v>
      </c>
      <c r="B1" s="20" t="s">
        <v>489</v>
      </c>
      <c r="C1" s="21"/>
      <c r="H1" s="17"/>
    </row>
    <row r="2">
      <c r="A2" s="19" t="s">
        <v>490</v>
      </c>
      <c r="B2" s="20" t="s">
        <v>491</v>
      </c>
      <c r="C2" s="21"/>
      <c r="E2" s="16"/>
      <c r="H2" s="17"/>
    </row>
    <row r="3">
      <c r="A3" s="19" t="s">
        <v>492</v>
      </c>
      <c r="B3" s="20" t="s">
        <v>493</v>
      </c>
      <c r="C3" s="21"/>
      <c r="H3" s="18"/>
    </row>
    <row r="4">
      <c r="A4" s="19" t="s">
        <v>494</v>
      </c>
      <c r="B4" s="20" t="s">
        <v>495</v>
      </c>
      <c r="C4" s="21"/>
      <c r="H4" s="18"/>
    </row>
    <row r="5">
      <c r="A5" s="19" t="s">
        <v>496</v>
      </c>
      <c r="B5" s="20" t="s">
        <v>497</v>
      </c>
      <c r="C5" s="21"/>
    </row>
    <row r="6">
      <c r="A6" s="19" t="s">
        <v>498</v>
      </c>
      <c r="B6" s="20" t="s">
        <v>499</v>
      </c>
      <c r="C6" s="21"/>
      <c r="H6" s="18"/>
    </row>
    <row r="7">
      <c r="A7" s="19" t="s">
        <v>500</v>
      </c>
      <c r="B7" s="20" t="s">
        <v>501</v>
      </c>
      <c r="C7" s="21"/>
    </row>
    <row r="8">
      <c r="A8" s="19" t="s">
        <v>502</v>
      </c>
      <c r="B8" s="20" t="s">
        <v>503</v>
      </c>
      <c r="C8" s="21"/>
    </row>
    <row r="9">
      <c r="A9" s="19" t="s">
        <v>504</v>
      </c>
      <c r="B9" s="20" t="s">
        <v>505</v>
      </c>
      <c r="C9" s="21"/>
    </row>
    <row r="10">
      <c r="A10" s="19" t="s">
        <v>506</v>
      </c>
      <c r="B10" s="20" t="s">
        <v>507</v>
      </c>
      <c r="C10" s="21"/>
    </row>
    <row r="11">
      <c r="A11" s="19" t="s">
        <v>508</v>
      </c>
      <c r="B11" s="20" t="s">
        <v>509</v>
      </c>
      <c r="C11" s="20"/>
    </row>
    <row r="12">
      <c r="A12" s="19" t="s">
        <v>510</v>
      </c>
      <c r="B12" s="20" t="s">
        <v>511</v>
      </c>
      <c r="C12" s="20"/>
    </row>
    <row r="13">
      <c r="A13" s="19" t="s">
        <v>512</v>
      </c>
      <c r="B13" s="20" t="s">
        <v>513</v>
      </c>
      <c r="C13" s="20"/>
    </row>
    <row r="14">
      <c r="A14" s="19" t="s">
        <v>514</v>
      </c>
      <c r="B14" s="20" t="s">
        <v>515</v>
      </c>
      <c r="C14" s="20"/>
    </row>
    <row r="15">
      <c r="A15" s="19" t="s">
        <v>516</v>
      </c>
      <c r="B15" s="20" t="s">
        <v>517</v>
      </c>
      <c r="C15" s="20"/>
    </row>
    <row r="16">
      <c r="A16" s="19" t="s">
        <v>518</v>
      </c>
      <c r="B16" s="20" t="s">
        <v>519</v>
      </c>
      <c r="C16" s="20"/>
    </row>
    <row r="17">
      <c r="A17" s="19" t="s">
        <v>520</v>
      </c>
      <c r="B17" s="20" t="s">
        <v>521</v>
      </c>
      <c r="C17" s="20"/>
    </row>
    <row r="18">
      <c r="A18" s="19" t="s">
        <v>522</v>
      </c>
      <c r="B18" s="20" t="s">
        <v>523</v>
      </c>
      <c r="C18" s="20"/>
    </row>
    <row r="19">
      <c r="A19" s="19" t="s">
        <v>524</v>
      </c>
      <c r="B19" s="20" t="s">
        <v>525</v>
      </c>
      <c r="C19" s="20"/>
    </row>
    <row r="20">
      <c r="A20" s="19" t="s">
        <v>526</v>
      </c>
      <c r="B20" s="20" t="s">
        <v>527</v>
      </c>
      <c r="C20" s="20"/>
    </row>
    <row r="21">
      <c r="A21" s="19" t="s">
        <v>528</v>
      </c>
      <c r="B21" s="20" t="s">
        <v>529</v>
      </c>
      <c r="C21" s="20"/>
    </row>
    <row r="22">
      <c r="A22" s="19" t="s">
        <v>530</v>
      </c>
      <c r="B22" s="20" t="s">
        <v>531</v>
      </c>
      <c r="C22" s="20"/>
    </row>
    <row r="23">
      <c r="A23" s="19" t="s">
        <v>532</v>
      </c>
      <c r="B23" s="20" t="s">
        <v>533</v>
      </c>
      <c r="C23" s="20"/>
    </row>
    <row r="24">
      <c r="A24" s="19" t="s">
        <v>534</v>
      </c>
      <c r="B24" s="20" t="s">
        <v>535</v>
      </c>
      <c r="C24" s="20"/>
    </row>
    <row r="25">
      <c r="A25" s="19" t="s">
        <v>536</v>
      </c>
      <c r="B25" s="20" t="s">
        <v>537</v>
      </c>
      <c r="C25" s="20"/>
    </row>
    <row r="26">
      <c r="A26" s="19" t="s">
        <v>538</v>
      </c>
      <c r="B26" s="20" t="s">
        <v>539</v>
      </c>
      <c r="C26" s="20"/>
    </row>
    <row r="27">
      <c r="A27" s="19" t="s">
        <v>540</v>
      </c>
      <c r="B27" s="20" t="s">
        <v>541</v>
      </c>
      <c r="C27" s="20"/>
    </row>
    <row r="28">
      <c r="A28" s="19" t="s">
        <v>542</v>
      </c>
      <c r="B28" s="20" t="s">
        <v>543</v>
      </c>
      <c r="C28" s="20"/>
    </row>
    <row r="29">
      <c r="A29" s="19" t="s">
        <v>544</v>
      </c>
      <c r="B29" s="20" t="s">
        <v>545</v>
      </c>
      <c r="C29" s="20"/>
    </row>
    <row r="30">
      <c r="A30" s="19" t="s">
        <v>546</v>
      </c>
      <c r="B30" s="20" t="s">
        <v>547</v>
      </c>
      <c r="C30" s="20"/>
    </row>
    <row r="31">
      <c r="A31" s="19" t="s">
        <v>548</v>
      </c>
      <c r="B31" s="20" t="s">
        <v>549</v>
      </c>
      <c r="C31" s="20"/>
    </row>
    <row r="32">
      <c r="A32" s="19" t="s">
        <v>550</v>
      </c>
      <c r="B32" s="20" t="s">
        <v>551</v>
      </c>
      <c r="C32" s="20"/>
    </row>
    <row r="33">
      <c r="A33" s="19" t="s">
        <v>552</v>
      </c>
      <c r="B33" s="20" t="s">
        <v>553</v>
      </c>
      <c r="C33" s="20"/>
    </row>
    <row r="34">
      <c r="A34" s="19" t="s">
        <v>554</v>
      </c>
      <c r="B34" s="20" t="s">
        <v>555</v>
      </c>
      <c r="C34" s="20"/>
    </row>
    <row r="35">
      <c r="A35" s="19" t="s">
        <v>556</v>
      </c>
      <c r="B35" s="20" t="s">
        <v>557</v>
      </c>
      <c r="C35" s="20"/>
    </row>
    <row r="36">
      <c r="A36" s="19" t="s">
        <v>558</v>
      </c>
      <c r="B36" s="20" t="s">
        <v>559</v>
      </c>
      <c r="C36" s="20"/>
    </row>
    <row r="37">
      <c r="A37" s="19" t="s">
        <v>560</v>
      </c>
      <c r="B37" s="20" t="s">
        <v>561</v>
      </c>
      <c r="C37" s="20"/>
    </row>
    <row r="38">
      <c r="A38" s="19" t="s">
        <v>562</v>
      </c>
      <c r="B38" s="20" t="s">
        <v>563</v>
      </c>
      <c r="C38" s="20"/>
    </row>
    <row r="39">
      <c r="A39" s="19" t="s">
        <v>564</v>
      </c>
      <c r="B39" s="20" t="s">
        <v>565</v>
      </c>
      <c r="C39" s="20"/>
    </row>
    <row r="40">
      <c r="A40" s="19" t="s">
        <v>566</v>
      </c>
      <c r="B40" s="20" t="s">
        <v>567</v>
      </c>
      <c r="C40" s="20"/>
    </row>
    <row r="41">
      <c r="A41" s="19" t="s">
        <v>568</v>
      </c>
      <c r="B41" s="20" t="s">
        <v>569</v>
      </c>
      <c r="C41" s="20"/>
    </row>
    <row r="42">
      <c r="A42" s="19" t="s">
        <v>570</v>
      </c>
      <c r="B42" s="20" t="s">
        <v>571</v>
      </c>
      <c r="C42" s="20"/>
    </row>
    <row r="43">
      <c r="A43" s="19" t="s">
        <v>572</v>
      </c>
      <c r="B43" s="20" t="s">
        <v>573</v>
      </c>
      <c r="C43" s="20"/>
    </row>
    <row r="44">
      <c r="A44" s="19" t="s">
        <v>574</v>
      </c>
      <c r="B44" s="20" t="s">
        <v>575</v>
      </c>
      <c r="C44" s="20"/>
    </row>
    <row r="45">
      <c r="A45" s="19" t="s">
        <v>576</v>
      </c>
      <c r="B45" s="20" t="s">
        <v>577</v>
      </c>
      <c r="C45" s="20"/>
    </row>
    <row r="46">
      <c r="A46" s="19" t="s">
        <v>578</v>
      </c>
      <c r="B46" s="20" t="s">
        <v>579</v>
      </c>
      <c r="C46" s="20"/>
    </row>
    <row r="47">
      <c r="A47" s="19" t="s">
        <v>580</v>
      </c>
      <c r="B47" s="20" t="s">
        <v>581</v>
      </c>
      <c r="C47" s="20"/>
    </row>
    <row r="48">
      <c r="A48" s="19" t="s">
        <v>582</v>
      </c>
      <c r="B48" s="20" t="s">
        <v>583</v>
      </c>
      <c r="C48" s="20"/>
    </row>
    <row r="49">
      <c r="A49" s="19" t="s">
        <v>584</v>
      </c>
      <c r="B49" s="20" t="s">
        <v>585</v>
      </c>
      <c r="C49" s="20"/>
    </row>
    <row r="50">
      <c r="A50" s="19" t="s">
        <v>586</v>
      </c>
      <c r="B50" s="20" t="s">
        <v>587</v>
      </c>
      <c r="C50" s="20"/>
    </row>
    <row r="51">
      <c r="A51" s="19" t="s">
        <v>588</v>
      </c>
      <c r="B51" s="20" t="s">
        <v>589</v>
      </c>
      <c r="C51" s="20"/>
    </row>
    <row r="52">
      <c r="A52" s="19" t="s">
        <v>590</v>
      </c>
      <c r="B52" s="20" t="s">
        <v>591</v>
      </c>
      <c r="C52" s="20"/>
    </row>
    <row r="53">
      <c r="A53" s="19" t="s">
        <v>592</v>
      </c>
      <c r="B53" s="20" t="s">
        <v>593</v>
      </c>
      <c r="C53" s="20"/>
    </row>
    <row r="54">
      <c r="A54" s="19" t="s">
        <v>594</v>
      </c>
      <c r="B54" s="20" t="s">
        <v>595</v>
      </c>
      <c r="C54" s="20"/>
    </row>
    <row r="55">
      <c r="A55" s="19" t="s">
        <v>596</v>
      </c>
      <c r="B55" s="20" t="s">
        <v>597</v>
      </c>
      <c r="C55" s="20"/>
    </row>
    <row r="56">
      <c r="A56" s="19" t="s">
        <v>598</v>
      </c>
      <c r="B56" s="20" t="s">
        <v>599</v>
      </c>
      <c r="C56" s="20"/>
    </row>
    <row r="57">
      <c r="A57" s="19" t="s">
        <v>600</v>
      </c>
      <c r="B57" s="20" t="s">
        <v>601</v>
      </c>
      <c r="C57" s="20"/>
    </row>
    <row r="58">
      <c r="A58" s="19" t="s">
        <v>602</v>
      </c>
      <c r="B58" s="20" t="s">
        <v>603</v>
      </c>
      <c r="C58" s="20"/>
    </row>
    <row r="59">
      <c r="A59" s="19" t="s">
        <v>604</v>
      </c>
      <c r="B59" s="20" t="s">
        <v>605</v>
      </c>
      <c r="C59" s="20"/>
    </row>
    <row r="60">
      <c r="A60" s="19" t="s">
        <v>606</v>
      </c>
      <c r="B60" s="20" t="s">
        <v>607</v>
      </c>
      <c r="C60" s="20"/>
    </row>
    <row r="61">
      <c r="A61" s="19" t="s">
        <v>608</v>
      </c>
      <c r="B61" s="20" t="s">
        <v>609</v>
      </c>
      <c r="C61" s="20"/>
    </row>
    <row r="62">
      <c r="A62" s="19" t="s">
        <v>610</v>
      </c>
      <c r="B62" s="20" t="s">
        <v>611</v>
      </c>
      <c r="C62" s="20"/>
    </row>
    <row r="63">
      <c r="A63" s="19" t="s">
        <v>612</v>
      </c>
      <c r="B63" s="20" t="s">
        <v>613</v>
      </c>
      <c r="C63" s="20"/>
    </row>
    <row r="64">
      <c r="A64" s="19" t="s">
        <v>614</v>
      </c>
      <c r="B64" s="20" t="s">
        <v>615</v>
      </c>
      <c r="C64" s="20"/>
    </row>
    <row r="65">
      <c r="A65" s="19" t="s">
        <v>616</v>
      </c>
      <c r="B65" s="20" t="s">
        <v>617</v>
      </c>
      <c r="C65" s="20"/>
    </row>
    <row r="66">
      <c r="A66" s="19" t="s">
        <v>618</v>
      </c>
      <c r="B66" s="20" t="s">
        <v>619</v>
      </c>
      <c r="C66" s="20"/>
    </row>
    <row r="67">
      <c r="A67" s="19" t="s">
        <v>620</v>
      </c>
      <c r="B67" s="20" t="s">
        <v>621</v>
      </c>
      <c r="C67" s="20"/>
    </row>
    <row r="68">
      <c r="A68" s="19" t="s">
        <v>622</v>
      </c>
      <c r="B68" s="20" t="s">
        <v>623</v>
      </c>
      <c r="C68" s="20"/>
    </row>
    <row r="69">
      <c r="A69" s="19" t="s">
        <v>624</v>
      </c>
      <c r="B69" s="20" t="s">
        <v>625</v>
      </c>
      <c r="C69" s="20"/>
    </row>
    <row r="70">
      <c r="A70" s="19" t="s">
        <v>626</v>
      </c>
      <c r="B70" s="20" t="s">
        <v>627</v>
      </c>
      <c r="C70" s="20"/>
    </row>
    <row r="71">
      <c r="A71" s="19" t="s">
        <v>628</v>
      </c>
      <c r="B71" s="20" t="s">
        <v>629</v>
      </c>
      <c r="C71" s="20"/>
    </row>
    <row r="72">
      <c r="A72" s="19" t="s">
        <v>630</v>
      </c>
      <c r="B72" s="20" t="s">
        <v>631</v>
      </c>
      <c r="C72" s="20"/>
    </row>
    <row r="73">
      <c r="A73" s="19" t="s">
        <v>632</v>
      </c>
      <c r="B73" s="20" t="s">
        <v>633</v>
      </c>
      <c r="C73" s="20"/>
    </row>
    <row r="74">
      <c r="A74" s="19" t="s">
        <v>634</v>
      </c>
      <c r="B74" s="20" t="s">
        <v>635</v>
      </c>
      <c r="C74" s="20"/>
    </row>
    <row r="75">
      <c r="A75" s="19" t="s">
        <v>636</v>
      </c>
      <c r="B75" s="20" t="s">
        <v>637</v>
      </c>
      <c r="C75" s="20"/>
    </row>
    <row r="76">
      <c r="A76" s="19" t="s">
        <v>638</v>
      </c>
      <c r="B76" s="20" t="s">
        <v>639</v>
      </c>
      <c r="C76" s="20"/>
    </row>
    <row r="77">
      <c r="A77" s="19" t="s">
        <v>640</v>
      </c>
      <c r="B77" s="20" t="s">
        <v>641</v>
      </c>
      <c r="C77" s="20"/>
    </row>
    <row r="78">
      <c r="A78" s="19" t="s">
        <v>642</v>
      </c>
      <c r="B78" s="20" t="s">
        <v>643</v>
      </c>
      <c r="C78" s="20"/>
    </row>
    <row r="79">
      <c r="A79" s="19" t="s">
        <v>644</v>
      </c>
      <c r="B79" s="20" t="s">
        <v>645</v>
      </c>
      <c r="C79" s="20"/>
    </row>
    <row r="80">
      <c r="A80" s="19" t="s">
        <v>646</v>
      </c>
      <c r="B80" s="20" t="s">
        <v>647</v>
      </c>
      <c r="C80" s="20"/>
    </row>
    <row r="81">
      <c r="A81" s="19" t="s">
        <v>648</v>
      </c>
      <c r="B81" s="20" t="s">
        <v>649</v>
      </c>
      <c r="C81" s="20"/>
    </row>
    <row r="82">
      <c r="A82" s="19" t="s">
        <v>650</v>
      </c>
      <c r="B82" s="20" t="s">
        <v>651</v>
      </c>
      <c r="C82" s="20"/>
    </row>
    <row r="83">
      <c r="A83" s="19" t="s">
        <v>652</v>
      </c>
      <c r="B83" s="20" t="s">
        <v>653</v>
      </c>
      <c r="C83" s="20"/>
    </row>
    <row r="84">
      <c r="A84" s="19" t="s">
        <v>654</v>
      </c>
      <c r="B84" s="20" t="s">
        <v>655</v>
      </c>
      <c r="C84" s="20"/>
    </row>
    <row r="85">
      <c r="A85" s="19" t="s">
        <v>656</v>
      </c>
      <c r="B85" s="20" t="s">
        <v>657</v>
      </c>
      <c r="C85" s="20"/>
    </row>
    <row r="86">
      <c r="A86" s="19" t="s">
        <v>658</v>
      </c>
      <c r="B86" s="20" t="s">
        <v>659</v>
      </c>
      <c r="C86" s="20"/>
    </row>
    <row r="87">
      <c r="A87" s="19" t="s">
        <v>660</v>
      </c>
      <c r="B87" s="20" t="s">
        <v>661</v>
      </c>
      <c r="C87" s="20"/>
    </row>
    <row r="88">
      <c r="A88" s="19" t="s">
        <v>662</v>
      </c>
      <c r="B88" s="20" t="s">
        <v>663</v>
      </c>
      <c r="C88" s="20"/>
    </row>
    <row r="89">
      <c r="A89" s="19" t="s">
        <v>664</v>
      </c>
      <c r="B89" s="20" t="s">
        <v>665</v>
      </c>
      <c r="C89" s="20"/>
    </row>
    <row r="90">
      <c r="A90" s="19" t="s">
        <v>666</v>
      </c>
      <c r="B90" s="20" t="s">
        <v>667</v>
      </c>
      <c r="C90" s="20"/>
    </row>
    <row r="91">
      <c r="A91" s="19" t="s">
        <v>668</v>
      </c>
      <c r="B91" s="20" t="s">
        <v>669</v>
      </c>
      <c r="C91" s="20"/>
    </row>
    <row r="92">
      <c r="A92" s="19" t="s">
        <v>670</v>
      </c>
      <c r="B92" s="20" t="s">
        <v>671</v>
      </c>
      <c r="C92" s="20"/>
    </row>
    <row r="93">
      <c r="A93" s="19" t="s">
        <v>672</v>
      </c>
      <c r="B93" s="20" t="s">
        <v>673</v>
      </c>
      <c r="C93" s="20"/>
    </row>
    <row r="94">
      <c r="A94" s="19" t="s">
        <v>674</v>
      </c>
      <c r="B94" s="20" t="s">
        <v>675</v>
      </c>
      <c r="C94" s="20"/>
    </row>
    <row r="95">
      <c r="A95" s="19" t="s">
        <v>676</v>
      </c>
      <c r="B95" s="20" t="s">
        <v>677</v>
      </c>
      <c r="C95" s="20"/>
    </row>
    <row r="96">
      <c r="A96" s="19" t="s">
        <v>678</v>
      </c>
      <c r="B96" s="20" t="s">
        <v>679</v>
      </c>
      <c r="C96" s="20"/>
    </row>
    <row r="97">
      <c r="A97" s="19" t="s">
        <v>680</v>
      </c>
      <c r="B97" s="20" t="s">
        <v>681</v>
      </c>
      <c r="C97" s="20"/>
    </row>
    <row r="98">
      <c r="A98" s="19" t="s">
        <v>682</v>
      </c>
      <c r="B98" s="20" t="s">
        <v>683</v>
      </c>
      <c r="C98" s="20"/>
    </row>
    <row r="99">
      <c r="A99" s="19" t="s">
        <v>684</v>
      </c>
      <c r="B99" s="20" t="s">
        <v>685</v>
      </c>
      <c r="C99" s="20"/>
    </row>
    <row r="100">
      <c r="A100" s="19" t="s">
        <v>686</v>
      </c>
      <c r="B100" s="20" t="s">
        <v>687</v>
      </c>
      <c r="C100" s="20"/>
    </row>
    <row r="101">
      <c r="A101" s="19" t="s">
        <v>688</v>
      </c>
      <c r="B101" s="20" t="s">
        <v>689</v>
      </c>
      <c r="C101" s="20"/>
    </row>
    <row r="102">
      <c r="A102" s="19" t="s">
        <v>690</v>
      </c>
      <c r="B102" s="20" t="s">
        <v>691</v>
      </c>
      <c r="C102" s="20"/>
    </row>
    <row r="103">
      <c r="A103" s="19" t="s">
        <v>692</v>
      </c>
      <c r="B103" s="20" t="s">
        <v>693</v>
      </c>
      <c r="C103" s="20"/>
    </row>
    <row r="104">
      <c r="A104" s="19" t="s">
        <v>694</v>
      </c>
      <c r="B104" s="20" t="s">
        <v>695</v>
      </c>
      <c r="C104" s="20"/>
    </row>
    <row r="105">
      <c r="A105" s="19" t="s">
        <v>696</v>
      </c>
      <c r="B105" s="20" t="s">
        <v>697</v>
      </c>
      <c r="C105" s="20"/>
    </row>
    <row r="106">
      <c r="A106" s="19" t="s">
        <v>698</v>
      </c>
      <c r="B106" s="20" t="s">
        <v>699</v>
      </c>
      <c r="C106" s="20"/>
    </row>
    <row r="107">
      <c r="A107" s="19" t="s">
        <v>700</v>
      </c>
      <c r="B107" s="20" t="s">
        <v>701</v>
      </c>
      <c r="C107" s="20"/>
    </row>
    <row r="108">
      <c r="A108" s="19" t="s">
        <v>702</v>
      </c>
      <c r="B108" s="20" t="s">
        <v>703</v>
      </c>
      <c r="C108" s="20"/>
    </row>
    <row r="109">
      <c r="A109" s="19" t="s">
        <v>704</v>
      </c>
      <c r="B109" s="20" t="s">
        <v>705</v>
      </c>
      <c r="C109" s="20"/>
    </row>
    <row r="110">
      <c r="A110" s="19" t="s">
        <v>706</v>
      </c>
      <c r="B110" s="20" t="s">
        <v>707</v>
      </c>
      <c r="C110" s="20"/>
    </row>
    <row r="111">
      <c r="A111" s="19" t="s">
        <v>708</v>
      </c>
      <c r="B111" s="20" t="s">
        <v>709</v>
      </c>
      <c r="C111" s="20"/>
    </row>
    <row r="112">
      <c r="A112" s="19" t="s">
        <v>710</v>
      </c>
      <c r="B112" s="20" t="s">
        <v>711</v>
      </c>
      <c r="C112" s="20"/>
    </row>
    <row r="113">
      <c r="A113" s="19" t="s">
        <v>712</v>
      </c>
      <c r="B113" s="20" t="s">
        <v>713</v>
      </c>
      <c r="C113" s="20"/>
    </row>
    <row r="114">
      <c r="A114" s="19" t="s">
        <v>714</v>
      </c>
      <c r="B114" s="20" t="s">
        <v>715</v>
      </c>
      <c r="C114" s="20"/>
    </row>
    <row r="115">
      <c r="A115" s="19" t="s">
        <v>716</v>
      </c>
      <c r="B115" s="20" t="s">
        <v>717</v>
      </c>
      <c r="C115" s="20"/>
    </row>
    <row r="116">
      <c r="A116" s="19" t="s">
        <v>718</v>
      </c>
      <c r="B116" s="20" t="s">
        <v>719</v>
      </c>
      <c r="C116" s="20"/>
    </row>
    <row r="117">
      <c r="A117" s="19" t="s">
        <v>720</v>
      </c>
      <c r="B117" s="20" t="s">
        <v>721</v>
      </c>
      <c r="C117" s="20"/>
    </row>
    <row r="118">
      <c r="A118" s="19" t="s">
        <v>722</v>
      </c>
      <c r="B118" s="20" t="s">
        <v>723</v>
      </c>
      <c r="C118" s="20"/>
    </row>
    <row r="119">
      <c r="A119" s="19" t="s">
        <v>724</v>
      </c>
      <c r="B119" s="20" t="s">
        <v>725</v>
      </c>
      <c r="C119" s="20"/>
    </row>
    <row r="120">
      <c r="A120" s="19" t="s">
        <v>726</v>
      </c>
      <c r="B120" s="20" t="s">
        <v>727</v>
      </c>
      <c r="C120" s="20"/>
    </row>
    <row r="121">
      <c r="A121" s="19" t="s">
        <v>728</v>
      </c>
      <c r="B121" s="20" t="s">
        <v>729</v>
      </c>
      <c r="C121" s="20"/>
    </row>
    <row r="122">
      <c r="A122" s="19" t="s">
        <v>730</v>
      </c>
      <c r="B122" s="20" t="s">
        <v>731</v>
      </c>
      <c r="C122" s="20"/>
    </row>
    <row r="123">
      <c r="A123" s="19" t="s">
        <v>732</v>
      </c>
      <c r="B123" s="20" t="s">
        <v>733</v>
      </c>
      <c r="C123" s="20"/>
    </row>
    <row r="124">
      <c r="A124" s="19" t="s">
        <v>734</v>
      </c>
      <c r="B124" s="20" t="s">
        <v>735</v>
      </c>
      <c r="C124" s="20"/>
    </row>
    <row r="125">
      <c r="A125" s="19" t="s">
        <v>736</v>
      </c>
      <c r="B125" s="20" t="s">
        <v>737</v>
      </c>
      <c r="C125" s="20"/>
    </row>
    <row r="126">
      <c r="A126" s="19" t="s">
        <v>738</v>
      </c>
      <c r="B126" s="20" t="s">
        <v>739</v>
      </c>
      <c r="C126" s="20"/>
    </row>
    <row r="127">
      <c r="A127" s="19" t="s">
        <v>740</v>
      </c>
      <c r="B127" s="20" t="s">
        <v>741</v>
      </c>
      <c r="C127" s="20"/>
    </row>
    <row r="128">
      <c r="A128" s="19" t="s">
        <v>742</v>
      </c>
      <c r="B128" s="20" t="s">
        <v>743</v>
      </c>
      <c r="C128" s="20"/>
    </row>
    <row r="129">
      <c r="A129" s="19" t="s">
        <v>744</v>
      </c>
      <c r="B129" s="20" t="s">
        <v>745</v>
      </c>
      <c r="C129" s="20"/>
    </row>
    <row r="130">
      <c r="A130" s="19" t="s">
        <v>746</v>
      </c>
      <c r="B130" s="20" t="s">
        <v>747</v>
      </c>
      <c r="C130" s="20"/>
    </row>
    <row r="131">
      <c r="A131" s="19" t="s">
        <v>748</v>
      </c>
      <c r="B131" s="20" t="s">
        <v>749</v>
      </c>
      <c r="C131" s="20"/>
    </row>
    <row r="132">
      <c r="A132" s="19" t="s">
        <v>750</v>
      </c>
      <c r="B132" s="20" t="s">
        <v>751</v>
      </c>
      <c r="C132" s="20"/>
    </row>
    <row r="133">
      <c r="A133" s="19" t="s">
        <v>752</v>
      </c>
      <c r="B133" s="20" t="s">
        <v>753</v>
      </c>
      <c r="C133" s="20"/>
    </row>
    <row r="134">
      <c r="A134" s="19" t="s">
        <v>754</v>
      </c>
      <c r="B134" s="20" t="s">
        <v>755</v>
      </c>
      <c r="C134" s="20"/>
    </row>
    <row r="135">
      <c r="A135" s="19" t="s">
        <v>756</v>
      </c>
      <c r="B135" s="20" t="s">
        <v>757</v>
      </c>
      <c r="C135" s="20"/>
    </row>
    <row r="136">
      <c r="A136" s="19" t="s">
        <v>758</v>
      </c>
      <c r="B136" s="20" t="s">
        <v>759</v>
      </c>
      <c r="C136" s="20"/>
    </row>
    <row r="137">
      <c r="A137" s="19" t="s">
        <v>760</v>
      </c>
      <c r="B137" s="20" t="s">
        <v>761</v>
      </c>
      <c r="C137" s="20"/>
    </row>
    <row r="138">
      <c r="A138" s="19" t="s">
        <v>762</v>
      </c>
      <c r="B138" s="20" t="s">
        <v>763</v>
      </c>
      <c r="C138" s="20"/>
    </row>
    <row r="139">
      <c r="A139" s="19" t="s">
        <v>764</v>
      </c>
      <c r="B139" s="20" t="s">
        <v>765</v>
      </c>
      <c r="C139" s="20"/>
    </row>
    <row r="140">
      <c r="A140" s="19" t="s">
        <v>766</v>
      </c>
      <c r="B140" s="20" t="s">
        <v>767</v>
      </c>
      <c r="C140" s="20"/>
    </row>
    <row r="141">
      <c r="A141" s="19" t="s">
        <v>768</v>
      </c>
      <c r="B141" s="20" t="s">
        <v>769</v>
      </c>
      <c r="C141" s="20"/>
    </row>
    <row r="142">
      <c r="A142" s="19" t="s">
        <v>770</v>
      </c>
      <c r="B142" s="20" t="s">
        <v>771</v>
      </c>
      <c r="C142" s="20"/>
    </row>
    <row r="143">
      <c r="A143" s="19" t="s">
        <v>772</v>
      </c>
      <c r="B143" s="20" t="s">
        <v>773</v>
      </c>
      <c r="C143" s="20"/>
    </row>
    <row r="144">
      <c r="A144" s="19" t="s">
        <v>774</v>
      </c>
      <c r="B144" s="20" t="s">
        <v>775</v>
      </c>
      <c r="C144" s="20"/>
    </row>
    <row r="145">
      <c r="A145" s="19" t="s">
        <v>776</v>
      </c>
      <c r="B145" s="20" t="s">
        <v>777</v>
      </c>
      <c r="C145" s="20"/>
    </row>
    <row r="146">
      <c r="A146" s="19" t="s">
        <v>778</v>
      </c>
      <c r="B146" s="20" t="s">
        <v>779</v>
      </c>
      <c r="C146" s="20"/>
    </row>
    <row r="147">
      <c r="A147" s="19" t="s">
        <v>780</v>
      </c>
      <c r="B147" s="20" t="s">
        <v>781</v>
      </c>
      <c r="C147" s="20"/>
    </row>
    <row r="148">
      <c r="A148" s="19" t="s">
        <v>782</v>
      </c>
      <c r="B148" s="20" t="s">
        <v>783</v>
      </c>
      <c r="C148" s="20"/>
    </row>
    <row r="149">
      <c r="A149" s="19" t="s">
        <v>784</v>
      </c>
      <c r="B149" s="20" t="s">
        <v>785</v>
      </c>
      <c r="C149" s="20"/>
    </row>
    <row r="150">
      <c r="A150" s="19" t="s">
        <v>786</v>
      </c>
      <c r="B150" s="20" t="s">
        <v>787</v>
      </c>
      <c r="C150" s="20"/>
    </row>
    <row r="151">
      <c r="A151" s="19" t="s">
        <v>788</v>
      </c>
      <c r="B151" s="20" t="s">
        <v>789</v>
      </c>
      <c r="C151" s="20"/>
    </row>
    <row r="152">
      <c r="A152" s="19" t="s">
        <v>790</v>
      </c>
      <c r="B152" s="20" t="s">
        <v>791</v>
      </c>
      <c r="C152" s="20"/>
    </row>
    <row r="153">
      <c r="A153" s="19" t="s">
        <v>792</v>
      </c>
      <c r="B153" s="20" t="s">
        <v>793</v>
      </c>
      <c r="C153" s="20"/>
    </row>
    <row r="154">
      <c r="A154" s="19" t="s">
        <v>794</v>
      </c>
      <c r="B154" s="20" t="s">
        <v>795</v>
      </c>
      <c r="C154" s="20"/>
    </row>
    <row r="155">
      <c r="A155" s="19" t="s">
        <v>796</v>
      </c>
      <c r="B155" s="20" t="s">
        <v>797</v>
      </c>
      <c r="C155" s="20"/>
    </row>
    <row r="156">
      <c r="A156" s="19" t="s">
        <v>798</v>
      </c>
      <c r="B156" s="20" t="s">
        <v>799</v>
      </c>
      <c r="C156" s="20"/>
    </row>
    <row r="157">
      <c r="A157" s="19" t="s">
        <v>800</v>
      </c>
      <c r="B157" s="20" t="s">
        <v>801</v>
      </c>
      <c r="C157" s="20"/>
    </row>
    <row r="158">
      <c r="A158" s="19" t="s">
        <v>802</v>
      </c>
      <c r="B158" s="20" t="s">
        <v>803</v>
      </c>
      <c r="C158" s="20"/>
    </row>
    <row r="159">
      <c r="A159" s="19" t="s">
        <v>804</v>
      </c>
      <c r="B159" s="20" t="s">
        <v>805</v>
      </c>
      <c r="C159" s="20"/>
    </row>
    <row r="160">
      <c r="A160" s="19" t="s">
        <v>806</v>
      </c>
      <c r="B160" s="20" t="s">
        <v>807</v>
      </c>
      <c r="C160" s="20"/>
    </row>
    <row r="161">
      <c r="A161" s="19" t="s">
        <v>808</v>
      </c>
      <c r="B161" s="20" t="s">
        <v>809</v>
      </c>
      <c r="C161" s="20"/>
    </row>
    <row r="162">
      <c r="A162" s="19" t="s">
        <v>810</v>
      </c>
      <c r="B162" s="20" t="s">
        <v>811</v>
      </c>
      <c r="C162" s="20"/>
    </row>
    <row r="163">
      <c r="A163" s="19" t="s">
        <v>812</v>
      </c>
      <c r="B163" s="20" t="s">
        <v>813</v>
      </c>
      <c r="C163" s="20"/>
    </row>
    <row r="164">
      <c r="A164" s="19" t="s">
        <v>814</v>
      </c>
      <c r="B164" s="20" t="s">
        <v>815</v>
      </c>
      <c r="C164" s="20"/>
    </row>
    <row r="165">
      <c r="A165" s="19" t="s">
        <v>816</v>
      </c>
      <c r="B165" s="20" t="s">
        <v>817</v>
      </c>
      <c r="C165" s="20"/>
    </row>
    <row r="166">
      <c r="A166" s="19" t="s">
        <v>818</v>
      </c>
      <c r="B166" s="20" t="s">
        <v>819</v>
      </c>
      <c r="C166" s="20"/>
    </row>
    <row r="167">
      <c r="A167" s="19" t="s">
        <v>820</v>
      </c>
      <c r="B167" s="20" t="s">
        <v>821</v>
      </c>
      <c r="C167" s="20"/>
    </row>
    <row r="168">
      <c r="A168" s="19" t="s">
        <v>822</v>
      </c>
      <c r="B168" s="20" t="s">
        <v>823</v>
      </c>
      <c r="C168" s="20"/>
    </row>
    <row r="169">
      <c r="A169" s="19" t="s">
        <v>824</v>
      </c>
      <c r="B169" s="20" t="s">
        <v>825</v>
      </c>
      <c r="C169" s="20"/>
    </row>
    <row r="170">
      <c r="A170" s="19" t="s">
        <v>826</v>
      </c>
      <c r="B170" s="20" t="s">
        <v>827</v>
      </c>
      <c r="C170" s="20"/>
    </row>
    <row r="171">
      <c r="A171" s="19" t="s">
        <v>828</v>
      </c>
      <c r="B171" s="20" t="s">
        <v>829</v>
      </c>
      <c r="C171" s="20"/>
    </row>
    <row r="172">
      <c r="A172" s="19" t="s">
        <v>830</v>
      </c>
      <c r="B172" s="20" t="s">
        <v>831</v>
      </c>
      <c r="C172" s="20"/>
    </row>
    <row r="173">
      <c r="A173" s="19" t="s">
        <v>832</v>
      </c>
      <c r="B173" s="20" t="s">
        <v>833</v>
      </c>
    </row>
    <row r="174">
      <c r="A174" s="19" t="s">
        <v>834</v>
      </c>
      <c r="B174" s="20" t="s">
        <v>835</v>
      </c>
      <c r="C174" s="20"/>
    </row>
    <row r="175">
      <c r="A175" s="19" t="s">
        <v>836</v>
      </c>
      <c r="B175" s="20" t="s">
        <v>837</v>
      </c>
      <c r="C175" s="20"/>
    </row>
    <row r="176">
      <c r="A176" s="19" t="s">
        <v>838</v>
      </c>
      <c r="B176" s="20" t="s">
        <v>839</v>
      </c>
      <c r="C176" s="20"/>
    </row>
    <row r="177">
      <c r="A177" s="19" t="s">
        <v>840</v>
      </c>
      <c r="B177" s="20" t="s">
        <v>841</v>
      </c>
      <c r="C177" s="20"/>
    </row>
    <row r="178">
      <c r="A178" s="19" t="s">
        <v>842</v>
      </c>
      <c r="B178" s="20" t="s">
        <v>843</v>
      </c>
      <c r="C178" s="20"/>
    </row>
    <row r="179">
      <c r="A179" s="19" t="s">
        <v>844</v>
      </c>
      <c r="B179" s="20" t="s">
        <v>845</v>
      </c>
      <c r="C179" s="20"/>
    </row>
    <row r="180">
      <c r="A180" s="19" t="s">
        <v>846</v>
      </c>
      <c r="B180" s="20" t="s">
        <v>847</v>
      </c>
      <c r="C180" s="20"/>
    </row>
    <row r="181">
      <c r="A181" s="19" t="s">
        <v>848</v>
      </c>
      <c r="B181" s="20" t="s">
        <v>849</v>
      </c>
      <c r="C181" s="20"/>
    </row>
    <row r="182">
      <c r="A182" s="19" t="s">
        <v>850</v>
      </c>
      <c r="B182" s="20" t="s">
        <v>851</v>
      </c>
      <c r="C182" s="20"/>
    </row>
    <row r="183">
      <c r="A183" s="19" t="s">
        <v>852</v>
      </c>
      <c r="B183" s="20" t="s">
        <v>853</v>
      </c>
      <c r="C183" s="20"/>
    </row>
    <row r="184">
      <c r="A184" s="19" t="s">
        <v>854</v>
      </c>
      <c r="B184" s="20" t="s">
        <v>855</v>
      </c>
      <c r="C184" s="20"/>
    </row>
    <row r="185">
      <c r="A185" s="19" t="s">
        <v>856</v>
      </c>
      <c r="B185" s="20" t="s">
        <v>857</v>
      </c>
      <c r="C185" s="20"/>
    </row>
    <row r="186">
      <c r="A186" s="19" t="s">
        <v>858</v>
      </c>
      <c r="B186" s="20" t="s">
        <v>859</v>
      </c>
      <c r="C186" s="20"/>
    </row>
    <row r="187">
      <c r="A187" s="19" t="s">
        <v>860</v>
      </c>
      <c r="B187" s="20" t="s">
        <v>861</v>
      </c>
      <c r="C187" s="20"/>
    </row>
    <row r="188">
      <c r="A188" s="19" t="s">
        <v>862</v>
      </c>
      <c r="B188" s="20" t="s">
        <v>863</v>
      </c>
      <c r="C188" s="20"/>
    </row>
    <row r="189">
      <c r="A189" s="19" t="s">
        <v>864</v>
      </c>
      <c r="B189" s="20" t="s">
        <v>865</v>
      </c>
      <c r="C189" s="20"/>
    </row>
    <row r="190">
      <c r="A190" s="19" t="s">
        <v>866</v>
      </c>
      <c r="B190" s="20" t="s">
        <v>867</v>
      </c>
      <c r="C190" s="20"/>
    </row>
    <row r="191">
      <c r="A191" s="19" t="s">
        <v>868</v>
      </c>
      <c r="B191" s="20" t="s">
        <v>869</v>
      </c>
      <c r="C191" s="20"/>
    </row>
    <row r="192">
      <c r="A192" s="19" t="s">
        <v>870</v>
      </c>
      <c r="B192" s="20" t="s">
        <v>871</v>
      </c>
      <c r="C192" s="20"/>
    </row>
    <row r="193">
      <c r="A193" s="19" t="s">
        <v>872</v>
      </c>
      <c r="B193" s="20" t="s">
        <v>873</v>
      </c>
      <c r="C193" s="20"/>
    </row>
    <row r="194">
      <c r="A194" s="19" t="s">
        <v>874</v>
      </c>
      <c r="B194" s="20" t="s">
        <v>875</v>
      </c>
      <c r="C194" s="20"/>
    </row>
    <row r="195">
      <c r="A195" s="19" t="s">
        <v>876</v>
      </c>
      <c r="B195" s="20" t="s">
        <v>877</v>
      </c>
      <c r="C195" s="20"/>
    </row>
    <row r="196">
      <c r="A196" s="19" t="s">
        <v>878</v>
      </c>
      <c r="B196" s="20" t="s">
        <v>879</v>
      </c>
      <c r="C196" s="20"/>
    </row>
    <row r="197">
      <c r="A197" s="19" t="s">
        <v>880</v>
      </c>
      <c r="B197" s="20" t="s">
        <v>881</v>
      </c>
      <c r="C197" s="20"/>
    </row>
    <row r="198">
      <c r="A198" s="19" t="s">
        <v>882</v>
      </c>
      <c r="B198" s="20" t="s">
        <v>883</v>
      </c>
      <c r="C198" s="20"/>
    </row>
    <row r="199">
      <c r="A199" s="19" t="s">
        <v>884</v>
      </c>
      <c r="B199" s="20" t="s">
        <v>885</v>
      </c>
      <c r="C199" s="20"/>
      <c r="D199" s="22"/>
    </row>
    <row r="200">
      <c r="A200" s="19" t="s">
        <v>886</v>
      </c>
      <c r="B200" s="20" t="s">
        <v>887</v>
      </c>
      <c r="C200" s="20"/>
      <c r="D200" s="22"/>
    </row>
    <row r="201">
      <c r="A201" s="19" t="s">
        <v>888</v>
      </c>
      <c r="B201" s="20" t="s">
        <v>889</v>
      </c>
      <c r="C201" s="20"/>
      <c r="D201" s="22"/>
    </row>
    <row r="202">
      <c r="A202" s="19" t="s">
        <v>890</v>
      </c>
      <c r="B202" s="20" t="s">
        <v>891</v>
      </c>
      <c r="C202" s="20"/>
      <c r="D202" s="22"/>
    </row>
    <row r="203">
      <c r="A203" s="19" t="s">
        <v>892</v>
      </c>
      <c r="B203" s="20" t="s">
        <v>893</v>
      </c>
      <c r="C203" s="20"/>
      <c r="D203" s="22"/>
    </row>
    <row r="204">
      <c r="A204" s="19" t="s">
        <v>894</v>
      </c>
      <c r="B204" s="20" t="s">
        <v>895</v>
      </c>
      <c r="C204" s="20"/>
      <c r="D204" s="22"/>
    </row>
    <row r="205">
      <c r="A205" s="19" t="s">
        <v>896</v>
      </c>
      <c r="B205" s="20" t="s">
        <v>897</v>
      </c>
      <c r="C205" s="20"/>
      <c r="D205" s="22"/>
    </row>
    <row r="206">
      <c r="A206" s="19" t="s">
        <v>898</v>
      </c>
      <c r="B206" s="20" t="s">
        <v>899</v>
      </c>
      <c r="C206" s="20"/>
      <c r="D206" s="22"/>
    </row>
    <row r="207">
      <c r="A207" s="19" t="s">
        <v>900</v>
      </c>
      <c r="B207" s="20" t="s">
        <v>901</v>
      </c>
      <c r="C207" s="20"/>
      <c r="D207" s="22"/>
    </row>
    <row r="208">
      <c r="A208" s="19" t="s">
        <v>902</v>
      </c>
      <c r="B208" s="20" t="s">
        <v>903</v>
      </c>
      <c r="C208" s="20"/>
      <c r="D208" s="22"/>
    </row>
    <row r="209">
      <c r="A209" s="19" t="s">
        <v>904</v>
      </c>
      <c r="B209" s="20" t="s">
        <v>905</v>
      </c>
      <c r="C209" s="20"/>
      <c r="D209" s="22"/>
    </row>
    <row r="210">
      <c r="A210" s="19" t="s">
        <v>906</v>
      </c>
      <c r="B210" s="20" t="s">
        <v>907</v>
      </c>
      <c r="C210" s="20"/>
      <c r="D210" s="22"/>
    </row>
    <row r="211">
      <c r="A211" s="19" t="s">
        <v>908</v>
      </c>
      <c r="B211" s="20" t="s">
        <v>909</v>
      </c>
      <c r="C211" s="20"/>
      <c r="D211" s="22"/>
    </row>
    <row r="212">
      <c r="A212" s="19" t="s">
        <v>910</v>
      </c>
      <c r="B212" s="20" t="s">
        <v>911</v>
      </c>
      <c r="C212" s="20"/>
      <c r="D212" s="22"/>
    </row>
    <row r="213">
      <c r="A213" s="19" t="s">
        <v>912</v>
      </c>
      <c r="B213" s="20" t="s">
        <v>913</v>
      </c>
      <c r="C213" s="20"/>
      <c r="D213" s="22"/>
    </row>
    <row r="214">
      <c r="A214" s="19" t="s">
        <v>914</v>
      </c>
      <c r="B214" s="20" t="s">
        <v>915</v>
      </c>
      <c r="C214" s="20"/>
      <c r="D214" s="22"/>
    </row>
    <row r="215">
      <c r="A215" s="19" t="s">
        <v>916</v>
      </c>
      <c r="B215" s="20" t="s">
        <v>917</v>
      </c>
      <c r="C215" s="20"/>
      <c r="D215" s="22"/>
    </row>
    <row r="216">
      <c r="A216" s="19" t="s">
        <v>918</v>
      </c>
      <c r="B216" s="20" t="s">
        <v>919</v>
      </c>
      <c r="C216" s="20"/>
      <c r="D216" s="22"/>
    </row>
    <row r="217">
      <c r="A217" s="19" t="s">
        <v>920</v>
      </c>
      <c r="B217" s="20" t="s">
        <v>921</v>
      </c>
      <c r="C217" s="20"/>
      <c r="D217" s="22"/>
    </row>
    <row r="218">
      <c r="A218" s="19" t="s">
        <v>922</v>
      </c>
      <c r="B218" s="20" t="s">
        <v>923</v>
      </c>
      <c r="C218" s="20"/>
      <c r="D218" s="22"/>
    </row>
    <row r="219">
      <c r="A219" s="19" t="s">
        <v>924</v>
      </c>
      <c r="B219" s="20" t="s">
        <v>925</v>
      </c>
      <c r="C219" s="20"/>
      <c r="D219" s="22"/>
    </row>
    <row r="220">
      <c r="A220" s="19" t="s">
        <v>926</v>
      </c>
      <c r="B220" s="20" t="s">
        <v>927</v>
      </c>
      <c r="C220" s="20"/>
      <c r="D220" s="22"/>
    </row>
    <row r="221">
      <c r="A221" s="19" t="s">
        <v>928</v>
      </c>
      <c r="B221" s="20" t="s">
        <v>929</v>
      </c>
      <c r="C221" s="20"/>
      <c r="D221" s="22"/>
    </row>
    <row r="222">
      <c r="A222" s="19" t="s">
        <v>930</v>
      </c>
      <c r="B222" s="20" t="s">
        <v>931</v>
      </c>
      <c r="C222" s="20"/>
      <c r="D222" s="22"/>
    </row>
    <row r="223">
      <c r="A223" s="19" t="s">
        <v>932</v>
      </c>
      <c r="B223" s="20" t="s">
        <v>933</v>
      </c>
      <c r="C223" s="20"/>
      <c r="D223" s="22"/>
    </row>
    <row r="224">
      <c r="A224" s="19" t="s">
        <v>934</v>
      </c>
      <c r="B224" s="20" t="s">
        <v>935</v>
      </c>
      <c r="C224" s="20"/>
      <c r="D224" s="22"/>
    </row>
    <row r="225">
      <c r="A225" s="19" t="s">
        <v>936</v>
      </c>
      <c r="B225" s="20" t="s">
        <v>937</v>
      </c>
      <c r="C225" s="20"/>
      <c r="D225" s="22"/>
    </row>
    <row r="226">
      <c r="A226" s="19" t="s">
        <v>938</v>
      </c>
      <c r="B226" s="20" t="s">
        <v>939</v>
      </c>
      <c r="C226" s="20"/>
      <c r="D226" s="22"/>
    </row>
    <row r="227">
      <c r="A227" s="19" t="s">
        <v>940</v>
      </c>
      <c r="B227" s="20" t="s">
        <v>941</v>
      </c>
      <c r="C227" s="20"/>
      <c r="D227" s="22"/>
    </row>
    <row r="228">
      <c r="A228" s="19" t="s">
        <v>942</v>
      </c>
      <c r="B228" s="20" t="s">
        <v>943</v>
      </c>
      <c r="C228" s="20"/>
      <c r="D228" s="22"/>
    </row>
    <row r="229">
      <c r="A229" s="19" t="s">
        <v>944</v>
      </c>
      <c r="B229" s="20" t="s">
        <v>945</v>
      </c>
      <c r="C229" s="20"/>
      <c r="D229" s="22"/>
    </row>
    <row r="230">
      <c r="A230" s="19" t="s">
        <v>946</v>
      </c>
      <c r="B230" s="20" t="s">
        <v>947</v>
      </c>
      <c r="C230" s="20"/>
      <c r="D230" s="22"/>
    </row>
    <row r="231">
      <c r="A231" s="19" t="s">
        <v>948</v>
      </c>
      <c r="B231" s="20" t="s">
        <v>949</v>
      </c>
      <c r="C231" s="20"/>
      <c r="D231" s="22"/>
    </row>
    <row r="232">
      <c r="A232" s="19" t="s">
        <v>950</v>
      </c>
      <c r="B232" s="20" t="s">
        <v>951</v>
      </c>
      <c r="C232" s="20"/>
      <c r="D232" s="22"/>
    </row>
    <row r="233">
      <c r="A233" s="19" t="s">
        <v>952</v>
      </c>
      <c r="B233" s="20" t="s">
        <v>953</v>
      </c>
      <c r="C233" s="20"/>
      <c r="D233" s="22"/>
    </row>
    <row r="234">
      <c r="A234" s="19" t="s">
        <v>954</v>
      </c>
      <c r="B234" s="20" t="s">
        <v>955</v>
      </c>
      <c r="C234" s="20"/>
      <c r="D234" s="22"/>
    </row>
    <row r="235">
      <c r="A235" s="19" t="s">
        <v>956</v>
      </c>
      <c r="B235" s="20" t="s">
        <v>957</v>
      </c>
      <c r="C235" s="20"/>
      <c r="D235" s="22"/>
    </row>
    <row r="236">
      <c r="A236" s="19" t="s">
        <v>958</v>
      </c>
      <c r="B236" s="20" t="s">
        <v>959</v>
      </c>
      <c r="C236" s="20"/>
      <c r="D236" s="22"/>
    </row>
    <row r="237">
      <c r="A237" s="19" t="s">
        <v>960</v>
      </c>
      <c r="B237" s="20" t="s">
        <v>961</v>
      </c>
      <c r="C237" s="20"/>
      <c r="D237" s="22"/>
    </row>
    <row r="238">
      <c r="A238" s="19" t="s">
        <v>962</v>
      </c>
      <c r="B238" s="20" t="s">
        <v>963</v>
      </c>
      <c r="C238" s="20"/>
      <c r="D238" s="22"/>
    </row>
    <row r="239">
      <c r="A239" s="19" t="s">
        <v>964</v>
      </c>
      <c r="B239" s="20" t="s">
        <v>965</v>
      </c>
      <c r="C239" s="20"/>
      <c r="D239" s="22"/>
    </row>
    <row r="240">
      <c r="A240" s="19" t="s">
        <v>966</v>
      </c>
      <c r="B240" s="20" t="s">
        <v>967</v>
      </c>
      <c r="C240" s="20"/>
      <c r="D240" s="22"/>
    </row>
    <row r="241">
      <c r="A241" s="19" t="s">
        <v>968</v>
      </c>
      <c r="B241" s="20" t="s">
        <v>969</v>
      </c>
      <c r="C241" s="20"/>
      <c r="D241" s="22"/>
    </row>
    <row r="242">
      <c r="A242" s="19" t="s">
        <v>970</v>
      </c>
      <c r="B242" s="20" t="s">
        <v>971</v>
      </c>
      <c r="C242" s="20"/>
      <c r="D242" s="22"/>
    </row>
    <row r="243">
      <c r="A243" s="19" t="s">
        <v>972</v>
      </c>
      <c r="B243" s="20" t="s">
        <v>973</v>
      </c>
      <c r="C243" s="20"/>
      <c r="D243" s="22"/>
    </row>
    <row r="244">
      <c r="A244" s="19" t="s">
        <v>974</v>
      </c>
      <c r="B244" s="20" t="s">
        <v>975</v>
      </c>
      <c r="C244" s="20"/>
      <c r="D244" s="22"/>
    </row>
    <row r="245">
      <c r="A245" s="19" t="s">
        <v>976</v>
      </c>
      <c r="B245" s="20" t="s">
        <v>977</v>
      </c>
      <c r="C245" s="20"/>
      <c r="D245" s="22"/>
    </row>
    <row r="246">
      <c r="A246" s="19" t="s">
        <v>978</v>
      </c>
      <c r="B246" s="20" t="s">
        <v>979</v>
      </c>
      <c r="C246" s="20"/>
      <c r="D246" s="22"/>
    </row>
    <row r="247">
      <c r="A247" s="19" t="s">
        <v>980</v>
      </c>
      <c r="B247" s="20" t="s">
        <v>981</v>
      </c>
      <c r="C247" s="20"/>
      <c r="D247" s="22"/>
    </row>
    <row r="248">
      <c r="A248" s="19" t="s">
        <v>982</v>
      </c>
      <c r="B248" s="20" t="s">
        <v>983</v>
      </c>
      <c r="C248" s="20"/>
      <c r="D248" s="22"/>
    </row>
    <row r="249">
      <c r="A249" s="19" t="s">
        <v>984</v>
      </c>
      <c r="B249" s="20" t="s">
        <v>985</v>
      </c>
      <c r="C249" s="20"/>
      <c r="D249" s="22"/>
    </row>
    <row r="250">
      <c r="A250" s="19" t="s">
        <v>986</v>
      </c>
      <c r="B250" s="20" t="s">
        <v>987</v>
      </c>
      <c r="C250" s="20"/>
      <c r="D250" s="22"/>
    </row>
    <row r="251">
      <c r="A251" s="19" t="s">
        <v>988</v>
      </c>
      <c r="B251" s="20" t="s">
        <v>989</v>
      </c>
      <c r="C251" s="20"/>
      <c r="D251" s="22"/>
    </row>
    <row r="252">
      <c r="A252" s="19" t="s">
        <v>990</v>
      </c>
      <c r="B252" s="20" t="s">
        <v>991</v>
      </c>
      <c r="C252" s="20"/>
      <c r="D252" s="22"/>
    </row>
    <row r="253">
      <c r="A253" s="19" t="s">
        <v>992</v>
      </c>
      <c r="B253" s="20" t="s">
        <v>993</v>
      </c>
      <c r="C253" s="20"/>
      <c r="D253" s="22"/>
    </row>
    <row r="254">
      <c r="A254" s="19" t="s">
        <v>994</v>
      </c>
      <c r="B254" s="20" t="s">
        <v>995</v>
      </c>
      <c r="C254" s="20"/>
      <c r="D254" s="22"/>
    </row>
    <row r="255">
      <c r="A255" s="19" t="s">
        <v>996</v>
      </c>
      <c r="B255" s="20" t="s">
        <v>997</v>
      </c>
      <c r="C255" s="20"/>
      <c r="D255" s="22"/>
    </row>
    <row r="256">
      <c r="A256" s="19" t="s">
        <v>998</v>
      </c>
      <c r="B256" s="20" t="s">
        <v>999</v>
      </c>
      <c r="C256" s="20"/>
      <c r="D256" s="22"/>
    </row>
    <row r="257">
      <c r="A257" s="19" t="s">
        <v>1000</v>
      </c>
      <c r="B257" s="20" t="s">
        <v>1001</v>
      </c>
      <c r="C257" s="20"/>
      <c r="D257" s="22"/>
    </row>
    <row r="258">
      <c r="A258" s="19" t="s">
        <v>1002</v>
      </c>
      <c r="B258" s="20" t="s">
        <v>1003</v>
      </c>
      <c r="C258" s="20"/>
      <c r="D258" s="22"/>
    </row>
    <row r="259">
      <c r="A259" s="19" t="s">
        <v>1004</v>
      </c>
      <c r="B259" s="20" t="s">
        <v>1005</v>
      </c>
      <c r="C259" s="20"/>
      <c r="D259" s="22"/>
    </row>
    <row r="260">
      <c r="A260" s="19" t="s">
        <v>1006</v>
      </c>
      <c r="B260" s="20" t="s">
        <v>1007</v>
      </c>
      <c r="C260" s="20"/>
      <c r="D260" s="22"/>
    </row>
    <row r="261">
      <c r="A261" s="19" t="s">
        <v>1008</v>
      </c>
      <c r="B261" s="20" t="s">
        <v>1009</v>
      </c>
      <c r="C261" s="20"/>
      <c r="D261" s="22"/>
    </row>
    <row r="262">
      <c r="A262" s="19" t="s">
        <v>1010</v>
      </c>
      <c r="B262" s="20" t="s">
        <v>1011</v>
      </c>
      <c r="C262" s="20"/>
      <c r="D262" s="22"/>
    </row>
    <row r="263">
      <c r="A263" s="19" t="s">
        <v>1012</v>
      </c>
      <c r="B263" s="20" t="s">
        <v>1013</v>
      </c>
      <c r="C263" s="20"/>
      <c r="D263" s="22"/>
    </row>
    <row r="264">
      <c r="A264" s="19" t="s">
        <v>1014</v>
      </c>
      <c r="B264" s="20" t="s">
        <v>1015</v>
      </c>
      <c r="C264" s="20"/>
      <c r="D264" s="22"/>
    </row>
    <row r="265">
      <c r="A265" s="19" t="s">
        <v>1016</v>
      </c>
      <c r="B265" s="20" t="s">
        <v>1017</v>
      </c>
      <c r="C265" s="20"/>
      <c r="D265" s="22"/>
    </row>
    <row r="266">
      <c r="A266" s="19" t="s">
        <v>1018</v>
      </c>
      <c r="B266" s="20" t="s">
        <v>1019</v>
      </c>
      <c r="C266" s="20"/>
      <c r="D266" s="22"/>
    </row>
    <row r="267">
      <c r="A267" s="19" t="s">
        <v>1020</v>
      </c>
      <c r="B267" s="20" t="s">
        <v>1021</v>
      </c>
      <c r="C267" s="20"/>
      <c r="D267" s="22"/>
    </row>
    <row r="268">
      <c r="A268" s="19" t="s">
        <v>1022</v>
      </c>
      <c r="B268" s="20" t="s">
        <v>1023</v>
      </c>
      <c r="C268" s="20"/>
      <c r="D268" s="22"/>
    </row>
    <row r="269">
      <c r="A269" s="19" t="s">
        <v>1024</v>
      </c>
      <c r="B269" s="20" t="s">
        <v>1025</v>
      </c>
      <c r="C269" s="20"/>
      <c r="D269" s="22"/>
    </row>
    <row r="270">
      <c r="A270" s="19" t="s">
        <v>1026</v>
      </c>
      <c r="B270" s="20" t="s">
        <v>1027</v>
      </c>
      <c r="C270" s="20"/>
      <c r="D270" s="22"/>
    </row>
    <row r="271">
      <c r="A271" s="19" t="s">
        <v>1028</v>
      </c>
      <c r="B271" s="20" t="s">
        <v>1029</v>
      </c>
      <c r="C271" s="20"/>
      <c r="D271" s="22"/>
    </row>
    <row r="272">
      <c r="A272" s="19" t="s">
        <v>1030</v>
      </c>
      <c r="B272" s="20" t="s">
        <v>1031</v>
      </c>
      <c r="C272" s="20"/>
      <c r="D272" s="22"/>
    </row>
    <row r="273">
      <c r="A273" s="19" t="s">
        <v>1032</v>
      </c>
      <c r="B273" s="20" t="s">
        <v>1033</v>
      </c>
      <c r="C273" s="20"/>
      <c r="D273" s="22"/>
    </row>
    <row r="274">
      <c r="A274" s="19" t="s">
        <v>1034</v>
      </c>
      <c r="B274" s="20" t="s">
        <v>1035</v>
      </c>
      <c r="C274" s="20"/>
      <c r="D274" s="22"/>
    </row>
    <row r="275">
      <c r="A275" s="19" t="s">
        <v>1036</v>
      </c>
      <c r="B275" s="20" t="s">
        <v>1037</v>
      </c>
      <c r="C275" s="20"/>
      <c r="D275" s="22"/>
    </row>
    <row r="276">
      <c r="A276" s="19" t="s">
        <v>1038</v>
      </c>
      <c r="B276" s="20" t="s">
        <v>1039</v>
      </c>
      <c r="C276" s="20"/>
      <c r="D276" s="22"/>
    </row>
    <row r="277">
      <c r="A277" s="19" t="s">
        <v>1040</v>
      </c>
      <c r="B277" s="20" t="s">
        <v>1041</v>
      </c>
      <c r="C277" s="20"/>
      <c r="D277" s="22"/>
    </row>
    <row r="278">
      <c r="A278" s="19" t="s">
        <v>1042</v>
      </c>
      <c r="B278" s="20" t="s">
        <v>1043</v>
      </c>
      <c r="C278" s="20"/>
      <c r="D278" s="22"/>
    </row>
    <row r="279">
      <c r="A279" s="19" t="s">
        <v>1044</v>
      </c>
      <c r="B279" s="20" t="s">
        <v>1045</v>
      </c>
      <c r="C279" s="20"/>
      <c r="D279" s="22"/>
    </row>
    <row r="280">
      <c r="A280" s="19" t="s">
        <v>1046</v>
      </c>
      <c r="B280" s="20" t="s">
        <v>1047</v>
      </c>
      <c r="C280" s="20"/>
      <c r="D280" s="22"/>
    </row>
    <row r="281">
      <c r="A281" s="19" t="s">
        <v>1048</v>
      </c>
      <c r="B281" s="20" t="s">
        <v>1049</v>
      </c>
      <c r="C281" s="20"/>
      <c r="D281" s="22"/>
    </row>
    <row r="282">
      <c r="A282" s="19" t="s">
        <v>1050</v>
      </c>
      <c r="B282" s="20" t="s">
        <v>1051</v>
      </c>
      <c r="C282" s="20"/>
      <c r="D282" s="22"/>
    </row>
    <row r="283">
      <c r="A283" s="19" t="s">
        <v>1052</v>
      </c>
      <c r="B283" s="20" t="s">
        <v>1053</v>
      </c>
      <c r="C283" s="20"/>
      <c r="D283" s="22"/>
    </row>
    <row r="284">
      <c r="A284" s="19" t="s">
        <v>1054</v>
      </c>
      <c r="B284" s="20" t="s">
        <v>1055</v>
      </c>
      <c r="C284" s="20"/>
      <c r="D284" s="22"/>
    </row>
    <row r="285">
      <c r="A285" s="19" t="s">
        <v>1056</v>
      </c>
      <c r="B285" s="20" t="s">
        <v>1057</v>
      </c>
      <c r="C285" s="20"/>
      <c r="D285" s="22"/>
    </row>
    <row r="286">
      <c r="A286" s="19" t="s">
        <v>1058</v>
      </c>
      <c r="B286" s="20" t="s">
        <v>1059</v>
      </c>
      <c r="C286" s="20"/>
      <c r="D286" s="22"/>
    </row>
    <row r="287">
      <c r="A287" s="19" t="s">
        <v>1060</v>
      </c>
      <c r="B287" s="20" t="s">
        <v>1061</v>
      </c>
      <c r="C287" s="20"/>
      <c r="D287" s="22"/>
    </row>
    <row r="288">
      <c r="A288" s="19" t="s">
        <v>1062</v>
      </c>
      <c r="B288" s="20" t="s">
        <v>1063</v>
      </c>
      <c r="C288" s="20"/>
      <c r="D288" s="22"/>
    </row>
    <row r="289">
      <c r="A289" s="19" t="s">
        <v>1064</v>
      </c>
      <c r="B289" s="20" t="s">
        <v>1065</v>
      </c>
      <c r="C289" s="20"/>
      <c r="D289" s="22"/>
    </row>
    <row r="290">
      <c r="A290" s="19" t="s">
        <v>1066</v>
      </c>
      <c r="B290" s="20" t="s">
        <v>1067</v>
      </c>
      <c r="C290" s="20"/>
      <c r="D290" s="22"/>
    </row>
    <row r="291">
      <c r="A291" s="19" t="s">
        <v>1068</v>
      </c>
      <c r="B291" s="20" t="s">
        <v>1069</v>
      </c>
      <c r="C291" s="20"/>
      <c r="D291" s="22"/>
    </row>
    <row r="292">
      <c r="A292" s="19" t="s">
        <v>1070</v>
      </c>
      <c r="B292" s="20" t="s">
        <v>1071</v>
      </c>
      <c r="C292" s="20"/>
      <c r="D292" s="22"/>
    </row>
    <row r="293">
      <c r="A293" s="19" t="s">
        <v>1072</v>
      </c>
      <c r="B293" s="20" t="s">
        <v>1073</v>
      </c>
      <c r="C293" s="20"/>
      <c r="D293" s="22"/>
    </row>
    <row r="294">
      <c r="A294" s="19" t="s">
        <v>1074</v>
      </c>
      <c r="B294" s="20" t="s">
        <v>1075</v>
      </c>
      <c r="C294" s="20"/>
      <c r="D294" s="22"/>
    </row>
    <row r="295">
      <c r="A295" s="19" t="s">
        <v>1076</v>
      </c>
      <c r="B295" s="20" t="s">
        <v>1077</v>
      </c>
      <c r="C295" s="20"/>
      <c r="D295" s="22"/>
    </row>
    <row r="296">
      <c r="A296" s="19" t="s">
        <v>1078</v>
      </c>
      <c r="B296" s="20" t="s">
        <v>1079</v>
      </c>
      <c r="C296" s="20"/>
      <c r="D296" s="22"/>
    </row>
    <row r="297">
      <c r="A297" s="19" t="s">
        <v>1080</v>
      </c>
      <c r="B297" s="20" t="s">
        <v>1081</v>
      </c>
      <c r="C297" s="20"/>
      <c r="D297" s="22"/>
    </row>
    <row r="298">
      <c r="A298" s="19" t="s">
        <v>1082</v>
      </c>
      <c r="B298" s="20" t="s">
        <v>1083</v>
      </c>
      <c r="C298" s="20"/>
      <c r="D298" s="22"/>
    </row>
    <row r="299">
      <c r="A299" s="19" t="s">
        <v>1084</v>
      </c>
      <c r="B299" s="20" t="s">
        <v>1085</v>
      </c>
      <c r="C299" s="20"/>
      <c r="D299" s="22"/>
    </row>
    <row r="300">
      <c r="A300" s="19" t="s">
        <v>1086</v>
      </c>
      <c r="B300" s="20" t="s">
        <v>1087</v>
      </c>
      <c r="C300" s="20"/>
      <c r="D300" s="22"/>
    </row>
    <row r="301">
      <c r="A301" s="19" t="s">
        <v>1088</v>
      </c>
      <c r="B301" s="20" t="s">
        <v>1089</v>
      </c>
      <c r="C301" s="20"/>
      <c r="D301" s="22"/>
    </row>
    <row r="302">
      <c r="A302" s="19" t="s">
        <v>1090</v>
      </c>
      <c r="B302" s="20" t="s">
        <v>1091</v>
      </c>
      <c r="C302" s="20"/>
      <c r="D302" s="22"/>
    </row>
    <row r="303">
      <c r="A303" s="19" t="s">
        <v>1092</v>
      </c>
      <c r="B303" s="20" t="s">
        <v>1093</v>
      </c>
      <c r="C303" s="20"/>
      <c r="D303" s="22"/>
    </row>
    <row r="304">
      <c r="A304" s="19" t="s">
        <v>1094</v>
      </c>
      <c r="B304" s="20" t="s">
        <v>1095</v>
      </c>
      <c r="C304" s="20"/>
      <c r="D304" s="22"/>
    </row>
    <row r="305">
      <c r="A305" s="19" t="s">
        <v>1096</v>
      </c>
      <c r="B305" s="20" t="s">
        <v>1097</v>
      </c>
      <c r="C305" s="20"/>
      <c r="D305" s="22"/>
    </row>
    <row r="306">
      <c r="A306" s="19" t="s">
        <v>1098</v>
      </c>
      <c r="B306" s="20" t="s">
        <v>1099</v>
      </c>
      <c r="C306" s="20"/>
      <c r="D306" s="22"/>
    </row>
    <row r="307">
      <c r="A307" s="19" t="s">
        <v>1100</v>
      </c>
      <c r="B307" s="20" t="s">
        <v>1101</v>
      </c>
      <c r="C307" s="20"/>
      <c r="D307" s="22"/>
    </row>
    <row r="308">
      <c r="A308" s="19" t="s">
        <v>1102</v>
      </c>
      <c r="B308" s="20" t="s">
        <v>1103</v>
      </c>
      <c r="C308" s="20"/>
      <c r="D308" s="22"/>
    </row>
    <row r="309">
      <c r="A309" s="19" t="s">
        <v>1104</v>
      </c>
      <c r="B309" s="20" t="s">
        <v>1105</v>
      </c>
      <c r="C309" s="20"/>
      <c r="D309" s="22"/>
    </row>
    <row r="310">
      <c r="A310" s="19" t="s">
        <v>1106</v>
      </c>
      <c r="B310" s="20" t="s">
        <v>1107</v>
      </c>
      <c r="C310" s="20"/>
      <c r="D310" s="22"/>
    </row>
    <row r="311">
      <c r="A311" s="19" t="s">
        <v>1108</v>
      </c>
      <c r="B311" s="20" t="s">
        <v>1109</v>
      </c>
      <c r="C311" s="20"/>
      <c r="D311" s="22"/>
    </row>
    <row r="312">
      <c r="A312" s="19" t="s">
        <v>1110</v>
      </c>
      <c r="B312" s="20" t="s">
        <v>1111</v>
      </c>
      <c r="C312" s="20"/>
      <c r="D312" s="22"/>
    </row>
    <row r="313">
      <c r="A313" s="19" t="s">
        <v>1112</v>
      </c>
      <c r="B313" s="20" t="s">
        <v>1113</v>
      </c>
      <c r="C313" s="20"/>
      <c r="D313" s="22"/>
    </row>
    <row r="314">
      <c r="A314" s="19" t="s">
        <v>1114</v>
      </c>
      <c r="B314" s="20" t="s">
        <v>1115</v>
      </c>
      <c r="C314" s="20"/>
      <c r="D314" s="22"/>
    </row>
    <row r="315">
      <c r="A315" s="19" t="s">
        <v>1116</v>
      </c>
      <c r="B315" s="20" t="s">
        <v>1117</v>
      </c>
      <c r="C315" s="20"/>
      <c r="D315" s="22"/>
    </row>
    <row r="316">
      <c r="A316" s="19" t="s">
        <v>1118</v>
      </c>
      <c r="B316" s="20" t="s">
        <v>1119</v>
      </c>
      <c r="C316" s="20"/>
      <c r="D316" s="22"/>
    </row>
    <row r="317">
      <c r="A317" s="19" t="s">
        <v>1120</v>
      </c>
      <c r="B317" s="20" t="s">
        <v>1121</v>
      </c>
      <c r="C317" s="20"/>
      <c r="D317" s="22"/>
    </row>
    <row r="318">
      <c r="A318" s="19" t="s">
        <v>1122</v>
      </c>
      <c r="B318" s="20" t="s">
        <v>1123</v>
      </c>
      <c r="C318" s="20"/>
      <c r="D318" s="22"/>
    </row>
    <row r="319">
      <c r="A319" s="19" t="s">
        <v>1124</v>
      </c>
      <c r="B319" s="20" t="s">
        <v>1125</v>
      </c>
      <c r="C319" s="20"/>
      <c r="D319" s="22"/>
    </row>
    <row r="320">
      <c r="A320" s="19" t="s">
        <v>1126</v>
      </c>
      <c r="B320" s="20" t="s">
        <v>1127</v>
      </c>
      <c r="C320" s="20"/>
      <c r="D320" s="22"/>
    </row>
    <row r="321">
      <c r="A321" s="19" t="s">
        <v>1128</v>
      </c>
      <c r="B321" s="20" t="s">
        <v>1129</v>
      </c>
      <c r="C321" s="20"/>
      <c r="D321" s="22"/>
    </row>
    <row r="322">
      <c r="A322" s="19" t="s">
        <v>1130</v>
      </c>
      <c r="B322" s="20" t="s">
        <v>1131</v>
      </c>
      <c r="C322" s="20"/>
      <c r="D322" s="22"/>
    </row>
    <row r="323">
      <c r="A323" s="19" t="s">
        <v>1132</v>
      </c>
      <c r="B323" s="20" t="s">
        <v>1133</v>
      </c>
      <c r="C323" s="20"/>
      <c r="D323" s="22"/>
    </row>
    <row r="324">
      <c r="A324" s="19" t="s">
        <v>1134</v>
      </c>
      <c r="B324" s="20" t="s">
        <v>1135</v>
      </c>
      <c r="C324" s="20"/>
      <c r="D324" s="22"/>
    </row>
    <row r="325">
      <c r="A325" s="19" t="s">
        <v>1136</v>
      </c>
      <c r="B325" s="20" t="s">
        <v>1137</v>
      </c>
      <c r="C325" s="20"/>
      <c r="D325" s="22"/>
    </row>
    <row r="326">
      <c r="A326" s="19" t="s">
        <v>1138</v>
      </c>
      <c r="B326" s="20" t="s">
        <v>1139</v>
      </c>
      <c r="C326" s="20"/>
      <c r="D326" s="22"/>
    </row>
    <row r="327">
      <c r="A327" s="19" t="s">
        <v>1140</v>
      </c>
      <c r="B327" s="20" t="s">
        <v>1141</v>
      </c>
      <c r="C327" s="20"/>
      <c r="D327" s="22"/>
    </row>
    <row r="328">
      <c r="A328" s="19" t="s">
        <v>1142</v>
      </c>
      <c r="B328" s="20" t="s">
        <v>1143</v>
      </c>
      <c r="C328" s="20"/>
      <c r="D328" s="22"/>
    </row>
    <row r="329">
      <c r="A329" s="19" t="s">
        <v>1144</v>
      </c>
      <c r="B329" s="20" t="s">
        <v>1145</v>
      </c>
      <c r="C329" s="20"/>
      <c r="D329" s="22"/>
    </row>
    <row r="330">
      <c r="A330" s="19" t="s">
        <v>1146</v>
      </c>
      <c r="B330" s="20" t="s">
        <v>1147</v>
      </c>
      <c r="C330" s="20"/>
      <c r="D330" s="22"/>
    </row>
    <row r="331">
      <c r="A331" s="19" t="s">
        <v>1148</v>
      </c>
      <c r="B331" s="20" t="s">
        <v>1149</v>
      </c>
      <c r="C331" s="20"/>
      <c r="D331" s="22"/>
    </row>
    <row r="332">
      <c r="A332" s="19" t="s">
        <v>1150</v>
      </c>
      <c r="B332" s="20" t="s">
        <v>1151</v>
      </c>
      <c r="C332" s="20"/>
      <c r="D332" s="22"/>
    </row>
    <row r="333">
      <c r="A333" s="19" t="s">
        <v>1152</v>
      </c>
      <c r="B333" s="20" t="s">
        <v>1153</v>
      </c>
      <c r="C333" s="20"/>
      <c r="D333" s="22"/>
    </row>
    <row r="334">
      <c r="A334" s="19" t="s">
        <v>1154</v>
      </c>
      <c r="B334" s="20" t="s">
        <v>1155</v>
      </c>
      <c r="C334" s="20"/>
      <c r="D334" s="22"/>
    </row>
    <row r="335">
      <c r="A335" s="19" t="s">
        <v>1156</v>
      </c>
      <c r="B335" s="20" t="s">
        <v>1157</v>
      </c>
      <c r="C335" s="20"/>
      <c r="D335" s="22"/>
    </row>
    <row r="336">
      <c r="A336" s="19" t="s">
        <v>1158</v>
      </c>
      <c r="B336" s="20" t="s">
        <v>1159</v>
      </c>
      <c r="C336" s="20"/>
      <c r="D336" s="22"/>
    </row>
    <row r="337">
      <c r="A337" s="19" t="s">
        <v>1160</v>
      </c>
      <c r="B337" s="20" t="s">
        <v>1161</v>
      </c>
      <c r="C337" s="20"/>
      <c r="D337" s="22"/>
    </row>
    <row r="338">
      <c r="A338" s="19" t="s">
        <v>1162</v>
      </c>
      <c r="B338" s="20" t="s">
        <v>1163</v>
      </c>
      <c r="C338" s="20"/>
      <c r="D338" s="22"/>
    </row>
    <row r="339">
      <c r="A339" s="19" t="s">
        <v>1164</v>
      </c>
      <c r="B339" s="20" t="s">
        <v>1165</v>
      </c>
      <c r="C339" s="20"/>
      <c r="D339" s="22"/>
    </row>
    <row r="340">
      <c r="A340" s="19" t="s">
        <v>1166</v>
      </c>
      <c r="B340" s="20" t="s">
        <v>1167</v>
      </c>
      <c r="C340" s="20"/>
      <c r="D340" s="22"/>
    </row>
    <row r="341">
      <c r="A341" s="19" t="s">
        <v>1168</v>
      </c>
      <c r="B341" s="20" t="s">
        <v>1169</v>
      </c>
      <c r="C341" s="20"/>
      <c r="D341" s="22"/>
    </row>
    <row r="342">
      <c r="A342" s="19" t="s">
        <v>1170</v>
      </c>
      <c r="B342" s="20" t="s">
        <v>1171</v>
      </c>
      <c r="C342" s="20"/>
      <c r="D342" s="22"/>
    </row>
    <row r="343">
      <c r="A343" s="19" t="s">
        <v>1172</v>
      </c>
      <c r="B343" s="20" t="s">
        <v>1173</v>
      </c>
      <c r="C343" s="20"/>
      <c r="D343" s="22"/>
    </row>
    <row r="344">
      <c r="A344" s="19" t="s">
        <v>1174</v>
      </c>
      <c r="B344" s="20" t="s">
        <v>1175</v>
      </c>
      <c r="C344" s="20"/>
      <c r="D344" s="22"/>
    </row>
    <row r="345">
      <c r="A345" s="19" t="s">
        <v>1176</v>
      </c>
      <c r="B345" s="20" t="s">
        <v>1177</v>
      </c>
      <c r="C345" s="20"/>
      <c r="D345" s="22"/>
    </row>
    <row r="346">
      <c r="A346" s="19" t="s">
        <v>1178</v>
      </c>
      <c r="B346" s="20" t="s">
        <v>1179</v>
      </c>
      <c r="C346" s="20"/>
      <c r="D346" s="22"/>
    </row>
    <row r="347">
      <c r="A347" s="19" t="s">
        <v>1180</v>
      </c>
      <c r="B347" s="20" t="s">
        <v>1181</v>
      </c>
      <c r="C347" s="20"/>
      <c r="D347" s="22"/>
    </row>
    <row r="348">
      <c r="A348" s="19" t="s">
        <v>1182</v>
      </c>
      <c r="B348" s="20" t="s">
        <v>1183</v>
      </c>
      <c r="C348" s="20"/>
      <c r="D348" s="22"/>
    </row>
    <row r="349">
      <c r="A349" s="19" t="s">
        <v>1184</v>
      </c>
      <c r="B349" s="20" t="s">
        <v>1185</v>
      </c>
      <c r="C349" s="20"/>
      <c r="D349" s="22"/>
    </row>
    <row r="350">
      <c r="A350" s="19" t="s">
        <v>1186</v>
      </c>
      <c r="B350" s="20" t="s">
        <v>1187</v>
      </c>
      <c r="C350" s="20"/>
      <c r="D350" s="22"/>
    </row>
    <row r="351">
      <c r="A351" s="19" t="s">
        <v>1188</v>
      </c>
      <c r="B351" s="20" t="s">
        <v>1189</v>
      </c>
      <c r="C351" s="20"/>
      <c r="D351" s="22"/>
    </row>
    <row r="352">
      <c r="A352" s="19" t="s">
        <v>1190</v>
      </c>
      <c r="B352" s="20" t="s">
        <v>1191</v>
      </c>
      <c r="C352" s="20"/>
      <c r="D352" s="22"/>
    </row>
    <row r="353">
      <c r="A353" s="19" t="s">
        <v>1192</v>
      </c>
      <c r="B353" s="20" t="s">
        <v>1193</v>
      </c>
      <c r="C353" s="20"/>
      <c r="D353" s="22"/>
    </row>
    <row r="354">
      <c r="A354" s="19" t="s">
        <v>1194</v>
      </c>
      <c r="B354" s="20" t="s">
        <v>1195</v>
      </c>
      <c r="C354" s="20"/>
      <c r="D354" s="22"/>
    </row>
    <row r="355">
      <c r="A355" s="19" t="s">
        <v>1196</v>
      </c>
      <c r="B355" s="20" t="s">
        <v>1197</v>
      </c>
      <c r="C355" s="20"/>
      <c r="D355" s="22"/>
    </row>
    <row r="356">
      <c r="A356" s="19" t="s">
        <v>1198</v>
      </c>
      <c r="B356" s="20" t="s">
        <v>1199</v>
      </c>
      <c r="C356" s="20"/>
      <c r="D356" s="22"/>
    </row>
    <row r="357">
      <c r="A357" s="19" t="s">
        <v>1200</v>
      </c>
      <c r="B357" s="20" t="s">
        <v>1201</v>
      </c>
      <c r="C357" s="20"/>
      <c r="D357" s="22"/>
    </row>
    <row r="358">
      <c r="A358" s="19" t="s">
        <v>1202</v>
      </c>
      <c r="B358" s="20" t="s">
        <v>1203</v>
      </c>
      <c r="C358" s="20"/>
      <c r="D358" s="22"/>
    </row>
    <row r="359">
      <c r="A359" s="19" t="s">
        <v>1204</v>
      </c>
      <c r="B359" s="20" t="s">
        <v>1205</v>
      </c>
      <c r="C359" s="20"/>
      <c r="D359" s="22"/>
    </row>
    <row r="360">
      <c r="A360" s="19" t="s">
        <v>1206</v>
      </c>
      <c r="B360" s="20" t="s">
        <v>1207</v>
      </c>
      <c r="C360" s="20"/>
      <c r="D360" s="22"/>
    </row>
    <row r="361">
      <c r="A361" s="19" t="s">
        <v>1208</v>
      </c>
      <c r="B361" s="20" t="s">
        <v>1209</v>
      </c>
      <c r="C361" s="20"/>
      <c r="D361" s="22"/>
    </row>
    <row r="362">
      <c r="A362" s="19" t="s">
        <v>1210</v>
      </c>
      <c r="B362" s="20" t="s">
        <v>1211</v>
      </c>
      <c r="C362" s="20"/>
      <c r="D362" s="22"/>
    </row>
    <row r="363">
      <c r="A363" s="19" t="s">
        <v>1212</v>
      </c>
      <c r="B363" s="20" t="s">
        <v>1213</v>
      </c>
      <c r="C363" s="20"/>
      <c r="D363" s="22"/>
    </row>
    <row r="364">
      <c r="A364" s="19" t="s">
        <v>1214</v>
      </c>
      <c r="B364" s="20" t="s">
        <v>1215</v>
      </c>
      <c r="C364" s="20"/>
      <c r="D364" s="22"/>
    </row>
    <row r="365">
      <c r="A365" s="19" t="s">
        <v>1216</v>
      </c>
      <c r="B365" s="20" t="s">
        <v>1217</v>
      </c>
      <c r="C365" s="20"/>
      <c r="D365" s="22"/>
    </row>
    <row r="366">
      <c r="A366" s="19" t="s">
        <v>1218</v>
      </c>
      <c r="B366" s="20" t="s">
        <v>1219</v>
      </c>
      <c r="C366" s="20"/>
      <c r="D366" s="22"/>
    </row>
    <row r="367">
      <c r="A367" s="19" t="s">
        <v>1220</v>
      </c>
      <c r="B367" s="20" t="s">
        <v>1221</v>
      </c>
      <c r="C367" s="20"/>
      <c r="D367" s="22"/>
    </row>
    <row r="368">
      <c r="A368" s="19" t="s">
        <v>1222</v>
      </c>
      <c r="B368" s="20" t="s">
        <v>1223</v>
      </c>
      <c r="C368" s="20"/>
      <c r="D368" s="22"/>
    </row>
    <row r="369">
      <c r="A369" s="19" t="s">
        <v>1224</v>
      </c>
      <c r="B369" s="20" t="s">
        <v>1225</v>
      </c>
      <c r="C369" s="20"/>
      <c r="D369" s="22"/>
    </row>
    <row r="370">
      <c r="A370" s="19" t="s">
        <v>1226</v>
      </c>
      <c r="B370" s="20" t="s">
        <v>1227</v>
      </c>
      <c r="C370" s="20"/>
      <c r="D370" s="22"/>
    </row>
    <row r="371">
      <c r="A371" s="19" t="s">
        <v>1228</v>
      </c>
      <c r="B371" s="20" t="s">
        <v>1229</v>
      </c>
      <c r="C371" s="20"/>
      <c r="D371" s="22"/>
    </row>
    <row r="372">
      <c r="A372" s="19" t="s">
        <v>1230</v>
      </c>
      <c r="B372" s="20" t="s">
        <v>1231</v>
      </c>
      <c r="C372" s="20"/>
      <c r="D372" s="22"/>
    </row>
    <row r="373">
      <c r="A373" s="19" t="s">
        <v>1232</v>
      </c>
      <c r="B373" s="20" t="s">
        <v>1233</v>
      </c>
      <c r="C373" s="20"/>
      <c r="D373" s="22"/>
    </row>
    <row r="374">
      <c r="A374" s="19" t="s">
        <v>1234</v>
      </c>
      <c r="B374" s="20" t="s">
        <v>1235</v>
      </c>
      <c r="C374" s="20"/>
      <c r="D374" s="22"/>
    </row>
    <row r="375">
      <c r="A375" s="19" t="s">
        <v>1236</v>
      </c>
      <c r="B375" s="20" t="s">
        <v>1237</v>
      </c>
      <c r="C375" s="20"/>
      <c r="D375" s="22"/>
    </row>
    <row r="376">
      <c r="A376" s="19" t="s">
        <v>1238</v>
      </c>
      <c r="B376" s="20" t="s">
        <v>1239</v>
      </c>
      <c r="C376" s="20"/>
      <c r="D376" s="22"/>
    </row>
    <row r="377">
      <c r="A377" s="19" t="s">
        <v>1240</v>
      </c>
      <c r="B377" s="20" t="s">
        <v>1241</v>
      </c>
      <c r="C377" s="20"/>
      <c r="D377" s="22"/>
    </row>
    <row r="378">
      <c r="A378" s="19" t="s">
        <v>1242</v>
      </c>
      <c r="B378" s="20" t="s">
        <v>1243</v>
      </c>
      <c r="C378" s="20"/>
      <c r="D378" s="22"/>
    </row>
    <row r="379">
      <c r="A379" s="19" t="s">
        <v>1244</v>
      </c>
      <c r="B379" s="20" t="s">
        <v>1245</v>
      </c>
      <c r="C379" s="20"/>
      <c r="D379" s="22"/>
    </row>
    <row r="380">
      <c r="A380" s="19" t="s">
        <v>1246</v>
      </c>
      <c r="B380" s="20" t="s">
        <v>1247</v>
      </c>
      <c r="C380" s="20"/>
      <c r="D380" s="22"/>
    </row>
    <row r="381">
      <c r="A381" s="19" t="s">
        <v>1248</v>
      </c>
      <c r="B381" s="20" t="s">
        <v>1249</v>
      </c>
      <c r="C381" s="20"/>
      <c r="D381" s="22"/>
    </row>
    <row r="382">
      <c r="A382" s="19" t="s">
        <v>1250</v>
      </c>
      <c r="B382" s="20" t="s">
        <v>1251</v>
      </c>
      <c r="C382" s="20"/>
      <c r="D382" s="22"/>
    </row>
    <row r="383">
      <c r="A383" s="19" t="s">
        <v>1252</v>
      </c>
      <c r="B383" s="20" t="s">
        <v>1253</v>
      </c>
      <c r="C383" s="20"/>
      <c r="D383" s="22"/>
    </row>
    <row r="384">
      <c r="A384" s="19" t="s">
        <v>1254</v>
      </c>
      <c r="B384" s="20" t="s">
        <v>1255</v>
      </c>
      <c r="C384" s="20"/>
      <c r="D384" s="22"/>
    </row>
    <row r="385">
      <c r="A385" s="19" t="s">
        <v>1256</v>
      </c>
      <c r="B385" s="20" t="s">
        <v>1257</v>
      </c>
      <c r="C385" s="20"/>
      <c r="D385" s="22"/>
    </row>
    <row r="386">
      <c r="A386" s="19" t="s">
        <v>1258</v>
      </c>
      <c r="B386" s="20" t="s">
        <v>1259</v>
      </c>
      <c r="C386" s="20"/>
      <c r="D386" s="22"/>
    </row>
    <row r="387">
      <c r="A387" s="19" t="s">
        <v>1260</v>
      </c>
      <c r="B387" s="20" t="s">
        <v>1261</v>
      </c>
      <c r="C387" s="20"/>
      <c r="D387" s="22"/>
    </row>
    <row r="388">
      <c r="A388" s="19" t="s">
        <v>1262</v>
      </c>
      <c r="B388" s="20" t="s">
        <v>1263</v>
      </c>
      <c r="C388" s="20"/>
      <c r="D388" s="22"/>
    </row>
    <row r="389">
      <c r="A389" s="19" t="s">
        <v>1264</v>
      </c>
      <c r="B389" s="20" t="s">
        <v>1265</v>
      </c>
      <c r="C389" s="20"/>
      <c r="D389" s="22"/>
    </row>
    <row r="390">
      <c r="A390" s="19" t="s">
        <v>1266</v>
      </c>
      <c r="B390" s="20" t="s">
        <v>1267</v>
      </c>
      <c r="C390" s="20"/>
      <c r="D390" s="22"/>
    </row>
    <row r="391">
      <c r="A391" s="19" t="s">
        <v>1268</v>
      </c>
      <c r="B391" s="20" t="s">
        <v>1269</v>
      </c>
      <c r="C391" s="20"/>
      <c r="D391" s="22"/>
    </row>
    <row r="392">
      <c r="A392" s="19" t="s">
        <v>1270</v>
      </c>
      <c r="B392" s="20" t="s">
        <v>1271</v>
      </c>
      <c r="C392" s="20"/>
      <c r="D392" s="22"/>
    </row>
    <row r="393">
      <c r="A393" s="19" t="s">
        <v>1272</v>
      </c>
      <c r="B393" s="20" t="s">
        <v>1273</v>
      </c>
      <c r="C393" s="20"/>
      <c r="D393" s="22"/>
    </row>
    <row r="394">
      <c r="A394" s="19" t="s">
        <v>1274</v>
      </c>
      <c r="B394" s="20" t="s">
        <v>1275</v>
      </c>
      <c r="C394" s="20"/>
      <c r="D394" s="22"/>
    </row>
    <row r="395">
      <c r="A395" s="19" t="s">
        <v>1276</v>
      </c>
      <c r="B395" s="20" t="s">
        <v>1277</v>
      </c>
      <c r="C395" s="20"/>
      <c r="D395" s="22"/>
    </row>
    <row r="396">
      <c r="A396" s="19" t="s">
        <v>1278</v>
      </c>
      <c r="B396" s="20" t="s">
        <v>1279</v>
      </c>
      <c r="C396" s="20"/>
      <c r="D396" s="22"/>
    </row>
    <row r="397">
      <c r="A397" s="19" t="s">
        <v>1280</v>
      </c>
      <c r="B397" s="20" t="s">
        <v>1281</v>
      </c>
      <c r="C397" s="20"/>
      <c r="D397" s="22"/>
    </row>
    <row r="398">
      <c r="A398" s="19" t="s">
        <v>1282</v>
      </c>
      <c r="B398" s="20" t="s">
        <v>1283</v>
      </c>
      <c r="C398" s="20"/>
      <c r="D398" s="22"/>
    </row>
    <row r="399">
      <c r="A399" s="19" t="s">
        <v>1284</v>
      </c>
      <c r="B399" s="20" t="s">
        <v>1285</v>
      </c>
      <c r="C399" s="20"/>
      <c r="D399" s="22"/>
    </row>
    <row r="400">
      <c r="A400" s="19" t="s">
        <v>1286</v>
      </c>
      <c r="B400" s="20" t="s">
        <v>1287</v>
      </c>
      <c r="C400" s="20"/>
      <c r="D400" s="22"/>
    </row>
    <row r="401">
      <c r="A401" s="19" t="s">
        <v>1288</v>
      </c>
      <c r="B401" s="20" t="s">
        <v>1289</v>
      </c>
      <c r="C401" s="20"/>
      <c r="D401" s="22"/>
    </row>
    <row r="402">
      <c r="A402" s="19" t="s">
        <v>1290</v>
      </c>
      <c r="B402" s="20" t="s">
        <v>1291</v>
      </c>
      <c r="C402" s="20"/>
      <c r="D402" s="22"/>
    </row>
    <row r="403">
      <c r="A403" s="19" t="s">
        <v>1292</v>
      </c>
      <c r="B403" s="20" t="s">
        <v>1293</v>
      </c>
      <c r="C403" s="20"/>
      <c r="D403" s="22"/>
    </row>
    <row r="404">
      <c r="A404" s="19" t="s">
        <v>1294</v>
      </c>
      <c r="B404" s="20" t="s">
        <v>1295</v>
      </c>
      <c r="C404" s="20"/>
      <c r="D404" s="22"/>
    </row>
    <row r="405">
      <c r="A405" s="19" t="s">
        <v>1296</v>
      </c>
      <c r="B405" s="20" t="s">
        <v>1297</v>
      </c>
      <c r="C405" s="20"/>
      <c r="D405" s="22"/>
    </row>
    <row r="406">
      <c r="A406" s="19" t="s">
        <v>1298</v>
      </c>
      <c r="B406" s="20" t="s">
        <v>1299</v>
      </c>
      <c r="C406" s="20"/>
      <c r="D406" s="22"/>
    </row>
    <row r="407">
      <c r="A407" s="19" t="s">
        <v>1300</v>
      </c>
      <c r="B407" s="20" t="s">
        <v>1301</v>
      </c>
      <c r="C407" s="20"/>
      <c r="D407" s="22"/>
    </row>
    <row r="408">
      <c r="A408" s="19" t="s">
        <v>1302</v>
      </c>
      <c r="B408" s="20" t="s">
        <v>1303</v>
      </c>
      <c r="C408" s="20"/>
      <c r="D408" s="22"/>
    </row>
    <row r="409">
      <c r="A409" s="19" t="s">
        <v>1304</v>
      </c>
      <c r="B409" s="20" t="s">
        <v>1305</v>
      </c>
      <c r="C409" s="20"/>
      <c r="D409" s="22"/>
    </row>
    <row r="410">
      <c r="A410" s="19" t="s">
        <v>1306</v>
      </c>
      <c r="B410" s="20" t="s">
        <v>1307</v>
      </c>
      <c r="C410" s="20"/>
      <c r="D410" s="22"/>
    </row>
    <row r="411">
      <c r="A411" s="19" t="s">
        <v>1308</v>
      </c>
      <c r="B411" s="20" t="s">
        <v>1309</v>
      </c>
      <c r="C411" s="20"/>
      <c r="D411" s="22"/>
    </row>
    <row r="412">
      <c r="A412" s="19" t="s">
        <v>1310</v>
      </c>
      <c r="B412" s="20" t="s">
        <v>1311</v>
      </c>
      <c r="C412" s="20"/>
      <c r="D412" s="22"/>
    </row>
    <row r="413">
      <c r="A413" s="19" t="s">
        <v>1312</v>
      </c>
      <c r="B413" s="20" t="s">
        <v>1313</v>
      </c>
      <c r="C413" s="20"/>
      <c r="D413" s="22"/>
    </row>
    <row r="414">
      <c r="A414" s="19" t="s">
        <v>1314</v>
      </c>
      <c r="B414" s="20" t="s">
        <v>1315</v>
      </c>
      <c r="C414" s="20"/>
      <c r="D414" s="22"/>
    </row>
    <row r="415">
      <c r="A415" s="19" t="s">
        <v>1316</v>
      </c>
      <c r="B415" s="20" t="s">
        <v>1317</v>
      </c>
      <c r="C415" s="20"/>
      <c r="D415" s="22"/>
    </row>
    <row r="416">
      <c r="A416" s="19" t="s">
        <v>1318</v>
      </c>
      <c r="B416" s="20" t="s">
        <v>1319</v>
      </c>
      <c r="C416" s="20"/>
      <c r="D416" s="22"/>
    </row>
    <row r="417">
      <c r="A417" s="19" t="s">
        <v>1320</v>
      </c>
      <c r="B417" s="20" t="s">
        <v>1321</v>
      </c>
      <c r="C417" s="20"/>
      <c r="D417" s="22"/>
    </row>
    <row r="418">
      <c r="A418" s="19" t="s">
        <v>1322</v>
      </c>
      <c r="B418" s="20" t="s">
        <v>1323</v>
      </c>
      <c r="C418" s="20"/>
      <c r="D418" s="22"/>
    </row>
    <row r="419">
      <c r="A419" s="19" t="s">
        <v>1324</v>
      </c>
      <c r="B419" s="20" t="s">
        <v>1325</v>
      </c>
      <c r="C419" s="20"/>
      <c r="D419" s="22"/>
    </row>
    <row r="420">
      <c r="A420" s="19" t="s">
        <v>1326</v>
      </c>
      <c r="B420" s="20" t="s">
        <v>1327</v>
      </c>
      <c r="C420" s="20"/>
      <c r="D420" s="22"/>
    </row>
    <row r="421">
      <c r="A421" s="19" t="s">
        <v>1328</v>
      </c>
      <c r="B421" s="20" t="s">
        <v>1329</v>
      </c>
      <c r="C421" s="20"/>
      <c r="D421" s="22"/>
    </row>
    <row r="422">
      <c r="A422" s="19" t="s">
        <v>1330</v>
      </c>
      <c r="B422" s="20" t="s">
        <v>1331</v>
      </c>
      <c r="C422" s="20"/>
      <c r="D422" s="22"/>
    </row>
    <row r="423">
      <c r="A423" s="19" t="s">
        <v>1332</v>
      </c>
      <c r="B423" s="20" t="s">
        <v>1333</v>
      </c>
      <c r="C423" s="20"/>
      <c r="D423" s="22"/>
    </row>
    <row r="424">
      <c r="A424" s="19" t="s">
        <v>1334</v>
      </c>
      <c r="B424" s="20" t="s">
        <v>1335</v>
      </c>
      <c r="C424" s="20"/>
      <c r="D424" s="22"/>
    </row>
    <row r="425">
      <c r="A425" s="19" t="s">
        <v>1336</v>
      </c>
      <c r="B425" s="20" t="s">
        <v>1337</v>
      </c>
      <c r="C425" s="20"/>
      <c r="D425" s="22"/>
    </row>
    <row r="426">
      <c r="A426" s="19" t="s">
        <v>1338</v>
      </c>
      <c r="B426" s="20" t="s">
        <v>1339</v>
      </c>
      <c r="C426" s="20"/>
      <c r="D426" s="22"/>
    </row>
    <row r="427">
      <c r="A427" s="19" t="s">
        <v>1340</v>
      </c>
      <c r="B427" s="20" t="s">
        <v>1341</v>
      </c>
      <c r="C427" s="20"/>
      <c r="D427" s="22"/>
    </row>
    <row r="428">
      <c r="A428" s="19" t="s">
        <v>1342</v>
      </c>
      <c r="B428" s="20" t="s">
        <v>1343</v>
      </c>
      <c r="C428" s="20"/>
      <c r="D428" s="22"/>
    </row>
    <row r="429">
      <c r="A429" s="19" t="s">
        <v>1344</v>
      </c>
      <c r="B429" s="20" t="s">
        <v>1345</v>
      </c>
      <c r="C429" s="20"/>
      <c r="D429" s="22"/>
    </row>
    <row r="430">
      <c r="A430" s="19" t="s">
        <v>1346</v>
      </c>
      <c r="B430" s="20" t="s">
        <v>1347</v>
      </c>
      <c r="C430" s="20"/>
      <c r="D430" s="22"/>
    </row>
    <row r="431">
      <c r="A431" s="19" t="s">
        <v>1348</v>
      </c>
      <c r="B431" s="20" t="s">
        <v>1349</v>
      </c>
      <c r="C431" s="20"/>
      <c r="D431" s="22"/>
    </row>
    <row r="432">
      <c r="A432" s="19" t="s">
        <v>1350</v>
      </c>
      <c r="B432" s="20" t="s">
        <v>1351</v>
      </c>
      <c r="C432" s="20"/>
      <c r="D432" s="22"/>
    </row>
    <row r="433">
      <c r="A433" s="19" t="s">
        <v>1352</v>
      </c>
      <c r="B433" s="20" t="s">
        <v>1353</v>
      </c>
      <c r="C433" s="20"/>
      <c r="D433" s="22"/>
    </row>
    <row r="434">
      <c r="A434" s="19" t="s">
        <v>1354</v>
      </c>
      <c r="B434" s="20" t="s">
        <v>1355</v>
      </c>
      <c r="C434" s="20"/>
      <c r="D434" s="22"/>
    </row>
    <row r="435">
      <c r="A435" s="19" t="s">
        <v>1356</v>
      </c>
      <c r="B435" s="20" t="s">
        <v>1357</v>
      </c>
      <c r="C435" s="20"/>
      <c r="D435" s="22"/>
    </row>
    <row r="436">
      <c r="A436" s="19" t="s">
        <v>1358</v>
      </c>
      <c r="B436" s="20" t="s">
        <v>1359</v>
      </c>
      <c r="C436" s="20"/>
      <c r="D436" s="22"/>
    </row>
    <row r="437">
      <c r="A437" s="19" t="s">
        <v>1360</v>
      </c>
      <c r="B437" s="20" t="s">
        <v>1361</v>
      </c>
      <c r="C437" s="20"/>
      <c r="D437" s="22"/>
    </row>
    <row r="438">
      <c r="A438" s="19" t="s">
        <v>1362</v>
      </c>
      <c r="B438" s="20" t="s">
        <v>1363</v>
      </c>
      <c r="C438" s="20"/>
      <c r="D438" s="22"/>
    </row>
    <row r="439">
      <c r="A439" s="19" t="s">
        <v>1364</v>
      </c>
      <c r="B439" s="20" t="s">
        <v>1365</v>
      </c>
      <c r="C439" s="20"/>
      <c r="D439" s="22"/>
    </row>
    <row r="440">
      <c r="A440" s="19" t="s">
        <v>1366</v>
      </c>
      <c r="B440" s="20" t="s">
        <v>1367</v>
      </c>
      <c r="C440" s="20"/>
      <c r="D440" s="22"/>
    </row>
    <row r="441">
      <c r="A441" s="19" t="s">
        <v>1368</v>
      </c>
      <c r="B441" s="20" t="s">
        <v>1369</v>
      </c>
      <c r="C441" s="20"/>
      <c r="D441" s="22"/>
    </row>
    <row r="442">
      <c r="A442" s="19" t="s">
        <v>1370</v>
      </c>
      <c r="B442" s="20" t="s">
        <v>1371</v>
      </c>
      <c r="C442" s="20"/>
      <c r="D442" s="22"/>
    </row>
    <row r="443">
      <c r="A443" s="19" t="s">
        <v>1372</v>
      </c>
      <c r="B443" s="20" t="s">
        <v>1373</v>
      </c>
      <c r="C443" s="20"/>
      <c r="D443" s="22"/>
    </row>
    <row r="444">
      <c r="A444" s="19" t="s">
        <v>1374</v>
      </c>
      <c r="B444" s="20" t="s">
        <v>1375</v>
      </c>
      <c r="C444" s="20"/>
      <c r="D444" s="22"/>
    </row>
    <row r="445">
      <c r="A445" s="19" t="s">
        <v>1376</v>
      </c>
      <c r="B445" s="20" t="s">
        <v>1377</v>
      </c>
      <c r="C445" s="20"/>
      <c r="D445" s="22"/>
    </row>
    <row r="446">
      <c r="A446" s="19" t="s">
        <v>1378</v>
      </c>
      <c r="B446" s="20" t="s">
        <v>1379</v>
      </c>
      <c r="C446" s="20"/>
      <c r="D446" s="22"/>
    </row>
    <row r="447">
      <c r="A447" s="19" t="s">
        <v>1380</v>
      </c>
      <c r="B447" s="20" t="s">
        <v>1381</v>
      </c>
      <c r="C447" s="20"/>
      <c r="D447" s="22"/>
    </row>
    <row r="448">
      <c r="A448" s="19" t="s">
        <v>1382</v>
      </c>
      <c r="B448" s="20" t="s">
        <v>1383</v>
      </c>
      <c r="C448" s="20"/>
      <c r="D448" s="22"/>
    </row>
    <row r="449">
      <c r="A449" s="19" t="s">
        <v>1384</v>
      </c>
      <c r="B449" s="20" t="s">
        <v>1385</v>
      </c>
      <c r="C449" s="20"/>
      <c r="D449" s="22"/>
    </row>
    <row r="450">
      <c r="A450" s="19" t="s">
        <v>1386</v>
      </c>
      <c r="B450" s="20" t="s">
        <v>1387</v>
      </c>
      <c r="C450" s="20"/>
      <c r="D450" s="22"/>
    </row>
    <row r="451">
      <c r="A451" s="19" t="s">
        <v>1388</v>
      </c>
      <c r="B451" s="20" t="s">
        <v>1389</v>
      </c>
      <c r="C451" s="20"/>
      <c r="D451" s="22"/>
    </row>
    <row r="452">
      <c r="A452" s="19" t="s">
        <v>1390</v>
      </c>
      <c r="B452" s="20" t="s">
        <v>1391</v>
      </c>
      <c r="C452" s="20"/>
      <c r="D452" s="22"/>
    </row>
    <row r="453">
      <c r="A453" s="19" t="s">
        <v>1392</v>
      </c>
      <c r="B453" s="20" t="s">
        <v>1393</v>
      </c>
      <c r="C453" s="20"/>
      <c r="D453" s="22"/>
    </row>
    <row r="454">
      <c r="A454" s="19" t="s">
        <v>1394</v>
      </c>
      <c r="B454" s="20" t="s">
        <v>1395</v>
      </c>
      <c r="C454" s="20"/>
      <c r="D454" s="22"/>
    </row>
    <row r="455">
      <c r="A455" s="19" t="s">
        <v>1396</v>
      </c>
      <c r="B455" s="20" t="s">
        <v>1397</v>
      </c>
      <c r="C455" s="20"/>
      <c r="D455" s="22"/>
    </row>
    <row r="456">
      <c r="A456" s="19" t="s">
        <v>1398</v>
      </c>
      <c r="B456" s="20" t="s">
        <v>1399</v>
      </c>
      <c r="C456" s="20"/>
      <c r="D456" s="22"/>
    </row>
    <row r="457">
      <c r="A457" s="19" t="s">
        <v>1400</v>
      </c>
      <c r="B457" s="20" t="s">
        <v>1401</v>
      </c>
      <c r="C457" s="20"/>
      <c r="D457" s="22"/>
    </row>
    <row r="458">
      <c r="A458" s="19" t="s">
        <v>1402</v>
      </c>
      <c r="B458" s="20" t="s">
        <v>1403</v>
      </c>
      <c r="C458" s="20"/>
      <c r="D458" s="22"/>
    </row>
    <row r="459">
      <c r="A459" s="19" t="s">
        <v>1404</v>
      </c>
      <c r="B459" s="20" t="s">
        <v>1405</v>
      </c>
      <c r="C459" s="20"/>
      <c r="D459" s="22"/>
    </row>
    <row r="460">
      <c r="A460" s="19" t="s">
        <v>1406</v>
      </c>
      <c r="B460" s="20" t="s">
        <v>1407</v>
      </c>
      <c r="C460" s="20"/>
      <c r="D460" s="22"/>
    </row>
    <row r="461">
      <c r="A461" s="19" t="s">
        <v>1408</v>
      </c>
      <c r="B461" s="20" t="s">
        <v>1409</v>
      </c>
      <c r="C461" s="20"/>
      <c r="D461" s="22"/>
    </row>
    <row r="462">
      <c r="A462" s="19" t="s">
        <v>1410</v>
      </c>
      <c r="B462" s="20" t="s">
        <v>1411</v>
      </c>
      <c r="C462" s="20"/>
      <c r="D462" s="22"/>
    </row>
    <row r="463">
      <c r="A463" s="19" t="s">
        <v>1412</v>
      </c>
      <c r="B463" s="20" t="s">
        <v>1413</v>
      </c>
      <c r="C463" s="20"/>
      <c r="D463" s="22"/>
    </row>
    <row r="464">
      <c r="A464" s="19" t="s">
        <v>1414</v>
      </c>
      <c r="B464" s="20" t="s">
        <v>1415</v>
      </c>
      <c r="C464" s="20"/>
      <c r="D464" s="22"/>
    </row>
    <row r="465">
      <c r="A465" s="19" t="s">
        <v>1416</v>
      </c>
      <c r="B465" s="20" t="s">
        <v>1417</v>
      </c>
      <c r="C465" s="20"/>
      <c r="D465" s="22"/>
    </row>
    <row r="466">
      <c r="A466" s="19" t="s">
        <v>1418</v>
      </c>
      <c r="B466" s="20" t="s">
        <v>1419</v>
      </c>
      <c r="C466" s="20"/>
      <c r="D466" s="22"/>
    </row>
    <row r="467">
      <c r="A467" s="19" t="s">
        <v>1420</v>
      </c>
      <c r="B467" s="20" t="s">
        <v>1421</v>
      </c>
      <c r="C467" s="20"/>
      <c r="D467" s="22"/>
    </row>
    <row r="468">
      <c r="A468" s="19" t="s">
        <v>1422</v>
      </c>
      <c r="B468" s="20" t="s">
        <v>1423</v>
      </c>
      <c r="C468" s="20"/>
      <c r="D468" s="22"/>
    </row>
    <row r="469">
      <c r="A469" s="19" t="s">
        <v>1424</v>
      </c>
      <c r="B469" s="20" t="s">
        <v>1425</v>
      </c>
      <c r="C469" s="20"/>
      <c r="D469" s="22"/>
    </row>
    <row r="470">
      <c r="A470" s="19" t="s">
        <v>1426</v>
      </c>
      <c r="B470" s="20" t="s">
        <v>1427</v>
      </c>
      <c r="C470" s="20"/>
      <c r="D470" s="22"/>
    </row>
    <row r="471">
      <c r="A471" s="19" t="s">
        <v>1428</v>
      </c>
      <c r="B471" s="20" t="s">
        <v>1429</v>
      </c>
      <c r="C471" s="20"/>
      <c r="D471" s="22"/>
    </row>
    <row r="472">
      <c r="A472" s="19" t="s">
        <v>1430</v>
      </c>
      <c r="B472" s="20" t="s">
        <v>1431</v>
      </c>
      <c r="C472" s="20"/>
      <c r="D472" s="22"/>
    </row>
    <row r="473">
      <c r="A473" s="19" t="s">
        <v>1432</v>
      </c>
      <c r="B473" s="20" t="s">
        <v>1433</v>
      </c>
      <c r="C473" s="20"/>
      <c r="D473" s="22"/>
    </row>
    <row r="474">
      <c r="A474" s="19" t="s">
        <v>1434</v>
      </c>
      <c r="B474" s="20" t="s">
        <v>1435</v>
      </c>
      <c r="C474" s="20"/>
      <c r="D474" s="22"/>
    </row>
    <row r="475">
      <c r="A475" s="19" t="s">
        <v>1436</v>
      </c>
      <c r="B475" s="20" t="s">
        <v>1437</v>
      </c>
      <c r="C475" s="20"/>
      <c r="D475" s="22"/>
    </row>
    <row r="476">
      <c r="A476" s="19" t="s">
        <v>1438</v>
      </c>
      <c r="B476" s="20" t="s">
        <v>1439</v>
      </c>
      <c r="C476" s="20"/>
      <c r="D476" s="22"/>
    </row>
    <row r="477">
      <c r="A477" s="19" t="s">
        <v>1440</v>
      </c>
      <c r="B477" s="20" t="s">
        <v>1441</v>
      </c>
      <c r="C477" s="20"/>
      <c r="D477" s="22"/>
    </row>
    <row r="478">
      <c r="A478" s="19" t="s">
        <v>1442</v>
      </c>
      <c r="B478" s="20" t="s">
        <v>1443</v>
      </c>
      <c r="C478" s="20"/>
      <c r="D478" s="22"/>
    </row>
    <row r="479">
      <c r="A479" s="19" t="s">
        <v>1444</v>
      </c>
      <c r="B479" s="20" t="s">
        <v>1445</v>
      </c>
      <c r="C479" s="20"/>
      <c r="D479" s="22"/>
    </row>
    <row r="480">
      <c r="A480" s="19" t="s">
        <v>1446</v>
      </c>
      <c r="B480" s="20" t="s">
        <v>1447</v>
      </c>
      <c r="C480" s="20"/>
      <c r="D480" s="22"/>
    </row>
    <row r="481">
      <c r="A481" s="19" t="s">
        <v>1448</v>
      </c>
      <c r="B481" s="20" t="s">
        <v>1449</v>
      </c>
      <c r="C481" s="20"/>
      <c r="D481" s="22"/>
    </row>
    <row r="482">
      <c r="A482" s="19" t="s">
        <v>1450</v>
      </c>
      <c r="B482" s="20" t="s">
        <v>1451</v>
      </c>
      <c r="C482" s="20"/>
      <c r="D482" s="22"/>
    </row>
    <row r="483">
      <c r="A483" s="19" t="s">
        <v>1452</v>
      </c>
      <c r="B483" s="20" t="s">
        <v>1453</v>
      </c>
      <c r="C483" s="20"/>
      <c r="D483" s="22"/>
    </row>
    <row r="484">
      <c r="A484" s="19" t="s">
        <v>1454</v>
      </c>
      <c r="B484" s="20" t="s">
        <v>1455</v>
      </c>
      <c r="C484" s="20"/>
      <c r="D484" s="22"/>
    </row>
    <row r="485">
      <c r="A485" s="19" t="s">
        <v>1456</v>
      </c>
      <c r="B485" s="20" t="s">
        <v>1457</v>
      </c>
      <c r="C485" s="20"/>
      <c r="D485" s="22"/>
    </row>
    <row r="486">
      <c r="A486" s="19" t="s">
        <v>1458</v>
      </c>
      <c r="B486" s="20" t="s">
        <v>1459</v>
      </c>
      <c r="C486" s="20"/>
      <c r="D486" s="22"/>
    </row>
    <row r="487">
      <c r="A487" s="19" t="s">
        <v>1460</v>
      </c>
      <c r="B487" s="20" t="s">
        <v>1461</v>
      </c>
      <c r="C487" s="20"/>
      <c r="D487" s="22"/>
    </row>
    <row r="488">
      <c r="A488" s="19" t="s">
        <v>1462</v>
      </c>
      <c r="B488" s="20" t="s">
        <v>1463</v>
      </c>
      <c r="C488" s="20"/>
      <c r="D488" s="22"/>
    </row>
    <row r="489">
      <c r="A489" s="19" t="s">
        <v>1464</v>
      </c>
      <c r="B489" s="20" t="s">
        <v>1465</v>
      </c>
      <c r="C489" s="20"/>
      <c r="D489" s="22"/>
    </row>
    <row r="490">
      <c r="A490" s="19" t="s">
        <v>1466</v>
      </c>
      <c r="B490" s="20" t="s">
        <v>1467</v>
      </c>
      <c r="C490" s="20"/>
      <c r="D490" s="22"/>
    </row>
    <row r="491">
      <c r="A491" s="19" t="s">
        <v>1468</v>
      </c>
      <c r="B491" s="20" t="s">
        <v>1469</v>
      </c>
      <c r="C491" s="20"/>
      <c r="D491" s="22"/>
    </row>
    <row r="492">
      <c r="A492" s="19" t="s">
        <v>1470</v>
      </c>
      <c r="B492" s="20" t="s">
        <v>1471</v>
      </c>
      <c r="C492" s="20"/>
      <c r="D492" s="22"/>
    </row>
    <row r="493">
      <c r="A493" s="19" t="s">
        <v>1472</v>
      </c>
      <c r="B493" s="20" t="s">
        <v>1473</v>
      </c>
      <c r="C493" s="20"/>
      <c r="D493" s="22"/>
    </row>
    <row r="494">
      <c r="A494" s="19" t="s">
        <v>1474</v>
      </c>
      <c r="B494" s="20" t="s">
        <v>1475</v>
      </c>
      <c r="C494" s="20"/>
      <c r="D494" s="22"/>
    </row>
    <row r="495">
      <c r="A495" s="19" t="s">
        <v>1476</v>
      </c>
      <c r="B495" s="20" t="s">
        <v>1477</v>
      </c>
      <c r="C495" s="20"/>
      <c r="D495" s="22"/>
    </row>
    <row r="496">
      <c r="A496" s="19" t="s">
        <v>1478</v>
      </c>
      <c r="B496" s="20" t="s">
        <v>1479</v>
      </c>
      <c r="C496" s="20"/>
      <c r="D496" s="22"/>
    </row>
    <row r="497">
      <c r="A497" s="19" t="s">
        <v>1480</v>
      </c>
      <c r="B497" s="20" t="s">
        <v>1481</v>
      </c>
      <c r="C497" s="20"/>
      <c r="D497" s="22"/>
    </row>
    <row r="498">
      <c r="A498" s="19" t="s">
        <v>1482</v>
      </c>
      <c r="B498" s="20" t="s">
        <v>1483</v>
      </c>
      <c r="C498" s="20"/>
      <c r="D498" s="22"/>
    </row>
    <row r="499">
      <c r="A499" s="19" t="s">
        <v>1484</v>
      </c>
      <c r="B499" s="20" t="s">
        <v>1485</v>
      </c>
      <c r="C499" s="20"/>
      <c r="D499" s="22"/>
    </row>
    <row r="500">
      <c r="A500" s="19" t="s">
        <v>1486</v>
      </c>
      <c r="B500" s="20" t="s">
        <v>1487</v>
      </c>
      <c r="C500" s="20"/>
      <c r="D500" s="22"/>
    </row>
    <row r="501">
      <c r="A501" s="19" t="s">
        <v>1488</v>
      </c>
      <c r="B501" s="20" t="s">
        <v>1489</v>
      </c>
      <c r="C501" s="20"/>
      <c r="D501" s="22"/>
    </row>
    <row r="502">
      <c r="A502" s="19" t="s">
        <v>1490</v>
      </c>
      <c r="B502" s="20" t="s">
        <v>1491</v>
      </c>
      <c r="C502" s="20"/>
      <c r="D502" s="22"/>
    </row>
    <row r="503">
      <c r="A503" s="19" t="s">
        <v>1492</v>
      </c>
      <c r="B503" s="20" t="s">
        <v>1493</v>
      </c>
      <c r="C503" s="20"/>
      <c r="D503" s="22"/>
    </row>
    <row r="504">
      <c r="A504" s="19" t="s">
        <v>1494</v>
      </c>
      <c r="B504" s="20" t="s">
        <v>1495</v>
      </c>
      <c r="C504" s="20"/>
      <c r="D504" s="22"/>
    </row>
    <row r="505">
      <c r="A505" s="19" t="s">
        <v>1496</v>
      </c>
      <c r="B505" s="20" t="s">
        <v>1497</v>
      </c>
      <c r="C505" s="20"/>
      <c r="D505" s="22"/>
    </row>
    <row r="506">
      <c r="A506" s="19" t="s">
        <v>1498</v>
      </c>
      <c r="B506" s="20" t="s">
        <v>1499</v>
      </c>
      <c r="C506" s="20"/>
      <c r="D506" s="22"/>
    </row>
    <row r="507">
      <c r="A507" s="19" t="s">
        <v>1500</v>
      </c>
      <c r="B507" s="20" t="s">
        <v>1501</v>
      </c>
      <c r="C507" s="20"/>
      <c r="D507" s="22"/>
    </row>
    <row r="508">
      <c r="A508" s="19" t="s">
        <v>1502</v>
      </c>
      <c r="B508" s="20" t="s">
        <v>1503</v>
      </c>
      <c r="C508" s="20"/>
      <c r="D508" s="22"/>
    </row>
    <row r="509">
      <c r="A509" s="19" t="s">
        <v>1504</v>
      </c>
      <c r="B509" s="20" t="s">
        <v>1505</v>
      </c>
      <c r="C509" s="20"/>
      <c r="D509" s="22"/>
    </row>
    <row r="510">
      <c r="A510" s="19" t="s">
        <v>1506</v>
      </c>
      <c r="B510" s="20" t="s">
        <v>1507</v>
      </c>
      <c r="C510" s="20"/>
      <c r="D510" s="22"/>
    </row>
    <row r="511">
      <c r="A511" s="19" t="s">
        <v>1508</v>
      </c>
      <c r="B511" s="20" t="s">
        <v>1509</v>
      </c>
      <c r="C511" s="20"/>
      <c r="D511" s="22"/>
    </row>
    <row r="512">
      <c r="A512" s="19" t="s">
        <v>1510</v>
      </c>
      <c r="B512" s="20" t="s">
        <v>1511</v>
      </c>
      <c r="C512" s="20"/>
      <c r="D512" s="22"/>
    </row>
    <row r="513">
      <c r="A513" s="19" t="s">
        <v>1512</v>
      </c>
      <c r="B513" s="20" t="s">
        <v>1513</v>
      </c>
      <c r="C513" s="20"/>
      <c r="D513" s="22"/>
    </row>
    <row r="514">
      <c r="A514" s="19" t="s">
        <v>1514</v>
      </c>
      <c r="B514" s="20" t="s">
        <v>1515</v>
      </c>
      <c r="C514" s="20"/>
      <c r="D514" s="22"/>
    </row>
    <row r="515">
      <c r="A515" s="19" t="s">
        <v>1516</v>
      </c>
      <c r="B515" s="20" t="s">
        <v>1517</v>
      </c>
      <c r="C515" s="20"/>
      <c r="D515" s="22"/>
    </row>
    <row r="516">
      <c r="A516" s="19" t="s">
        <v>1518</v>
      </c>
      <c r="B516" s="20" t="s">
        <v>1519</v>
      </c>
      <c r="C516" s="20"/>
      <c r="D516" s="22"/>
    </row>
    <row r="517">
      <c r="A517" s="19" t="s">
        <v>1520</v>
      </c>
      <c r="B517" s="20" t="s">
        <v>1521</v>
      </c>
      <c r="C517" s="20"/>
      <c r="D517" s="22"/>
    </row>
    <row r="518">
      <c r="A518" s="19" t="s">
        <v>1522</v>
      </c>
      <c r="B518" s="20" t="s">
        <v>1523</v>
      </c>
      <c r="C518" s="20"/>
      <c r="D518" s="22"/>
    </row>
    <row r="519">
      <c r="A519" s="19" t="s">
        <v>1524</v>
      </c>
      <c r="B519" s="20" t="s">
        <v>1525</v>
      </c>
      <c r="C519" s="20"/>
      <c r="D519" s="22"/>
    </row>
    <row r="520">
      <c r="A520" s="19" t="s">
        <v>1526</v>
      </c>
      <c r="B520" s="20" t="s">
        <v>1527</v>
      </c>
      <c r="C520" s="20"/>
      <c r="D520" s="22"/>
    </row>
    <row r="521">
      <c r="A521" s="19" t="s">
        <v>1528</v>
      </c>
      <c r="B521" s="20" t="s">
        <v>1529</v>
      </c>
      <c r="C521" s="20"/>
      <c r="D521" s="22"/>
    </row>
    <row r="522">
      <c r="A522" s="19" t="s">
        <v>1530</v>
      </c>
      <c r="B522" s="20" t="s">
        <v>1531</v>
      </c>
      <c r="C522" s="20"/>
      <c r="D522" s="22"/>
    </row>
    <row r="523">
      <c r="A523" s="19" t="s">
        <v>1532</v>
      </c>
      <c r="B523" s="20" t="s">
        <v>1533</v>
      </c>
      <c r="C523" s="20"/>
      <c r="D523" s="22"/>
    </row>
    <row r="524">
      <c r="A524" s="19" t="s">
        <v>1534</v>
      </c>
      <c r="B524" s="20" t="s">
        <v>1535</v>
      </c>
      <c r="C524" s="20"/>
      <c r="D524" s="22"/>
    </row>
    <row r="525">
      <c r="A525" s="19" t="s">
        <v>1536</v>
      </c>
      <c r="B525" s="20" t="s">
        <v>1537</v>
      </c>
      <c r="C525" s="20"/>
      <c r="D525" s="22"/>
    </row>
    <row r="526">
      <c r="A526" s="19" t="s">
        <v>1538</v>
      </c>
      <c r="B526" s="20" t="s">
        <v>1539</v>
      </c>
      <c r="C526" s="20"/>
      <c r="D526" s="22"/>
    </row>
    <row r="527">
      <c r="A527" s="19" t="s">
        <v>1540</v>
      </c>
      <c r="B527" s="20" t="s">
        <v>1541</v>
      </c>
      <c r="C527" s="20"/>
      <c r="D527" s="22"/>
    </row>
    <row r="528">
      <c r="A528" s="19" t="s">
        <v>1542</v>
      </c>
      <c r="B528" s="20" t="s">
        <v>1543</v>
      </c>
      <c r="C528" s="20"/>
      <c r="D528" s="22"/>
    </row>
    <row r="529">
      <c r="A529" s="19" t="s">
        <v>1544</v>
      </c>
      <c r="B529" s="20" t="s">
        <v>1545</v>
      </c>
      <c r="C529" s="20"/>
      <c r="D529" s="22"/>
    </row>
    <row r="530">
      <c r="A530" s="19" t="s">
        <v>1546</v>
      </c>
      <c r="B530" s="20" t="s">
        <v>1547</v>
      </c>
      <c r="C530" s="20"/>
      <c r="D530" s="22"/>
    </row>
    <row r="531">
      <c r="A531" s="19" t="s">
        <v>1548</v>
      </c>
      <c r="B531" s="20" t="s">
        <v>1549</v>
      </c>
      <c r="C531" s="20"/>
      <c r="D531" s="22"/>
    </row>
    <row r="532">
      <c r="A532" s="19" t="s">
        <v>1550</v>
      </c>
      <c r="B532" s="20" t="s">
        <v>1551</v>
      </c>
      <c r="C532" s="20"/>
      <c r="D532" s="22"/>
    </row>
    <row r="533">
      <c r="A533" s="19" t="s">
        <v>1552</v>
      </c>
      <c r="B533" s="20" t="s">
        <v>1553</v>
      </c>
      <c r="C533" s="20"/>
      <c r="D533" s="22"/>
    </row>
    <row r="534">
      <c r="A534" s="19" t="s">
        <v>1554</v>
      </c>
      <c r="B534" s="20" t="s">
        <v>1555</v>
      </c>
      <c r="C534" s="20"/>
      <c r="D534" s="22"/>
    </row>
    <row r="535">
      <c r="A535" s="19" t="s">
        <v>1556</v>
      </c>
      <c r="B535" s="20" t="s">
        <v>1557</v>
      </c>
      <c r="C535" s="20"/>
      <c r="D535" s="22"/>
    </row>
    <row r="536">
      <c r="A536" s="19" t="s">
        <v>1558</v>
      </c>
      <c r="B536" s="20" t="s">
        <v>1559</v>
      </c>
      <c r="C536" s="20"/>
      <c r="D536" s="22"/>
    </row>
    <row r="537">
      <c r="A537" s="19" t="s">
        <v>1560</v>
      </c>
      <c r="B537" s="20" t="s">
        <v>1561</v>
      </c>
      <c r="C537" s="20"/>
      <c r="D537" s="22"/>
    </row>
    <row r="538">
      <c r="A538" s="19" t="s">
        <v>1562</v>
      </c>
      <c r="B538" s="20" t="s">
        <v>1563</v>
      </c>
      <c r="C538" s="20"/>
      <c r="D538" s="22"/>
    </row>
    <row r="539">
      <c r="A539" s="19" t="s">
        <v>1564</v>
      </c>
      <c r="B539" s="20" t="s">
        <v>1565</v>
      </c>
      <c r="C539" s="20"/>
      <c r="D539" s="22"/>
    </row>
    <row r="540">
      <c r="A540" s="19" t="s">
        <v>1566</v>
      </c>
      <c r="B540" s="20" t="s">
        <v>1567</v>
      </c>
      <c r="C540" s="20"/>
      <c r="D540" s="22"/>
    </row>
    <row r="541">
      <c r="A541" s="19" t="s">
        <v>1568</v>
      </c>
      <c r="B541" s="20" t="s">
        <v>1569</v>
      </c>
      <c r="C541" s="20"/>
      <c r="D541" s="22"/>
    </row>
    <row r="542">
      <c r="A542" s="19" t="s">
        <v>1570</v>
      </c>
      <c r="B542" s="20" t="s">
        <v>1571</v>
      </c>
      <c r="C542" s="20"/>
      <c r="D542" s="22"/>
    </row>
    <row r="543">
      <c r="A543" s="19" t="s">
        <v>1572</v>
      </c>
      <c r="B543" s="20" t="s">
        <v>1573</v>
      </c>
      <c r="C543" s="20"/>
      <c r="D543" s="22"/>
    </row>
    <row r="544">
      <c r="A544" s="19" t="s">
        <v>1574</v>
      </c>
      <c r="B544" s="20" t="s">
        <v>1575</v>
      </c>
      <c r="C544" s="20"/>
      <c r="D544" s="22"/>
    </row>
    <row r="545">
      <c r="A545" s="19" t="s">
        <v>1576</v>
      </c>
      <c r="B545" s="20" t="s">
        <v>1577</v>
      </c>
      <c r="C545" s="20"/>
      <c r="D545" s="22"/>
    </row>
    <row r="546">
      <c r="A546" s="19" t="s">
        <v>1578</v>
      </c>
      <c r="B546" s="20" t="s">
        <v>1579</v>
      </c>
      <c r="C546" s="20"/>
      <c r="D546" s="22"/>
    </row>
    <row r="547">
      <c r="A547" s="19" t="s">
        <v>1580</v>
      </c>
      <c r="B547" s="20" t="s">
        <v>1581</v>
      </c>
      <c r="C547" s="20"/>
      <c r="D547" s="22"/>
    </row>
    <row r="548">
      <c r="A548" s="19" t="s">
        <v>1582</v>
      </c>
      <c r="B548" s="20" t="s">
        <v>1583</v>
      </c>
      <c r="C548" s="20"/>
      <c r="D548" s="22"/>
    </row>
    <row r="549">
      <c r="A549" s="19" t="s">
        <v>1584</v>
      </c>
      <c r="B549" s="20" t="s">
        <v>1585</v>
      </c>
      <c r="C549" s="20"/>
      <c r="D549" s="22"/>
    </row>
    <row r="550">
      <c r="A550" s="19" t="s">
        <v>1586</v>
      </c>
      <c r="B550" s="20" t="s">
        <v>1587</v>
      </c>
      <c r="C550" s="20"/>
      <c r="D550" s="22"/>
    </row>
    <row r="551">
      <c r="A551" s="19" t="s">
        <v>1588</v>
      </c>
      <c r="B551" s="20" t="s">
        <v>1589</v>
      </c>
      <c r="C551" s="20"/>
      <c r="D551" s="22"/>
    </row>
    <row r="552">
      <c r="A552" s="19" t="s">
        <v>1590</v>
      </c>
      <c r="B552" s="20" t="s">
        <v>1591</v>
      </c>
      <c r="C552" s="20"/>
      <c r="D552" s="22"/>
    </row>
    <row r="553">
      <c r="A553" s="19" t="s">
        <v>1592</v>
      </c>
      <c r="B553" s="20" t="s">
        <v>1593</v>
      </c>
      <c r="C553" s="20"/>
      <c r="D553" s="22"/>
    </row>
    <row r="554">
      <c r="A554" s="19" t="s">
        <v>1594</v>
      </c>
      <c r="B554" s="20" t="s">
        <v>1595</v>
      </c>
      <c r="C554" s="20"/>
      <c r="D554" s="22"/>
    </row>
    <row r="555">
      <c r="A555" s="19" t="s">
        <v>1596</v>
      </c>
      <c r="B555" s="20" t="s">
        <v>1597</v>
      </c>
      <c r="C555" s="20"/>
      <c r="D555" s="22"/>
    </row>
    <row r="556">
      <c r="A556" s="19" t="s">
        <v>1598</v>
      </c>
      <c r="B556" s="20" t="s">
        <v>1599</v>
      </c>
      <c r="C556" s="20"/>
      <c r="D556" s="22"/>
    </row>
    <row r="557">
      <c r="A557" s="19" t="s">
        <v>1600</v>
      </c>
      <c r="B557" s="20" t="s">
        <v>1601</v>
      </c>
      <c r="C557" s="20"/>
      <c r="D557" s="22"/>
    </row>
    <row r="558">
      <c r="A558" s="19" t="s">
        <v>1602</v>
      </c>
      <c r="B558" s="20" t="s">
        <v>1603</v>
      </c>
      <c r="C558" s="20"/>
      <c r="D558" s="22"/>
    </row>
    <row r="559">
      <c r="A559" s="19" t="s">
        <v>1604</v>
      </c>
      <c r="B559" s="20" t="s">
        <v>1605</v>
      </c>
      <c r="C559" s="20"/>
      <c r="D559" s="22"/>
    </row>
    <row r="560">
      <c r="A560" s="19" t="s">
        <v>1606</v>
      </c>
      <c r="B560" s="20" t="s">
        <v>1607</v>
      </c>
      <c r="C560" s="20"/>
      <c r="D560" s="22"/>
    </row>
    <row r="561">
      <c r="A561" s="19" t="s">
        <v>1608</v>
      </c>
      <c r="B561" s="20" t="s">
        <v>1609</v>
      </c>
      <c r="C561" s="20"/>
      <c r="D561" s="22"/>
    </row>
    <row r="562">
      <c r="A562" s="19" t="s">
        <v>1610</v>
      </c>
      <c r="B562" s="20" t="s">
        <v>1611</v>
      </c>
      <c r="C562" s="20"/>
      <c r="D562" s="22"/>
    </row>
    <row r="563">
      <c r="A563" s="19" t="s">
        <v>1612</v>
      </c>
      <c r="B563" s="20" t="s">
        <v>1613</v>
      </c>
      <c r="C563" s="20"/>
      <c r="D563" s="22"/>
    </row>
    <row r="564">
      <c r="A564" s="19" t="s">
        <v>1614</v>
      </c>
      <c r="B564" s="20" t="s">
        <v>1615</v>
      </c>
      <c r="C564" s="20"/>
      <c r="D564" s="22"/>
    </row>
    <row r="565">
      <c r="A565" s="19" t="s">
        <v>1616</v>
      </c>
      <c r="B565" s="20" t="s">
        <v>1617</v>
      </c>
      <c r="C565" s="20"/>
      <c r="D565" s="22"/>
    </row>
    <row r="566">
      <c r="A566" s="19" t="s">
        <v>1618</v>
      </c>
      <c r="B566" s="20" t="s">
        <v>1619</v>
      </c>
      <c r="C566" s="20"/>
      <c r="D566" s="22"/>
    </row>
    <row r="567">
      <c r="A567" s="19" t="s">
        <v>1620</v>
      </c>
      <c r="B567" s="20" t="s">
        <v>1621</v>
      </c>
      <c r="C567" s="20"/>
      <c r="D567" s="22"/>
    </row>
    <row r="568">
      <c r="A568" s="19" t="s">
        <v>1622</v>
      </c>
      <c r="B568" s="20" t="s">
        <v>1623</v>
      </c>
      <c r="C568" s="20"/>
      <c r="D568" s="22"/>
    </row>
    <row r="569">
      <c r="A569" s="19" t="s">
        <v>1624</v>
      </c>
      <c r="B569" s="20" t="s">
        <v>1625</v>
      </c>
      <c r="C569" s="20"/>
      <c r="D569" s="22"/>
    </row>
    <row r="570">
      <c r="A570" s="19" t="s">
        <v>1626</v>
      </c>
      <c r="B570" s="20" t="s">
        <v>1627</v>
      </c>
      <c r="C570" s="20"/>
      <c r="D570" s="22"/>
    </row>
    <row r="571">
      <c r="A571" s="19" t="s">
        <v>1628</v>
      </c>
      <c r="B571" s="20" t="s">
        <v>1629</v>
      </c>
      <c r="C571" s="20"/>
      <c r="D571" s="22"/>
    </row>
    <row r="572">
      <c r="A572" s="19" t="s">
        <v>1630</v>
      </c>
      <c r="B572" s="20" t="s">
        <v>1631</v>
      </c>
      <c r="C572" s="20"/>
      <c r="D572" s="22"/>
    </row>
    <row r="573">
      <c r="A573" s="19" t="s">
        <v>1632</v>
      </c>
      <c r="B573" s="20" t="s">
        <v>1633</v>
      </c>
      <c r="C573" s="20"/>
      <c r="D573" s="22"/>
    </row>
    <row r="574">
      <c r="A574" s="19" t="s">
        <v>1634</v>
      </c>
      <c r="B574" s="20" t="s">
        <v>1635</v>
      </c>
      <c r="C574" s="20"/>
      <c r="D574" s="22"/>
    </row>
    <row r="575">
      <c r="A575" s="19" t="s">
        <v>1636</v>
      </c>
      <c r="B575" s="20" t="s">
        <v>1637</v>
      </c>
      <c r="C575" s="20"/>
      <c r="D575" s="22"/>
    </row>
    <row r="576">
      <c r="A576" s="19" t="s">
        <v>1638</v>
      </c>
      <c r="B576" s="20" t="s">
        <v>1639</v>
      </c>
      <c r="C576" s="20"/>
      <c r="D576" s="22"/>
    </row>
    <row r="577">
      <c r="A577" s="19" t="s">
        <v>1640</v>
      </c>
      <c r="B577" s="20" t="s">
        <v>1641</v>
      </c>
      <c r="C577" s="20"/>
      <c r="D577" s="22"/>
    </row>
    <row r="578">
      <c r="A578" s="19" t="s">
        <v>1642</v>
      </c>
      <c r="B578" s="20" t="s">
        <v>1643</v>
      </c>
      <c r="C578" s="20"/>
      <c r="D578" s="22"/>
    </row>
    <row r="579">
      <c r="A579" s="19" t="s">
        <v>1644</v>
      </c>
      <c r="B579" s="20" t="s">
        <v>1645</v>
      </c>
      <c r="C579" s="20"/>
      <c r="D579" s="22"/>
    </row>
    <row r="580">
      <c r="A580" s="19" t="s">
        <v>1646</v>
      </c>
      <c r="B580" s="20" t="s">
        <v>1647</v>
      </c>
      <c r="C580" s="20"/>
      <c r="D580" s="22"/>
    </row>
    <row r="581">
      <c r="A581" s="19" t="s">
        <v>1648</v>
      </c>
      <c r="B581" s="20" t="s">
        <v>1649</v>
      </c>
      <c r="C581" s="20"/>
      <c r="D581" s="22"/>
    </row>
    <row r="582">
      <c r="A582" s="19" t="s">
        <v>1650</v>
      </c>
      <c r="B582" s="20" t="s">
        <v>1651</v>
      </c>
      <c r="C582" s="20"/>
      <c r="D582" s="22"/>
    </row>
    <row r="583">
      <c r="A583" s="19" t="s">
        <v>1652</v>
      </c>
      <c r="B583" s="20" t="s">
        <v>1653</v>
      </c>
      <c r="C583" s="20"/>
      <c r="D583" s="22"/>
    </row>
    <row r="584">
      <c r="A584" s="19" t="s">
        <v>1654</v>
      </c>
      <c r="B584" s="20" t="s">
        <v>1655</v>
      </c>
      <c r="C584" s="20"/>
      <c r="D584" s="22"/>
    </row>
    <row r="585">
      <c r="A585" s="19" t="s">
        <v>1656</v>
      </c>
      <c r="B585" s="20" t="s">
        <v>1657</v>
      </c>
      <c r="C585" s="20"/>
      <c r="D585" s="22"/>
    </row>
    <row r="586">
      <c r="A586" s="19" t="s">
        <v>1658</v>
      </c>
      <c r="B586" s="20" t="s">
        <v>1659</v>
      </c>
      <c r="C586" s="20"/>
      <c r="D586" s="22"/>
    </row>
    <row r="587">
      <c r="A587" s="19" t="s">
        <v>1660</v>
      </c>
      <c r="B587" s="20" t="s">
        <v>1661</v>
      </c>
      <c r="C587" s="20"/>
      <c r="D587" s="22"/>
    </row>
    <row r="588">
      <c r="A588" s="19" t="s">
        <v>1662</v>
      </c>
      <c r="B588" s="20" t="s">
        <v>1663</v>
      </c>
      <c r="C588" s="20"/>
      <c r="D588" s="22"/>
    </row>
    <row r="589">
      <c r="A589" s="19" t="s">
        <v>1664</v>
      </c>
      <c r="B589" s="20" t="s">
        <v>1665</v>
      </c>
      <c r="C589" s="20"/>
      <c r="D589" s="22"/>
    </row>
    <row r="590">
      <c r="A590" s="19" t="s">
        <v>1666</v>
      </c>
      <c r="B590" s="20" t="s">
        <v>1667</v>
      </c>
      <c r="C590" s="20"/>
      <c r="D590" s="22"/>
    </row>
    <row r="591">
      <c r="A591" s="19" t="s">
        <v>1668</v>
      </c>
      <c r="B591" s="20" t="s">
        <v>1669</v>
      </c>
      <c r="C591" s="20"/>
      <c r="D591" s="22"/>
    </row>
    <row r="592">
      <c r="A592" s="19" t="s">
        <v>1670</v>
      </c>
      <c r="B592" s="20" t="s">
        <v>1671</v>
      </c>
      <c r="C592" s="20"/>
      <c r="D592" s="22"/>
    </row>
    <row r="593">
      <c r="A593" s="19" t="s">
        <v>1672</v>
      </c>
      <c r="B593" s="20" t="s">
        <v>1673</v>
      </c>
      <c r="C593" s="20"/>
      <c r="D593" s="22"/>
    </row>
    <row r="594">
      <c r="A594" s="19" t="s">
        <v>1674</v>
      </c>
      <c r="B594" s="20" t="s">
        <v>1675</v>
      </c>
      <c r="C594" s="20"/>
      <c r="D594" s="22"/>
    </row>
    <row r="595">
      <c r="D595" s="22"/>
    </row>
    <row r="596">
      <c r="D596" s="22"/>
    </row>
    <row r="597">
      <c r="D597" s="22"/>
    </row>
    <row r="598">
      <c r="D598" s="22"/>
    </row>
    <row r="599">
      <c r="D599" s="22"/>
    </row>
    <row r="600">
      <c r="D600" s="22"/>
    </row>
    <row r="601">
      <c r="D601" s="22"/>
    </row>
    <row r="602">
      <c r="D602" s="22"/>
    </row>
    <row r="603">
      <c r="D603" s="22"/>
    </row>
    <row r="604">
      <c r="D604" s="22"/>
    </row>
    <row r="605">
      <c r="D605" s="22"/>
    </row>
    <row r="606">
      <c r="D606" s="22"/>
    </row>
    <row r="607">
      <c r="D607" s="22"/>
    </row>
    <row r="608">
      <c r="D608" s="22"/>
    </row>
    <row r="609">
      <c r="D609" s="22"/>
    </row>
    <row r="610">
      <c r="D610" s="22"/>
    </row>
    <row r="611">
      <c r="D611" s="22"/>
    </row>
    <row r="612">
      <c r="D612" s="22"/>
    </row>
    <row r="613">
      <c r="D613" s="22"/>
    </row>
    <row r="614">
      <c r="D614" s="22"/>
    </row>
    <row r="615">
      <c r="D615" s="22"/>
    </row>
    <row r="616">
      <c r="D616" s="22"/>
    </row>
    <row r="617">
      <c r="D617" s="22"/>
    </row>
    <row r="618">
      <c r="D618" s="22"/>
    </row>
    <row r="619">
      <c r="D619" s="22"/>
    </row>
    <row r="620">
      <c r="D620" s="22"/>
    </row>
    <row r="621">
      <c r="D621" s="22"/>
    </row>
    <row r="622">
      <c r="D622" s="22"/>
    </row>
    <row r="623">
      <c r="D623" s="22"/>
    </row>
    <row r="624">
      <c r="D624" s="22"/>
    </row>
    <row r="625">
      <c r="D625" s="22"/>
    </row>
    <row r="626">
      <c r="D626" s="22"/>
    </row>
    <row r="627">
      <c r="D627" s="22"/>
    </row>
    <row r="628">
      <c r="D628" s="22"/>
    </row>
    <row r="629">
      <c r="D629" s="22"/>
    </row>
    <row r="630">
      <c r="D630" s="22"/>
    </row>
    <row r="631">
      <c r="D631" s="22"/>
    </row>
    <row r="632">
      <c r="D632" s="22"/>
    </row>
    <row r="633">
      <c r="D633" s="22"/>
    </row>
    <row r="634">
      <c r="D634" s="22"/>
    </row>
    <row r="635">
      <c r="D635" s="22"/>
    </row>
    <row r="636">
      <c r="D636" s="22"/>
    </row>
    <row r="637">
      <c r="D637" s="22"/>
    </row>
    <row r="638">
      <c r="D638" s="22"/>
    </row>
    <row r="639">
      <c r="D639" s="22"/>
    </row>
    <row r="640">
      <c r="D640" s="22"/>
    </row>
    <row r="641">
      <c r="D641" s="22"/>
    </row>
    <row r="642">
      <c r="D642" s="22"/>
    </row>
    <row r="643">
      <c r="D643" s="22"/>
    </row>
    <row r="644">
      <c r="D644" s="22"/>
    </row>
    <row r="645">
      <c r="D645" s="22"/>
    </row>
    <row r="646">
      <c r="D646" s="22"/>
    </row>
    <row r="647">
      <c r="D647" s="22"/>
    </row>
    <row r="648">
      <c r="D648" s="22"/>
    </row>
    <row r="649">
      <c r="D649" s="22"/>
    </row>
    <row r="650">
      <c r="D650" s="22"/>
    </row>
    <row r="651">
      <c r="D651" s="22"/>
    </row>
    <row r="652">
      <c r="D652" s="22"/>
    </row>
    <row r="653">
      <c r="D653" s="22"/>
    </row>
    <row r="654">
      <c r="D654" s="22"/>
    </row>
    <row r="655">
      <c r="D655" s="22"/>
    </row>
    <row r="656">
      <c r="D656" s="22"/>
    </row>
    <row r="657">
      <c r="D657" s="22"/>
    </row>
    <row r="658">
      <c r="D658" s="22"/>
    </row>
    <row r="659">
      <c r="D659" s="22"/>
    </row>
    <row r="660">
      <c r="D660" s="22"/>
    </row>
    <row r="661">
      <c r="D661" s="22"/>
    </row>
    <row r="662">
      <c r="D662" s="22"/>
    </row>
    <row r="663">
      <c r="D663" s="22"/>
    </row>
    <row r="664">
      <c r="D664" s="22"/>
    </row>
    <row r="665">
      <c r="D665" s="22"/>
    </row>
    <row r="666">
      <c r="D666" s="22"/>
    </row>
    <row r="667">
      <c r="D667" s="22"/>
    </row>
    <row r="668">
      <c r="D668" s="22"/>
    </row>
    <row r="669">
      <c r="D669" s="22"/>
    </row>
    <row r="670">
      <c r="D670" s="22"/>
    </row>
    <row r="671">
      <c r="D671" s="22"/>
    </row>
    <row r="672">
      <c r="D672" s="22"/>
    </row>
    <row r="673">
      <c r="D673" s="22"/>
    </row>
    <row r="674">
      <c r="D674" s="22"/>
    </row>
    <row r="675">
      <c r="D675" s="22"/>
    </row>
    <row r="676">
      <c r="D676" s="22"/>
    </row>
    <row r="677">
      <c r="D677" s="22"/>
    </row>
    <row r="678">
      <c r="D678" s="22"/>
    </row>
    <row r="679">
      <c r="D679" s="22"/>
    </row>
    <row r="680">
      <c r="D680" s="22"/>
    </row>
    <row r="681">
      <c r="D681" s="22"/>
    </row>
    <row r="682">
      <c r="D682" s="22"/>
    </row>
    <row r="683">
      <c r="D683" s="22"/>
    </row>
    <row r="684">
      <c r="D684" s="22"/>
    </row>
    <row r="685">
      <c r="D685" s="22"/>
    </row>
    <row r="686">
      <c r="D686" s="22"/>
    </row>
    <row r="687">
      <c r="D687" s="22"/>
    </row>
    <row r="688">
      <c r="D688" s="22"/>
    </row>
    <row r="689">
      <c r="D689" s="22"/>
    </row>
    <row r="690">
      <c r="D690" s="22"/>
    </row>
    <row r="691">
      <c r="D691" s="22"/>
    </row>
    <row r="692">
      <c r="D692" s="22"/>
    </row>
    <row r="693">
      <c r="D693" s="22"/>
    </row>
    <row r="694">
      <c r="D694" s="22"/>
    </row>
    <row r="695">
      <c r="D695" s="22"/>
    </row>
    <row r="696">
      <c r="D696" s="22"/>
    </row>
    <row r="697">
      <c r="D697" s="22"/>
    </row>
    <row r="698">
      <c r="D698" s="22"/>
    </row>
    <row r="699">
      <c r="D699" s="22"/>
    </row>
    <row r="700">
      <c r="D700" s="22"/>
    </row>
    <row r="701">
      <c r="D701" s="22"/>
    </row>
    <row r="702">
      <c r="D702" s="22"/>
    </row>
    <row r="703">
      <c r="D703" s="22"/>
    </row>
    <row r="704">
      <c r="D704" s="22"/>
    </row>
    <row r="705">
      <c r="D705" s="22"/>
    </row>
    <row r="706">
      <c r="D706" s="22"/>
    </row>
    <row r="707">
      <c r="D707" s="22"/>
    </row>
    <row r="708">
      <c r="D708" s="22"/>
    </row>
    <row r="709">
      <c r="D709" s="22"/>
    </row>
    <row r="710">
      <c r="D710" s="22"/>
    </row>
    <row r="711">
      <c r="D711" s="22"/>
    </row>
    <row r="712">
      <c r="D712" s="22"/>
    </row>
    <row r="713">
      <c r="D713" s="22"/>
    </row>
    <row r="714">
      <c r="D714" s="22"/>
    </row>
    <row r="715">
      <c r="D715" s="22"/>
    </row>
    <row r="716">
      <c r="D716" s="22"/>
    </row>
    <row r="717">
      <c r="D717" s="22"/>
    </row>
    <row r="718">
      <c r="D718" s="22"/>
    </row>
    <row r="719">
      <c r="D719" s="22"/>
    </row>
    <row r="720">
      <c r="D720" s="22"/>
    </row>
    <row r="721">
      <c r="D721" s="22"/>
    </row>
    <row r="722">
      <c r="D722" s="22"/>
    </row>
    <row r="723">
      <c r="D723" s="22"/>
    </row>
    <row r="724">
      <c r="D724" s="22"/>
    </row>
    <row r="725">
      <c r="D725" s="22"/>
    </row>
    <row r="726">
      <c r="D726" s="22"/>
    </row>
    <row r="727">
      <c r="D727" s="22"/>
    </row>
    <row r="728">
      <c r="D728" s="22"/>
    </row>
    <row r="729">
      <c r="D729" s="22"/>
    </row>
    <row r="730">
      <c r="D730" s="22"/>
    </row>
    <row r="731">
      <c r="D731" s="22"/>
    </row>
    <row r="732">
      <c r="D732" s="22"/>
    </row>
    <row r="733">
      <c r="D733" s="22"/>
    </row>
    <row r="734">
      <c r="D734" s="22"/>
    </row>
    <row r="735">
      <c r="D735" s="22"/>
    </row>
    <row r="736">
      <c r="D736" s="22"/>
    </row>
    <row r="737">
      <c r="D737" s="22"/>
    </row>
    <row r="738">
      <c r="D738" s="22"/>
    </row>
    <row r="739">
      <c r="D739" s="22"/>
    </row>
    <row r="740">
      <c r="D740" s="22"/>
    </row>
    <row r="741">
      <c r="D741" s="22"/>
    </row>
    <row r="742">
      <c r="D742" s="22"/>
    </row>
    <row r="743">
      <c r="D743" s="22"/>
    </row>
    <row r="744">
      <c r="D744" s="22"/>
    </row>
    <row r="745">
      <c r="D745" s="22"/>
    </row>
    <row r="746">
      <c r="D746" s="22"/>
    </row>
    <row r="747">
      <c r="D747" s="22"/>
    </row>
    <row r="748">
      <c r="D748" s="22"/>
    </row>
    <row r="749">
      <c r="D749" s="22"/>
    </row>
    <row r="750">
      <c r="D750" s="22"/>
    </row>
    <row r="751">
      <c r="D751" s="22"/>
    </row>
    <row r="752">
      <c r="D752" s="22"/>
    </row>
    <row r="753">
      <c r="D753" s="22"/>
    </row>
    <row r="754">
      <c r="D754" s="22"/>
    </row>
    <row r="755">
      <c r="D755" s="22"/>
    </row>
    <row r="756">
      <c r="D756" s="22"/>
    </row>
    <row r="757">
      <c r="D757" s="22"/>
    </row>
    <row r="758">
      <c r="D758" s="22"/>
    </row>
    <row r="759">
      <c r="D759" s="22"/>
    </row>
    <row r="760">
      <c r="D760" s="22"/>
    </row>
    <row r="761">
      <c r="D761" s="22"/>
    </row>
    <row r="762">
      <c r="D762" s="22"/>
    </row>
    <row r="763">
      <c r="D763" s="22"/>
    </row>
    <row r="764">
      <c r="D764" s="22"/>
    </row>
    <row r="765">
      <c r="D765" s="22"/>
    </row>
    <row r="766">
      <c r="D766" s="22"/>
    </row>
    <row r="767">
      <c r="D767" s="22"/>
    </row>
    <row r="768">
      <c r="D768" s="22"/>
    </row>
    <row r="769">
      <c r="D769" s="22"/>
    </row>
    <row r="770">
      <c r="D770" s="22"/>
    </row>
    <row r="771">
      <c r="D771" s="22"/>
    </row>
    <row r="772">
      <c r="D772" s="22"/>
    </row>
    <row r="773">
      <c r="D773" s="22"/>
    </row>
    <row r="774">
      <c r="D774" s="22"/>
    </row>
    <row r="775">
      <c r="D775" s="22"/>
    </row>
    <row r="776">
      <c r="D776" s="22"/>
    </row>
    <row r="777">
      <c r="D777" s="22"/>
    </row>
    <row r="778">
      <c r="D778" s="22"/>
    </row>
    <row r="779">
      <c r="D779" s="22"/>
    </row>
    <row r="780">
      <c r="D780" s="22"/>
    </row>
    <row r="781">
      <c r="D781" s="22"/>
    </row>
    <row r="782">
      <c r="D782" s="22"/>
    </row>
    <row r="783">
      <c r="D783" s="22"/>
    </row>
    <row r="784">
      <c r="D784" s="22"/>
    </row>
    <row r="785">
      <c r="D785" s="22"/>
    </row>
    <row r="786">
      <c r="D786" s="22"/>
    </row>
    <row r="787">
      <c r="D787" s="22"/>
    </row>
    <row r="788">
      <c r="D788" s="22"/>
    </row>
    <row r="789">
      <c r="D789" s="22"/>
    </row>
    <row r="790">
      <c r="D790" s="22"/>
    </row>
    <row r="791">
      <c r="D791" s="22"/>
    </row>
    <row r="792">
      <c r="D792" s="22"/>
    </row>
    <row r="793">
      <c r="D793" s="22"/>
    </row>
    <row r="794">
      <c r="D794" s="22"/>
    </row>
    <row r="795">
      <c r="D795" s="22"/>
    </row>
    <row r="796">
      <c r="D796" s="22"/>
    </row>
    <row r="797">
      <c r="D797" s="22"/>
    </row>
    <row r="798">
      <c r="D798" s="22"/>
    </row>
    <row r="799">
      <c r="D799" s="22"/>
    </row>
    <row r="800">
      <c r="D800" s="22"/>
    </row>
    <row r="801">
      <c r="D801" s="22"/>
    </row>
    <row r="802">
      <c r="D802" s="22"/>
    </row>
    <row r="803">
      <c r="D803" s="22"/>
    </row>
    <row r="804">
      <c r="D804" s="22"/>
    </row>
    <row r="805">
      <c r="D805" s="22"/>
    </row>
    <row r="806">
      <c r="D806" s="22"/>
    </row>
    <row r="807">
      <c r="D807" s="22"/>
    </row>
    <row r="808">
      <c r="D808" s="22"/>
    </row>
    <row r="809">
      <c r="D809" s="22"/>
    </row>
    <row r="810">
      <c r="D810" s="22"/>
    </row>
    <row r="811">
      <c r="D811" s="22"/>
    </row>
    <row r="812">
      <c r="D812" s="22"/>
    </row>
    <row r="813">
      <c r="D813" s="22"/>
    </row>
    <row r="814">
      <c r="D814" s="22"/>
    </row>
    <row r="815">
      <c r="D815" s="22"/>
    </row>
    <row r="816">
      <c r="D816" s="22"/>
    </row>
    <row r="817">
      <c r="D817" s="22"/>
    </row>
    <row r="818">
      <c r="D818" s="22"/>
    </row>
    <row r="819">
      <c r="D819" s="22"/>
    </row>
    <row r="820">
      <c r="D820" s="22"/>
    </row>
    <row r="821">
      <c r="D821" s="22"/>
    </row>
    <row r="822">
      <c r="D822" s="22"/>
    </row>
    <row r="823">
      <c r="D823" s="22"/>
    </row>
    <row r="824">
      <c r="D824" s="22"/>
    </row>
    <row r="825">
      <c r="D825" s="22"/>
    </row>
    <row r="826">
      <c r="D826" s="22"/>
    </row>
    <row r="827">
      <c r="D827" s="22"/>
    </row>
    <row r="828">
      <c r="D828" s="22"/>
    </row>
    <row r="829">
      <c r="D829" s="22"/>
    </row>
    <row r="830">
      <c r="D830" s="22"/>
    </row>
    <row r="831">
      <c r="D831" s="22"/>
    </row>
    <row r="832">
      <c r="D832" s="22"/>
    </row>
    <row r="833">
      <c r="D833" s="22"/>
    </row>
    <row r="834">
      <c r="D834" s="22"/>
    </row>
    <row r="835">
      <c r="D835" s="22"/>
    </row>
    <row r="836">
      <c r="D836" s="22"/>
    </row>
    <row r="837">
      <c r="D837" s="22"/>
    </row>
    <row r="838">
      <c r="D838" s="22"/>
    </row>
    <row r="839">
      <c r="D839" s="22"/>
    </row>
    <row r="840">
      <c r="D840" s="22"/>
    </row>
    <row r="841">
      <c r="D841" s="22"/>
    </row>
    <row r="842">
      <c r="D842" s="22"/>
    </row>
    <row r="843">
      <c r="D843" s="22"/>
    </row>
    <row r="844">
      <c r="D844" s="22"/>
    </row>
    <row r="845">
      <c r="D845" s="22"/>
    </row>
    <row r="846">
      <c r="D846" s="22"/>
    </row>
    <row r="847">
      <c r="D847" s="22"/>
    </row>
    <row r="848">
      <c r="D848" s="22"/>
    </row>
    <row r="849">
      <c r="D849" s="22"/>
    </row>
    <row r="850">
      <c r="D850" s="22"/>
    </row>
    <row r="851">
      <c r="D851" s="22"/>
    </row>
    <row r="852">
      <c r="D852" s="22"/>
    </row>
    <row r="853">
      <c r="D853" s="22"/>
    </row>
    <row r="854">
      <c r="D854" s="22"/>
    </row>
    <row r="855">
      <c r="D855" s="22"/>
    </row>
    <row r="856">
      <c r="D856" s="22"/>
    </row>
    <row r="857">
      <c r="D857" s="22"/>
    </row>
    <row r="858">
      <c r="D858" s="22"/>
    </row>
    <row r="859">
      <c r="D859" s="22"/>
    </row>
    <row r="860">
      <c r="D860" s="22"/>
    </row>
    <row r="861">
      <c r="D861" s="22"/>
    </row>
    <row r="862">
      <c r="D862" s="22"/>
    </row>
    <row r="863">
      <c r="D863" s="22"/>
    </row>
    <row r="864">
      <c r="D864" s="22"/>
    </row>
    <row r="865">
      <c r="D865" s="22"/>
    </row>
    <row r="866">
      <c r="D866" s="22"/>
    </row>
    <row r="867">
      <c r="D867" s="22"/>
    </row>
    <row r="868">
      <c r="D868" s="22"/>
    </row>
    <row r="869">
      <c r="D869" s="22"/>
    </row>
    <row r="870">
      <c r="D870" s="22"/>
    </row>
    <row r="871">
      <c r="D871" s="22"/>
    </row>
    <row r="872">
      <c r="D872" s="22"/>
    </row>
    <row r="873">
      <c r="D873" s="22"/>
    </row>
    <row r="874">
      <c r="D874" s="22"/>
    </row>
    <row r="875">
      <c r="D875" s="22"/>
    </row>
    <row r="876">
      <c r="D876" s="22"/>
    </row>
    <row r="877">
      <c r="D877" s="22"/>
    </row>
    <row r="878">
      <c r="D878" s="22"/>
    </row>
    <row r="879">
      <c r="D879" s="22"/>
    </row>
    <row r="880">
      <c r="D880" s="22"/>
    </row>
    <row r="881">
      <c r="D881" s="22"/>
    </row>
    <row r="882">
      <c r="D882" s="22"/>
    </row>
    <row r="883">
      <c r="D883" s="22"/>
    </row>
    <row r="884">
      <c r="D884" s="22"/>
    </row>
    <row r="885">
      <c r="D885" s="22"/>
    </row>
    <row r="886">
      <c r="D886" s="22"/>
    </row>
    <row r="887">
      <c r="D887" s="22"/>
    </row>
    <row r="888">
      <c r="D888" s="22"/>
    </row>
    <row r="889">
      <c r="D889" s="22"/>
    </row>
    <row r="890">
      <c r="D890" s="22"/>
    </row>
    <row r="891">
      <c r="D891" s="22"/>
    </row>
    <row r="892">
      <c r="D892" s="22"/>
    </row>
    <row r="893">
      <c r="D893" s="22"/>
    </row>
    <row r="894">
      <c r="D894" s="22"/>
    </row>
    <row r="895">
      <c r="D895" s="22"/>
    </row>
    <row r="896">
      <c r="D896" s="22"/>
    </row>
    <row r="897">
      <c r="D897" s="22"/>
    </row>
    <row r="898">
      <c r="D898" s="22"/>
    </row>
    <row r="899">
      <c r="D899" s="22"/>
    </row>
    <row r="900">
      <c r="D900" s="22"/>
    </row>
    <row r="901">
      <c r="D901" s="22"/>
    </row>
    <row r="902">
      <c r="D902" s="22"/>
    </row>
    <row r="903">
      <c r="D903" s="22"/>
    </row>
    <row r="904">
      <c r="D904" s="22"/>
    </row>
    <row r="905">
      <c r="D905" s="22"/>
    </row>
    <row r="906">
      <c r="D906" s="22"/>
    </row>
    <row r="907">
      <c r="D907" s="22"/>
    </row>
    <row r="908">
      <c r="D908" s="22"/>
    </row>
    <row r="909">
      <c r="D909" s="22"/>
    </row>
    <row r="910">
      <c r="D910" s="22"/>
    </row>
    <row r="911">
      <c r="D911" s="22"/>
    </row>
    <row r="912">
      <c r="D912" s="22"/>
    </row>
    <row r="913">
      <c r="D913" s="22"/>
    </row>
    <row r="914">
      <c r="D914" s="22"/>
    </row>
    <row r="915">
      <c r="D915" s="22"/>
    </row>
    <row r="916">
      <c r="D916" s="22"/>
    </row>
    <row r="917">
      <c r="D917" s="22"/>
    </row>
    <row r="918">
      <c r="D918" s="22"/>
    </row>
    <row r="919">
      <c r="D919" s="22"/>
    </row>
    <row r="920">
      <c r="D920" s="22"/>
    </row>
    <row r="921">
      <c r="D921" s="22"/>
    </row>
    <row r="922">
      <c r="D922" s="22"/>
    </row>
    <row r="923">
      <c r="D923" s="22"/>
    </row>
    <row r="924">
      <c r="D924" s="22"/>
    </row>
    <row r="925">
      <c r="D925" s="22"/>
    </row>
    <row r="926">
      <c r="D926" s="22"/>
    </row>
    <row r="927">
      <c r="D927" s="22"/>
    </row>
    <row r="928">
      <c r="D928" s="22"/>
    </row>
    <row r="929">
      <c r="D929" s="22"/>
    </row>
    <row r="930">
      <c r="D930" s="22"/>
    </row>
    <row r="931">
      <c r="D931" s="22"/>
    </row>
    <row r="932">
      <c r="D932" s="22"/>
    </row>
    <row r="933">
      <c r="D933" s="22"/>
    </row>
    <row r="934">
      <c r="D934" s="22"/>
    </row>
    <row r="935">
      <c r="D935" s="22"/>
    </row>
    <row r="936">
      <c r="D936" s="22"/>
    </row>
    <row r="937">
      <c r="D937" s="22"/>
    </row>
    <row r="938">
      <c r="D938" s="22"/>
    </row>
    <row r="939">
      <c r="D939" s="22"/>
    </row>
    <row r="940">
      <c r="D940" s="22"/>
    </row>
    <row r="941">
      <c r="D941" s="22"/>
    </row>
    <row r="942">
      <c r="D942" s="22"/>
    </row>
    <row r="943">
      <c r="D943" s="22"/>
    </row>
    <row r="944">
      <c r="D944" s="22"/>
    </row>
    <row r="945">
      <c r="D945" s="22"/>
    </row>
    <row r="946">
      <c r="D946" s="22"/>
    </row>
    <row r="947">
      <c r="D947" s="22"/>
    </row>
    <row r="948">
      <c r="D948" s="22"/>
    </row>
    <row r="949">
      <c r="D949" s="22"/>
    </row>
    <row r="950">
      <c r="D950" s="22"/>
    </row>
    <row r="951">
      <c r="D951" s="22"/>
    </row>
    <row r="952">
      <c r="D952" s="22"/>
    </row>
    <row r="953">
      <c r="D953" s="22"/>
    </row>
    <row r="954">
      <c r="D954" s="22"/>
    </row>
    <row r="955">
      <c r="D955" s="22"/>
    </row>
    <row r="956">
      <c r="D956" s="22"/>
    </row>
    <row r="957">
      <c r="D957" s="22"/>
    </row>
    <row r="958">
      <c r="D958" s="22"/>
    </row>
    <row r="959">
      <c r="D959" s="22"/>
    </row>
    <row r="960">
      <c r="D960" s="22"/>
    </row>
    <row r="961">
      <c r="D961" s="22"/>
    </row>
    <row r="962">
      <c r="D962" s="22"/>
    </row>
    <row r="963">
      <c r="D963" s="22"/>
    </row>
    <row r="964">
      <c r="D964" s="22"/>
    </row>
    <row r="965">
      <c r="D965" s="22"/>
    </row>
    <row r="966">
      <c r="D966" s="22"/>
    </row>
    <row r="967">
      <c r="D967" s="22"/>
    </row>
    <row r="968">
      <c r="D968" s="22"/>
    </row>
    <row r="969">
      <c r="D969" s="22"/>
    </row>
    <row r="970">
      <c r="D970" s="22"/>
    </row>
    <row r="971">
      <c r="D971" s="22"/>
    </row>
    <row r="972">
      <c r="D972" s="22"/>
    </row>
    <row r="973">
      <c r="D973" s="22"/>
    </row>
    <row r="974">
      <c r="D974" s="22"/>
    </row>
    <row r="975">
      <c r="D975" s="22"/>
    </row>
    <row r="976">
      <c r="D976" s="22"/>
    </row>
    <row r="977">
      <c r="D977" s="22"/>
    </row>
    <row r="978">
      <c r="D978" s="22"/>
    </row>
    <row r="979">
      <c r="D979" s="22"/>
    </row>
    <row r="980">
      <c r="D980" s="22"/>
    </row>
    <row r="981">
      <c r="D981" s="22"/>
    </row>
    <row r="982">
      <c r="D982" s="22"/>
    </row>
    <row r="983">
      <c r="D983" s="22"/>
    </row>
    <row r="984">
      <c r="D984" s="22"/>
    </row>
    <row r="985">
      <c r="D985" s="22"/>
    </row>
    <row r="986">
      <c r="D986" s="22"/>
    </row>
    <row r="987">
      <c r="D987" s="22"/>
    </row>
    <row r="988">
      <c r="D988" s="22"/>
    </row>
    <row r="989">
      <c r="D989" s="22"/>
    </row>
    <row r="990">
      <c r="D990" s="22"/>
    </row>
  </sheetData>
  <drawing r:id="rId1"/>
</worksheet>
</file>