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gge\Documents\Keto\"/>
    </mc:Choice>
  </mc:AlternateContent>
  <xr:revisionPtr revIDLastSave="0" documentId="13_ncr:1_{FD204AF5-A2A5-4CDC-AE0A-2203017C2C47}" xr6:coauthVersionLast="47" xr6:coauthVersionMax="47" xr10:uidLastSave="{00000000-0000-0000-0000-000000000000}"/>
  <bookViews>
    <workbookView xWindow="-98" yWindow="-98" windowWidth="28996" windowHeight="15675" activeTab="6" xr2:uid="{17E71FAD-1FBD-40AC-9770-67C7CFA7A4FA}"/>
  </bookViews>
  <sheets>
    <sheet name="KetoDatabase" sheetId="3" r:id="rId1"/>
    <sheet name="Totals" sheetId="9" r:id="rId2"/>
    <sheet name="Breakfast" sheetId="4" r:id="rId3"/>
    <sheet name="Lunch" sheetId="5" r:id="rId4"/>
    <sheet name="Dinner" sheetId="6" r:id="rId5"/>
    <sheet name="Snack (1)" sheetId="7" r:id="rId6"/>
    <sheet name="Snack (2)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9" l="1"/>
  <c r="D18" i="9"/>
  <c r="C18" i="9"/>
  <c r="B18" i="9"/>
  <c r="E18" i="9" s="1"/>
  <c r="I22" i="8"/>
  <c r="H22" i="8"/>
  <c r="G22" i="8"/>
  <c r="F22" i="8"/>
  <c r="E22" i="8"/>
  <c r="C22" i="8"/>
  <c r="B22" i="8"/>
  <c r="I21" i="8"/>
  <c r="H21" i="8"/>
  <c r="G21" i="8"/>
  <c r="F21" i="8"/>
  <c r="E21" i="8"/>
  <c r="C21" i="8"/>
  <c r="B21" i="8"/>
  <c r="I20" i="8"/>
  <c r="H20" i="8"/>
  <c r="G20" i="8"/>
  <c r="F20" i="8"/>
  <c r="E20" i="8"/>
  <c r="C20" i="8"/>
  <c r="B20" i="8"/>
  <c r="I19" i="8"/>
  <c r="H19" i="8"/>
  <c r="G19" i="8"/>
  <c r="F19" i="8"/>
  <c r="E19" i="8"/>
  <c r="C19" i="8"/>
  <c r="B19" i="8"/>
  <c r="I18" i="8"/>
  <c r="H18" i="8"/>
  <c r="G18" i="8"/>
  <c r="F18" i="8"/>
  <c r="E18" i="8"/>
  <c r="C18" i="8"/>
  <c r="B18" i="8"/>
  <c r="I17" i="8"/>
  <c r="H17" i="8"/>
  <c r="G17" i="8"/>
  <c r="F17" i="8"/>
  <c r="E17" i="8"/>
  <c r="C17" i="8"/>
  <c r="B17" i="8"/>
  <c r="I16" i="8"/>
  <c r="H16" i="8"/>
  <c r="G16" i="8"/>
  <c r="F16" i="8"/>
  <c r="E16" i="8"/>
  <c r="C16" i="8"/>
  <c r="B16" i="8"/>
  <c r="I15" i="8"/>
  <c r="H15" i="8"/>
  <c r="G15" i="8"/>
  <c r="F15" i="8"/>
  <c r="E15" i="8"/>
  <c r="C15" i="8"/>
  <c r="B15" i="8"/>
  <c r="I14" i="8"/>
  <c r="H14" i="8"/>
  <c r="G14" i="8"/>
  <c r="F14" i="8"/>
  <c r="E14" i="8"/>
  <c r="C14" i="8"/>
  <c r="B14" i="8"/>
  <c r="I13" i="8"/>
  <c r="H13" i="8"/>
  <c r="G13" i="8"/>
  <c r="F13" i="8"/>
  <c r="E13" i="8"/>
  <c r="C13" i="8"/>
  <c r="B13" i="8"/>
  <c r="I12" i="8"/>
  <c r="H12" i="8"/>
  <c r="G12" i="8"/>
  <c r="F12" i="8"/>
  <c r="E12" i="8"/>
  <c r="C12" i="8"/>
  <c r="B12" i="8"/>
  <c r="I11" i="8"/>
  <c r="H11" i="8"/>
  <c r="G11" i="8"/>
  <c r="F11" i="8"/>
  <c r="E11" i="8"/>
  <c r="C11" i="8"/>
  <c r="B11" i="8"/>
  <c r="I10" i="8"/>
  <c r="H10" i="8"/>
  <c r="G10" i="8"/>
  <c r="F10" i="8"/>
  <c r="E10" i="8"/>
  <c r="C10" i="8"/>
  <c r="B10" i="8"/>
  <c r="I9" i="8"/>
  <c r="H9" i="8"/>
  <c r="G9" i="8"/>
  <c r="F9" i="8"/>
  <c r="E9" i="8"/>
  <c r="C9" i="8"/>
  <c r="B9" i="8"/>
  <c r="I8" i="8"/>
  <c r="H8" i="8"/>
  <c r="G8" i="8"/>
  <c r="F8" i="8"/>
  <c r="E8" i="8"/>
  <c r="C8" i="8"/>
  <c r="B8" i="8"/>
  <c r="I7" i="8"/>
  <c r="H7" i="8"/>
  <c r="G7" i="8"/>
  <c r="F7" i="8"/>
  <c r="E7" i="8"/>
  <c r="C7" i="8"/>
  <c r="B7" i="8"/>
  <c r="I6" i="8"/>
  <c r="H6" i="8"/>
  <c r="G6" i="8"/>
  <c r="F6" i="8"/>
  <c r="E6" i="8"/>
  <c r="C6" i="8"/>
  <c r="B6" i="8"/>
  <c r="I5" i="8"/>
  <c r="H5" i="8"/>
  <c r="G5" i="8"/>
  <c r="F5" i="8"/>
  <c r="E5" i="8"/>
  <c r="C5" i="8"/>
  <c r="B5" i="8"/>
  <c r="I4" i="8"/>
  <c r="H4" i="8"/>
  <c r="G4" i="8"/>
  <c r="F4" i="8"/>
  <c r="E4" i="8"/>
  <c r="C4" i="8"/>
  <c r="B4" i="8"/>
  <c r="I3" i="8"/>
  <c r="H3" i="8"/>
  <c r="G3" i="8"/>
  <c r="F3" i="8"/>
  <c r="E3" i="8"/>
  <c r="C3" i="8"/>
  <c r="B3" i="8"/>
  <c r="I2" i="8"/>
  <c r="H2" i="8"/>
  <c r="G2" i="8"/>
  <c r="F2" i="8"/>
  <c r="E2" i="8"/>
  <c r="C2" i="8"/>
  <c r="B2" i="8"/>
  <c r="I22" i="7"/>
  <c r="H22" i="7"/>
  <c r="G22" i="7"/>
  <c r="F22" i="7"/>
  <c r="E22" i="7"/>
  <c r="C22" i="7"/>
  <c r="B22" i="7"/>
  <c r="I21" i="7"/>
  <c r="H21" i="7"/>
  <c r="G21" i="7"/>
  <c r="F21" i="7"/>
  <c r="E21" i="7"/>
  <c r="C21" i="7"/>
  <c r="B21" i="7"/>
  <c r="I20" i="7"/>
  <c r="H20" i="7"/>
  <c r="G20" i="7"/>
  <c r="F20" i="7"/>
  <c r="E20" i="7"/>
  <c r="C20" i="7"/>
  <c r="B20" i="7"/>
  <c r="I19" i="7"/>
  <c r="H19" i="7"/>
  <c r="G19" i="7"/>
  <c r="F19" i="7"/>
  <c r="E19" i="7"/>
  <c r="C19" i="7"/>
  <c r="B19" i="7"/>
  <c r="I18" i="7"/>
  <c r="H18" i="7"/>
  <c r="G18" i="7"/>
  <c r="F18" i="7"/>
  <c r="E18" i="7"/>
  <c r="C18" i="7"/>
  <c r="B18" i="7"/>
  <c r="I17" i="7"/>
  <c r="H17" i="7"/>
  <c r="G17" i="7"/>
  <c r="F17" i="7"/>
  <c r="E17" i="7"/>
  <c r="C17" i="7"/>
  <c r="B17" i="7"/>
  <c r="I16" i="7"/>
  <c r="H16" i="7"/>
  <c r="G16" i="7"/>
  <c r="F16" i="7"/>
  <c r="E16" i="7"/>
  <c r="C16" i="7"/>
  <c r="B16" i="7"/>
  <c r="I15" i="7"/>
  <c r="H15" i="7"/>
  <c r="G15" i="7"/>
  <c r="F15" i="7"/>
  <c r="E15" i="7"/>
  <c r="C15" i="7"/>
  <c r="B15" i="7"/>
  <c r="I14" i="7"/>
  <c r="H14" i="7"/>
  <c r="G14" i="7"/>
  <c r="F14" i="7"/>
  <c r="E14" i="7"/>
  <c r="C14" i="7"/>
  <c r="B14" i="7"/>
  <c r="I13" i="7"/>
  <c r="H13" i="7"/>
  <c r="G13" i="7"/>
  <c r="F13" i="7"/>
  <c r="E13" i="7"/>
  <c r="C13" i="7"/>
  <c r="B13" i="7"/>
  <c r="I12" i="7"/>
  <c r="H12" i="7"/>
  <c r="G12" i="7"/>
  <c r="F12" i="7"/>
  <c r="E12" i="7"/>
  <c r="C12" i="7"/>
  <c r="B12" i="7"/>
  <c r="I11" i="7"/>
  <c r="H11" i="7"/>
  <c r="G11" i="7"/>
  <c r="F11" i="7"/>
  <c r="E11" i="7"/>
  <c r="C11" i="7"/>
  <c r="B11" i="7"/>
  <c r="I10" i="7"/>
  <c r="H10" i="7"/>
  <c r="G10" i="7"/>
  <c r="F10" i="7"/>
  <c r="E10" i="7"/>
  <c r="C10" i="7"/>
  <c r="B10" i="7"/>
  <c r="I9" i="7"/>
  <c r="H9" i="7"/>
  <c r="G9" i="7"/>
  <c r="F9" i="7"/>
  <c r="E9" i="7"/>
  <c r="C9" i="7"/>
  <c r="B9" i="7"/>
  <c r="I8" i="7"/>
  <c r="H8" i="7"/>
  <c r="G8" i="7"/>
  <c r="F8" i="7"/>
  <c r="E8" i="7"/>
  <c r="C8" i="7"/>
  <c r="B8" i="7"/>
  <c r="I7" i="7"/>
  <c r="H7" i="7"/>
  <c r="G7" i="7"/>
  <c r="F7" i="7"/>
  <c r="E7" i="7"/>
  <c r="C7" i="7"/>
  <c r="B7" i="7"/>
  <c r="I6" i="7"/>
  <c r="H6" i="7"/>
  <c r="G6" i="7"/>
  <c r="F6" i="7"/>
  <c r="E6" i="7"/>
  <c r="C6" i="7"/>
  <c r="B6" i="7"/>
  <c r="I5" i="7"/>
  <c r="H5" i="7"/>
  <c r="G5" i="7"/>
  <c r="F5" i="7"/>
  <c r="E5" i="7"/>
  <c r="C5" i="7"/>
  <c r="B5" i="7"/>
  <c r="I4" i="7"/>
  <c r="H4" i="7"/>
  <c r="G4" i="7"/>
  <c r="F4" i="7"/>
  <c r="E4" i="7"/>
  <c r="C4" i="7"/>
  <c r="B4" i="7"/>
  <c r="I3" i="7"/>
  <c r="H3" i="7"/>
  <c r="G3" i="7"/>
  <c r="F3" i="7"/>
  <c r="E3" i="7"/>
  <c r="C3" i="7"/>
  <c r="B3" i="7"/>
  <c r="I2" i="7"/>
  <c r="H2" i="7"/>
  <c r="G2" i="7"/>
  <c r="F2" i="7"/>
  <c r="E2" i="7"/>
  <c r="C2" i="7"/>
  <c r="B2" i="7"/>
  <c r="I22" i="6"/>
  <c r="H22" i="6"/>
  <c r="G22" i="6"/>
  <c r="F22" i="6"/>
  <c r="E22" i="6"/>
  <c r="C22" i="6"/>
  <c r="B22" i="6"/>
  <c r="I21" i="6"/>
  <c r="H21" i="6"/>
  <c r="G21" i="6"/>
  <c r="F21" i="6"/>
  <c r="E21" i="6"/>
  <c r="C21" i="6"/>
  <c r="B21" i="6"/>
  <c r="I20" i="6"/>
  <c r="H20" i="6"/>
  <c r="G20" i="6"/>
  <c r="F20" i="6"/>
  <c r="E20" i="6"/>
  <c r="C20" i="6"/>
  <c r="B20" i="6"/>
  <c r="I19" i="6"/>
  <c r="H19" i="6"/>
  <c r="G19" i="6"/>
  <c r="F19" i="6"/>
  <c r="E19" i="6"/>
  <c r="C19" i="6"/>
  <c r="B19" i="6"/>
  <c r="I18" i="6"/>
  <c r="H18" i="6"/>
  <c r="G18" i="6"/>
  <c r="F18" i="6"/>
  <c r="E18" i="6"/>
  <c r="C18" i="6"/>
  <c r="B18" i="6"/>
  <c r="I17" i="6"/>
  <c r="H17" i="6"/>
  <c r="G17" i="6"/>
  <c r="F17" i="6"/>
  <c r="E17" i="6"/>
  <c r="C17" i="6"/>
  <c r="B17" i="6"/>
  <c r="I16" i="6"/>
  <c r="H16" i="6"/>
  <c r="G16" i="6"/>
  <c r="F16" i="6"/>
  <c r="E16" i="6"/>
  <c r="C16" i="6"/>
  <c r="B16" i="6"/>
  <c r="I15" i="6"/>
  <c r="H15" i="6"/>
  <c r="G15" i="6"/>
  <c r="F15" i="6"/>
  <c r="E15" i="6"/>
  <c r="C15" i="6"/>
  <c r="B15" i="6"/>
  <c r="I14" i="6"/>
  <c r="H14" i="6"/>
  <c r="G14" i="6"/>
  <c r="F14" i="6"/>
  <c r="E14" i="6"/>
  <c r="C14" i="6"/>
  <c r="B14" i="6"/>
  <c r="I13" i="6"/>
  <c r="H13" i="6"/>
  <c r="G13" i="6"/>
  <c r="F13" i="6"/>
  <c r="E13" i="6"/>
  <c r="C13" i="6"/>
  <c r="B13" i="6"/>
  <c r="I12" i="6"/>
  <c r="H12" i="6"/>
  <c r="G12" i="6"/>
  <c r="F12" i="6"/>
  <c r="E12" i="6"/>
  <c r="C12" i="6"/>
  <c r="B12" i="6"/>
  <c r="I11" i="6"/>
  <c r="H11" i="6"/>
  <c r="G11" i="6"/>
  <c r="F11" i="6"/>
  <c r="E11" i="6"/>
  <c r="C11" i="6"/>
  <c r="B11" i="6"/>
  <c r="I10" i="6"/>
  <c r="H10" i="6"/>
  <c r="G10" i="6"/>
  <c r="F10" i="6"/>
  <c r="E10" i="6"/>
  <c r="C10" i="6"/>
  <c r="B10" i="6"/>
  <c r="I9" i="6"/>
  <c r="H9" i="6"/>
  <c r="G9" i="6"/>
  <c r="F9" i="6"/>
  <c r="E9" i="6"/>
  <c r="C9" i="6"/>
  <c r="B9" i="6"/>
  <c r="I8" i="6"/>
  <c r="H8" i="6"/>
  <c r="G8" i="6"/>
  <c r="F8" i="6"/>
  <c r="E8" i="6"/>
  <c r="C8" i="6"/>
  <c r="B8" i="6"/>
  <c r="I7" i="6"/>
  <c r="H7" i="6"/>
  <c r="G7" i="6"/>
  <c r="F7" i="6"/>
  <c r="E7" i="6"/>
  <c r="C7" i="6"/>
  <c r="B7" i="6"/>
  <c r="I6" i="6"/>
  <c r="H6" i="6"/>
  <c r="G6" i="6"/>
  <c r="F6" i="6"/>
  <c r="E6" i="6"/>
  <c r="C6" i="6"/>
  <c r="B6" i="6"/>
  <c r="I5" i="6"/>
  <c r="H5" i="6"/>
  <c r="G5" i="6"/>
  <c r="F5" i="6"/>
  <c r="E5" i="6"/>
  <c r="C5" i="6"/>
  <c r="B5" i="6"/>
  <c r="I4" i="6"/>
  <c r="H4" i="6"/>
  <c r="G4" i="6"/>
  <c r="F4" i="6"/>
  <c r="E4" i="6"/>
  <c r="C4" i="6"/>
  <c r="B4" i="6"/>
  <c r="I3" i="6"/>
  <c r="H3" i="6"/>
  <c r="G3" i="6"/>
  <c r="F3" i="6"/>
  <c r="E3" i="6"/>
  <c r="C3" i="6"/>
  <c r="B3" i="6"/>
  <c r="I2" i="6"/>
  <c r="H2" i="6"/>
  <c r="G2" i="6"/>
  <c r="F2" i="6"/>
  <c r="E2" i="6"/>
  <c r="C2" i="6"/>
  <c r="B2" i="6"/>
  <c r="I22" i="5"/>
  <c r="H22" i="5"/>
  <c r="G22" i="5"/>
  <c r="F22" i="5"/>
  <c r="E22" i="5"/>
  <c r="C22" i="5"/>
  <c r="B22" i="5"/>
  <c r="I21" i="5"/>
  <c r="H21" i="5"/>
  <c r="G21" i="5"/>
  <c r="F21" i="5"/>
  <c r="E21" i="5"/>
  <c r="C21" i="5"/>
  <c r="B21" i="5"/>
  <c r="I20" i="5"/>
  <c r="H20" i="5"/>
  <c r="G20" i="5"/>
  <c r="F20" i="5"/>
  <c r="E20" i="5"/>
  <c r="C20" i="5"/>
  <c r="B20" i="5"/>
  <c r="I19" i="5"/>
  <c r="H19" i="5"/>
  <c r="G19" i="5"/>
  <c r="F19" i="5"/>
  <c r="E19" i="5"/>
  <c r="C19" i="5"/>
  <c r="B19" i="5"/>
  <c r="I18" i="5"/>
  <c r="H18" i="5"/>
  <c r="G18" i="5"/>
  <c r="F18" i="5"/>
  <c r="E18" i="5"/>
  <c r="C18" i="5"/>
  <c r="B18" i="5"/>
  <c r="I17" i="5"/>
  <c r="H17" i="5"/>
  <c r="G17" i="5"/>
  <c r="F17" i="5"/>
  <c r="E17" i="5"/>
  <c r="C17" i="5"/>
  <c r="B17" i="5"/>
  <c r="I16" i="5"/>
  <c r="H16" i="5"/>
  <c r="G16" i="5"/>
  <c r="F16" i="5"/>
  <c r="E16" i="5"/>
  <c r="C16" i="5"/>
  <c r="B16" i="5"/>
  <c r="I15" i="5"/>
  <c r="H15" i="5"/>
  <c r="G15" i="5"/>
  <c r="F15" i="5"/>
  <c r="E15" i="5"/>
  <c r="C15" i="5"/>
  <c r="B15" i="5"/>
  <c r="I14" i="5"/>
  <c r="H14" i="5"/>
  <c r="G14" i="5"/>
  <c r="F14" i="5"/>
  <c r="E14" i="5"/>
  <c r="C14" i="5"/>
  <c r="B14" i="5"/>
  <c r="I13" i="5"/>
  <c r="H13" i="5"/>
  <c r="G13" i="5"/>
  <c r="F13" i="5"/>
  <c r="E13" i="5"/>
  <c r="C13" i="5"/>
  <c r="B13" i="5"/>
  <c r="I12" i="5"/>
  <c r="H12" i="5"/>
  <c r="G12" i="5"/>
  <c r="F12" i="5"/>
  <c r="E12" i="5"/>
  <c r="C12" i="5"/>
  <c r="B12" i="5"/>
  <c r="I11" i="5"/>
  <c r="H11" i="5"/>
  <c r="G11" i="5"/>
  <c r="F11" i="5"/>
  <c r="E11" i="5"/>
  <c r="C11" i="5"/>
  <c r="B11" i="5"/>
  <c r="I10" i="5"/>
  <c r="H10" i="5"/>
  <c r="G10" i="5"/>
  <c r="F10" i="5"/>
  <c r="E10" i="5"/>
  <c r="C10" i="5"/>
  <c r="B10" i="5"/>
  <c r="I9" i="5"/>
  <c r="H9" i="5"/>
  <c r="G9" i="5"/>
  <c r="F9" i="5"/>
  <c r="E9" i="5"/>
  <c r="C9" i="5"/>
  <c r="B9" i="5"/>
  <c r="I8" i="5"/>
  <c r="H8" i="5"/>
  <c r="G8" i="5"/>
  <c r="F8" i="5"/>
  <c r="E8" i="5"/>
  <c r="C8" i="5"/>
  <c r="B8" i="5"/>
  <c r="I7" i="5"/>
  <c r="H7" i="5"/>
  <c r="G7" i="5"/>
  <c r="F7" i="5"/>
  <c r="E7" i="5"/>
  <c r="C7" i="5"/>
  <c r="B7" i="5"/>
  <c r="I6" i="5"/>
  <c r="H6" i="5"/>
  <c r="G6" i="5"/>
  <c r="F6" i="5"/>
  <c r="E6" i="5"/>
  <c r="C6" i="5"/>
  <c r="B6" i="5"/>
  <c r="I5" i="5"/>
  <c r="H5" i="5"/>
  <c r="G5" i="5"/>
  <c r="F5" i="5"/>
  <c r="E5" i="5"/>
  <c r="C5" i="5"/>
  <c r="B5" i="5"/>
  <c r="I4" i="5"/>
  <c r="H4" i="5"/>
  <c r="G4" i="5"/>
  <c r="F4" i="5"/>
  <c r="E4" i="5"/>
  <c r="C4" i="5"/>
  <c r="B4" i="5"/>
  <c r="I3" i="5"/>
  <c r="H3" i="5"/>
  <c r="G3" i="5"/>
  <c r="F3" i="5"/>
  <c r="E3" i="5"/>
  <c r="C3" i="5"/>
  <c r="B3" i="5"/>
  <c r="I2" i="5"/>
  <c r="H2" i="5"/>
  <c r="G2" i="5"/>
  <c r="F2" i="5"/>
  <c r="E2" i="5"/>
  <c r="C2" i="5"/>
  <c r="B2" i="5"/>
  <c r="E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F125" i="3"/>
  <c r="J125" i="3"/>
  <c r="L125" i="3"/>
  <c r="M125" i="3"/>
  <c r="N125" i="3"/>
  <c r="O125" i="3"/>
  <c r="P125" i="3"/>
  <c r="F124" i="3"/>
  <c r="J124" i="3"/>
  <c r="L124" i="3"/>
  <c r="M124" i="3"/>
  <c r="N124" i="3"/>
  <c r="O124" i="3"/>
  <c r="P124" i="3"/>
  <c r="F123" i="3"/>
  <c r="M123" i="3" s="1"/>
  <c r="L123" i="3"/>
  <c r="N123" i="3"/>
  <c r="O123" i="3"/>
  <c r="P123" i="3"/>
  <c r="F122" i="3"/>
  <c r="J122" i="3" s="1"/>
  <c r="L122" i="3"/>
  <c r="M122" i="3"/>
  <c r="N122" i="3"/>
  <c r="O122" i="3"/>
  <c r="P122" i="3"/>
  <c r="P2" i="3"/>
  <c r="P3" i="3"/>
  <c r="P4" i="3"/>
  <c r="P5" i="3"/>
  <c r="P6" i="3"/>
  <c r="P8" i="3"/>
  <c r="P9" i="3"/>
  <c r="P10" i="3"/>
  <c r="P11" i="3"/>
  <c r="P12" i="3"/>
  <c r="P13" i="3"/>
  <c r="P15" i="3"/>
  <c r="P16" i="3"/>
  <c r="P18" i="3"/>
  <c r="P19" i="3"/>
  <c r="P20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9" i="3"/>
  <c r="P40" i="3"/>
  <c r="P41" i="3"/>
  <c r="P42" i="3"/>
  <c r="P43" i="3"/>
  <c r="P44" i="3"/>
  <c r="P46" i="3"/>
  <c r="P51" i="3"/>
  <c r="P52" i="3"/>
  <c r="P53" i="3"/>
  <c r="P54" i="3"/>
  <c r="P55" i="3"/>
  <c r="P56" i="3"/>
  <c r="P57" i="3"/>
  <c r="P58" i="3"/>
  <c r="P59" i="3"/>
  <c r="P60" i="3"/>
  <c r="P62" i="3"/>
  <c r="P65" i="3"/>
  <c r="P66" i="3"/>
  <c r="P67" i="3"/>
  <c r="P68" i="3"/>
  <c r="P69" i="3"/>
  <c r="P70" i="3"/>
  <c r="P73" i="3"/>
  <c r="P74" i="3"/>
  <c r="P75" i="3"/>
  <c r="P76" i="3"/>
  <c r="P77" i="3"/>
  <c r="P78" i="3"/>
  <c r="P79" i="3"/>
  <c r="P80" i="3"/>
  <c r="P81" i="3"/>
  <c r="P82" i="3"/>
  <c r="P83" i="3"/>
  <c r="P86" i="3"/>
  <c r="P87" i="3"/>
  <c r="P89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5" i="3"/>
  <c r="P106" i="3"/>
  <c r="P108" i="3"/>
  <c r="P109" i="3"/>
  <c r="P110" i="3"/>
  <c r="P111" i="3"/>
  <c r="P112" i="3"/>
  <c r="P113" i="3"/>
  <c r="P114" i="3"/>
  <c r="P116" i="3"/>
  <c r="P117" i="3"/>
  <c r="P118" i="3"/>
  <c r="P120" i="3"/>
  <c r="P119" i="3"/>
  <c r="P14" i="3"/>
  <c r="P115" i="3"/>
  <c r="P104" i="3"/>
  <c r="P121" i="3"/>
  <c r="O2" i="3"/>
  <c r="O3" i="3"/>
  <c r="O4" i="3"/>
  <c r="O5" i="3"/>
  <c r="O6" i="3"/>
  <c r="O8" i="3"/>
  <c r="O9" i="3"/>
  <c r="O10" i="3"/>
  <c r="O11" i="3"/>
  <c r="O12" i="3"/>
  <c r="O13" i="3"/>
  <c r="O15" i="3"/>
  <c r="O16" i="3"/>
  <c r="O17" i="3"/>
  <c r="O18" i="3"/>
  <c r="O19" i="3"/>
  <c r="O20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5" i="3"/>
  <c r="O106" i="3"/>
  <c r="O108" i="3"/>
  <c r="O109" i="3"/>
  <c r="O110" i="3"/>
  <c r="O111" i="3"/>
  <c r="O112" i="3"/>
  <c r="O113" i="3"/>
  <c r="O114" i="3"/>
  <c r="O116" i="3"/>
  <c r="O117" i="3"/>
  <c r="O118" i="3"/>
  <c r="O120" i="3"/>
  <c r="O119" i="3"/>
  <c r="O14" i="3"/>
  <c r="O115" i="3"/>
  <c r="O104" i="3"/>
  <c r="O121" i="3"/>
  <c r="N2" i="3"/>
  <c r="N3" i="3"/>
  <c r="N4" i="3"/>
  <c r="N5" i="3"/>
  <c r="N6" i="3"/>
  <c r="N7" i="3"/>
  <c r="N8" i="3"/>
  <c r="N9" i="3"/>
  <c r="N10" i="3"/>
  <c r="N11" i="3"/>
  <c r="N12" i="3"/>
  <c r="N13" i="3"/>
  <c r="N15" i="3"/>
  <c r="N16" i="3"/>
  <c r="N17" i="3"/>
  <c r="N18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9" i="3"/>
  <c r="N40" i="3"/>
  <c r="N41" i="3"/>
  <c r="N42" i="3"/>
  <c r="N43" i="3"/>
  <c r="N44" i="3"/>
  <c r="N46" i="3"/>
  <c r="N51" i="3"/>
  <c r="N52" i="3"/>
  <c r="N53" i="3"/>
  <c r="N54" i="3"/>
  <c r="N55" i="3"/>
  <c r="N56" i="3"/>
  <c r="N57" i="3"/>
  <c r="N58" i="3"/>
  <c r="N59" i="3"/>
  <c r="N60" i="3"/>
  <c r="N61" i="3"/>
  <c r="N62" i="3"/>
  <c r="N65" i="3"/>
  <c r="N66" i="3"/>
  <c r="N67" i="3"/>
  <c r="N68" i="3"/>
  <c r="N69" i="3"/>
  <c r="N70" i="3"/>
  <c r="N73" i="3"/>
  <c r="N74" i="3"/>
  <c r="N75" i="3"/>
  <c r="N76" i="3"/>
  <c r="N77" i="3"/>
  <c r="N78" i="3"/>
  <c r="N79" i="3"/>
  <c r="N80" i="3"/>
  <c r="N81" i="3"/>
  <c r="N82" i="3"/>
  <c r="N83" i="3"/>
  <c r="N86" i="3"/>
  <c r="N87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5" i="3"/>
  <c r="N106" i="3"/>
  <c r="N107" i="3"/>
  <c r="N108" i="3"/>
  <c r="N109" i="3"/>
  <c r="N110" i="3"/>
  <c r="N111" i="3"/>
  <c r="N112" i="3"/>
  <c r="N113" i="3"/>
  <c r="N114" i="3"/>
  <c r="N116" i="3"/>
  <c r="N117" i="3"/>
  <c r="N118" i="3"/>
  <c r="N120" i="3"/>
  <c r="N119" i="3"/>
  <c r="N14" i="3"/>
  <c r="N115" i="3"/>
  <c r="N104" i="3"/>
  <c r="N121" i="3"/>
  <c r="L2" i="3"/>
  <c r="L3" i="3"/>
  <c r="L4" i="3"/>
  <c r="L5" i="3"/>
  <c r="L6" i="3"/>
  <c r="L8" i="3"/>
  <c r="L9" i="3"/>
  <c r="L10" i="3"/>
  <c r="L11" i="3"/>
  <c r="L12" i="3"/>
  <c r="L13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9" i="3"/>
  <c r="L40" i="3"/>
  <c r="L41" i="3"/>
  <c r="L42" i="3"/>
  <c r="L43" i="3"/>
  <c r="L44" i="3"/>
  <c r="L46" i="3"/>
  <c r="L51" i="3"/>
  <c r="L52" i="3"/>
  <c r="L53" i="3"/>
  <c r="L54" i="3"/>
  <c r="L55" i="3"/>
  <c r="L56" i="3"/>
  <c r="L57" i="3"/>
  <c r="L58" i="3"/>
  <c r="L59" i="3"/>
  <c r="L60" i="3"/>
  <c r="L62" i="3"/>
  <c r="L63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7" i="3"/>
  <c r="L89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5" i="3"/>
  <c r="L106" i="3"/>
  <c r="L108" i="3"/>
  <c r="L109" i="3"/>
  <c r="L110" i="3"/>
  <c r="L111" i="3"/>
  <c r="L112" i="3"/>
  <c r="L113" i="3"/>
  <c r="L114" i="3"/>
  <c r="L116" i="3"/>
  <c r="L117" i="3"/>
  <c r="L118" i="3"/>
  <c r="L120" i="3"/>
  <c r="L119" i="3"/>
  <c r="L14" i="3"/>
  <c r="L115" i="3"/>
  <c r="L104" i="3"/>
  <c r="L121" i="3"/>
  <c r="F104" i="3"/>
  <c r="J104" i="3" s="1"/>
  <c r="F115" i="3"/>
  <c r="J115" i="3" s="1"/>
  <c r="F14" i="3"/>
  <c r="F119" i="3"/>
  <c r="I24" i="7" l="1"/>
  <c r="F8" i="9" s="1"/>
  <c r="F24" i="8"/>
  <c r="C10" i="9" s="1"/>
  <c r="G24" i="8"/>
  <c r="D10" i="9" s="1"/>
  <c r="E24" i="5"/>
  <c r="B4" i="9" s="1"/>
  <c r="H24" i="8"/>
  <c r="E10" i="9" s="1"/>
  <c r="F24" i="5"/>
  <c r="C4" i="9" s="1"/>
  <c r="I24" i="8"/>
  <c r="F10" i="9" s="1"/>
  <c r="G24" i="5"/>
  <c r="D4" i="9" s="1"/>
  <c r="H24" i="5"/>
  <c r="E4" i="9" s="1"/>
  <c r="E24" i="6"/>
  <c r="B6" i="9" s="1"/>
  <c r="I24" i="5"/>
  <c r="F4" i="9" s="1"/>
  <c r="F24" i="6"/>
  <c r="C6" i="9" s="1"/>
  <c r="G24" i="6"/>
  <c r="D6" i="9" s="1"/>
  <c r="H24" i="6"/>
  <c r="E6" i="9" s="1"/>
  <c r="E24" i="7"/>
  <c r="B8" i="9" s="1"/>
  <c r="I24" i="6"/>
  <c r="F6" i="9" s="1"/>
  <c r="F24" i="7"/>
  <c r="C8" i="9" s="1"/>
  <c r="G24" i="7"/>
  <c r="D8" i="9" s="1"/>
  <c r="H24" i="7"/>
  <c r="E8" i="9" s="1"/>
  <c r="E24" i="8"/>
  <c r="B10" i="9" s="1"/>
  <c r="G24" i="4"/>
  <c r="D2" i="9" s="1"/>
  <c r="I24" i="4"/>
  <c r="F2" i="9" s="1"/>
  <c r="H24" i="4"/>
  <c r="E2" i="9" s="1"/>
  <c r="F24" i="4"/>
  <c r="C2" i="9" s="1"/>
  <c r="E24" i="4"/>
  <c r="B2" i="9" s="1"/>
  <c r="J123" i="3"/>
  <c r="J119" i="3"/>
  <c r="M119" i="3"/>
  <c r="M104" i="3"/>
  <c r="M115" i="3"/>
  <c r="J14" i="3"/>
  <c r="M14" i="3"/>
  <c r="E12" i="9" l="1"/>
  <c r="E16" i="9" s="1"/>
  <c r="C12" i="9"/>
  <c r="C16" i="9" s="1"/>
  <c r="B12" i="9"/>
  <c r="B16" i="9" s="1"/>
  <c r="F12" i="9"/>
  <c r="F16" i="9" s="1"/>
  <c r="D12" i="9"/>
  <c r="D16" i="9" s="1"/>
  <c r="K126" i="3"/>
  <c r="C126" i="3"/>
  <c r="B126" i="3"/>
  <c r="F121" i="3"/>
  <c r="F60" i="3"/>
  <c r="F6" i="3"/>
  <c r="F13" i="3"/>
  <c r="F42" i="3"/>
  <c r="F77" i="3"/>
  <c r="F91" i="3"/>
  <c r="F54" i="3"/>
  <c r="F52" i="3"/>
  <c r="F51" i="3"/>
  <c r="F53" i="3"/>
  <c r="F69" i="3"/>
  <c r="F105" i="3"/>
  <c r="F75" i="3"/>
  <c r="F76" i="3"/>
  <c r="F58" i="3"/>
  <c r="F44" i="3"/>
  <c r="F24" i="3"/>
  <c r="F25" i="3"/>
  <c r="F34" i="3"/>
  <c r="F28" i="3"/>
  <c r="F26" i="3"/>
  <c r="F31" i="3"/>
  <c r="F32" i="3"/>
  <c r="F29" i="3"/>
  <c r="F30" i="3"/>
  <c r="F27" i="3"/>
  <c r="F33" i="3"/>
  <c r="F2" i="3"/>
  <c r="F118" i="3"/>
  <c r="F20" i="3"/>
  <c r="F57" i="3"/>
  <c r="F43" i="3"/>
  <c r="F95" i="3"/>
  <c r="F67" i="3"/>
  <c r="F66" i="3"/>
  <c r="F11" i="3"/>
  <c r="F73" i="3"/>
  <c r="F40" i="3"/>
  <c r="F110" i="3"/>
  <c r="F111" i="3"/>
  <c r="F103" i="3"/>
  <c r="F74" i="3"/>
  <c r="F83" i="3"/>
  <c r="F39" i="3"/>
  <c r="I38" i="3"/>
  <c r="G38" i="3"/>
  <c r="F38" i="3"/>
  <c r="D38" i="3"/>
  <c r="F112" i="3"/>
  <c r="F96" i="3"/>
  <c r="I49" i="3"/>
  <c r="G49" i="3"/>
  <c r="E49" i="3"/>
  <c r="D49" i="3"/>
  <c r="I45" i="3"/>
  <c r="G45" i="3"/>
  <c r="E45" i="3"/>
  <c r="D45" i="3"/>
  <c r="I50" i="3"/>
  <c r="G50" i="3"/>
  <c r="E50" i="3"/>
  <c r="D50" i="3"/>
  <c r="I47" i="3"/>
  <c r="G47" i="3"/>
  <c r="E47" i="3"/>
  <c r="D47" i="3"/>
  <c r="F46" i="3"/>
  <c r="I48" i="3"/>
  <c r="G48" i="3"/>
  <c r="E48" i="3"/>
  <c r="F48" i="3" s="1"/>
  <c r="D48" i="3"/>
  <c r="F12" i="3"/>
  <c r="F89" i="3"/>
  <c r="I90" i="3"/>
  <c r="G90" i="3"/>
  <c r="F90" i="3"/>
  <c r="D90" i="3"/>
  <c r="I71" i="3"/>
  <c r="G71" i="3"/>
  <c r="F71" i="3"/>
  <c r="I72" i="3"/>
  <c r="G72" i="3"/>
  <c r="E72" i="3"/>
  <c r="D72" i="3"/>
  <c r="F98" i="3"/>
  <c r="F56" i="3"/>
  <c r="I84" i="3"/>
  <c r="G84" i="3"/>
  <c r="F84" i="3"/>
  <c r="I85" i="3"/>
  <c r="G85" i="3"/>
  <c r="F85" i="3"/>
  <c r="D85" i="3"/>
  <c r="I63" i="3"/>
  <c r="G63" i="3"/>
  <c r="F63" i="3"/>
  <c r="I64" i="3"/>
  <c r="G64" i="3"/>
  <c r="F64" i="3"/>
  <c r="D64" i="3"/>
  <c r="F92" i="3"/>
  <c r="I36" i="3"/>
  <c r="G36" i="3"/>
  <c r="F36" i="3"/>
  <c r="D36" i="3"/>
  <c r="I37" i="3"/>
  <c r="G37" i="3"/>
  <c r="F37" i="3"/>
  <c r="D37" i="3"/>
  <c r="F5" i="3"/>
  <c r="I107" i="3"/>
  <c r="H107" i="3"/>
  <c r="E107" i="3"/>
  <c r="D107" i="3"/>
  <c r="I61" i="3"/>
  <c r="H61" i="3"/>
  <c r="E61" i="3"/>
  <c r="D61" i="3"/>
  <c r="F106" i="3"/>
  <c r="F120" i="3"/>
  <c r="F101" i="3"/>
  <c r="F70" i="3"/>
  <c r="I88" i="3"/>
  <c r="H88" i="3"/>
  <c r="E88" i="3"/>
  <c r="D88" i="3"/>
  <c r="I21" i="3"/>
  <c r="H21" i="3"/>
  <c r="G21" i="3"/>
  <c r="E21" i="3"/>
  <c r="D21" i="3"/>
  <c r="F78" i="3"/>
  <c r="F15" i="3"/>
  <c r="F8" i="3"/>
  <c r="F18" i="3"/>
  <c r="F10" i="3"/>
  <c r="F97" i="3"/>
  <c r="I7" i="3"/>
  <c r="H7" i="3"/>
  <c r="H126" i="3" s="1"/>
  <c r="E7" i="3"/>
  <c r="D7" i="3"/>
  <c r="F22" i="3"/>
  <c r="F62" i="3"/>
  <c r="F23" i="3"/>
  <c r="F113" i="3"/>
  <c r="F81" i="3"/>
  <c r="F59" i="3"/>
  <c r="F117" i="3"/>
  <c r="F19" i="3"/>
  <c r="F99" i="3"/>
  <c r="I17" i="3"/>
  <c r="F17" i="3"/>
  <c r="F116" i="3"/>
  <c r="F100" i="3"/>
  <c r="F94" i="3"/>
  <c r="F79" i="3"/>
  <c r="F68" i="3"/>
  <c r="F86" i="3"/>
  <c r="F55" i="3"/>
  <c r="F114" i="3"/>
  <c r="F87" i="3"/>
  <c r="F108" i="3"/>
  <c r="F80" i="3"/>
  <c r="F82" i="3"/>
  <c r="F93" i="3"/>
  <c r="F65" i="3"/>
  <c r="F3" i="3"/>
  <c r="F102" i="3"/>
  <c r="F4" i="3"/>
  <c r="F16" i="3"/>
  <c r="F41" i="3"/>
  <c r="F35" i="3"/>
  <c r="F9" i="3"/>
  <c r="F109" i="3"/>
  <c r="F72" i="3" l="1"/>
  <c r="F45" i="3"/>
  <c r="F47" i="3"/>
  <c r="F61" i="3"/>
  <c r="L7" i="3"/>
  <c r="N21" i="3"/>
  <c r="P37" i="3"/>
  <c r="P63" i="3"/>
  <c r="L48" i="3"/>
  <c r="F50" i="3"/>
  <c r="J50" i="3" s="1"/>
  <c r="P49" i="3"/>
  <c r="P17" i="3"/>
  <c r="P72" i="3"/>
  <c r="P50" i="3"/>
  <c r="L85" i="3"/>
  <c r="O61" i="3"/>
  <c r="P7" i="3"/>
  <c r="L88" i="3"/>
  <c r="P61" i="3"/>
  <c r="N36" i="3"/>
  <c r="N85" i="3"/>
  <c r="G126" i="3"/>
  <c r="N48" i="3"/>
  <c r="L45" i="3"/>
  <c r="L38" i="3"/>
  <c r="O21" i="3"/>
  <c r="P21" i="3"/>
  <c r="F88" i="3"/>
  <c r="J88" i="3" s="1"/>
  <c r="L107" i="3"/>
  <c r="P36" i="3"/>
  <c r="P85" i="3"/>
  <c r="N71" i="3"/>
  <c r="I126" i="3"/>
  <c r="P48" i="3"/>
  <c r="O88" i="3"/>
  <c r="P71" i="3"/>
  <c r="N38" i="3"/>
  <c r="N72" i="3"/>
  <c r="P88" i="3"/>
  <c r="F107" i="3"/>
  <c r="J107" i="3" s="1"/>
  <c r="O107" i="3"/>
  <c r="L64" i="3"/>
  <c r="N84" i="3"/>
  <c r="L90" i="3"/>
  <c r="L47" i="3"/>
  <c r="N45" i="3"/>
  <c r="P38" i="3"/>
  <c r="D126" i="3"/>
  <c r="P107" i="3"/>
  <c r="P84" i="3"/>
  <c r="P45" i="3"/>
  <c r="N64" i="3"/>
  <c r="N90" i="3"/>
  <c r="L49" i="3"/>
  <c r="E126" i="3"/>
  <c r="L37" i="3"/>
  <c r="P64" i="3"/>
  <c r="P90" i="3"/>
  <c r="N47" i="3"/>
  <c r="L36" i="3"/>
  <c r="L21" i="3"/>
  <c r="L72" i="3"/>
  <c r="P47" i="3"/>
  <c r="F49" i="3"/>
  <c r="N50" i="3"/>
  <c r="F7" i="3"/>
  <c r="J7" i="3" s="1"/>
  <c r="O7" i="3"/>
  <c r="F21" i="3"/>
  <c r="L61" i="3"/>
  <c r="N37" i="3"/>
  <c r="N63" i="3"/>
  <c r="L50" i="3"/>
  <c r="N49" i="3"/>
  <c r="J93" i="3"/>
  <c r="M93" i="3"/>
  <c r="J116" i="3"/>
  <c r="M116" i="3"/>
  <c r="M72" i="3"/>
  <c r="M50" i="3"/>
  <c r="J110" i="3"/>
  <c r="M110" i="3"/>
  <c r="M33" i="3"/>
  <c r="J58" i="3"/>
  <c r="M58" i="3"/>
  <c r="J13" i="3"/>
  <c r="M13" i="3"/>
  <c r="M96" i="3"/>
  <c r="J40" i="3"/>
  <c r="M40" i="3"/>
  <c r="J27" i="3"/>
  <c r="M27" i="3"/>
  <c r="J76" i="3"/>
  <c r="M76" i="3"/>
  <c r="J6" i="3"/>
  <c r="M6" i="3"/>
  <c r="M82" i="3"/>
  <c r="J17" i="3"/>
  <c r="M17" i="3"/>
  <c r="M61" i="3"/>
  <c r="M80" i="3"/>
  <c r="M7" i="3"/>
  <c r="J36" i="3"/>
  <c r="M36" i="3"/>
  <c r="J85" i="3"/>
  <c r="M85" i="3"/>
  <c r="J48" i="3"/>
  <c r="M48" i="3"/>
  <c r="J112" i="3"/>
  <c r="M112" i="3"/>
  <c r="J73" i="3"/>
  <c r="M73" i="3"/>
  <c r="M30" i="3"/>
  <c r="M75" i="3"/>
  <c r="J60" i="3"/>
  <c r="M60" i="3"/>
  <c r="J109" i="3"/>
  <c r="M109" i="3"/>
  <c r="J108" i="3"/>
  <c r="M108" i="3"/>
  <c r="M99" i="3"/>
  <c r="J71" i="3"/>
  <c r="M71" i="3"/>
  <c r="J11" i="3"/>
  <c r="M11" i="3"/>
  <c r="J29" i="3"/>
  <c r="M29" i="3"/>
  <c r="M105" i="3"/>
  <c r="J121" i="3"/>
  <c r="M121" i="3"/>
  <c r="M19" i="3"/>
  <c r="M38" i="3"/>
  <c r="M66" i="3"/>
  <c r="J32" i="3"/>
  <c r="M32" i="3"/>
  <c r="M69" i="3"/>
  <c r="M35" i="3"/>
  <c r="M114" i="3"/>
  <c r="M117" i="3"/>
  <c r="J10" i="3"/>
  <c r="M10" i="3"/>
  <c r="M92" i="3"/>
  <c r="M84" i="3"/>
  <c r="J46" i="3"/>
  <c r="M46" i="3"/>
  <c r="M45" i="3"/>
  <c r="M67" i="3"/>
  <c r="J31" i="3"/>
  <c r="M31" i="3"/>
  <c r="M53" i="3"/>
  <c r="J59" i="3"/>
  <c r="M59" i="3"/>
  <c r="J18" i="3"/>
  <c r="M18" i="3"/>
  <c r="M95" i="3"/>
  <c r="J26" i="3"/>
  <c r="M26" i="3"/>
  <c r="M51" i="3"/>
  <c r="M87" i="3"/>
  <c r="M8" i="3"/>
  <c r="J70" i="3"/>
  <c r="M70" i="3"/>
  <c r="M64" i="3"/>
  <c r="M90" i="3"/>
  <c r="M39" i="3"/>
  <c r="M43" i="3"/>
  <c r="J28" i="3"/>
  <c r="M28" i="3"/>
  <c r="J52" i="3"/>
  <c r="M52" i="3"/>
  <c r="J97" i="3"/>
  <c r="M97" i="3"/>
  <c r="J41" i="3"/>
  <c r="M41" i="3"/>
  <c r="J15" i="3"/>
  <c r="M15" i="3"/>
  <c r="M5" i="3"/>
  <c r="M57" i="3"/>
  <c r="M34" i="3"/>
  <c r="J86" i="3"/>
  <c r="M86" i="3"/>
  <c r="M68" i="3"/>
  <c r="J101" i="3"/>
  <c r="M101" i="3"/>
  <c r="M56" i="3"/>
  <c r="J83" i="3"/>
  <c r="M83" i="3"/>
  <c r="J54" i="3"/>
  <c r="M54" i="3"/>
  <c r="J102" i="3"/>
  <c r="M102" i="3"/>
  <c r="J79" i="3"/>
  <c r="M79" i="3"/>
  <c r="J23" i="3"/>
  <c r="M23" i="3"/>
  <c r="M78" i="3"/>
  <c r="M120" i="3"/>
  <c r="M98" i="3"/>
  <c r="M74" i="3"/>
  <c r="M20" i="3"/>
  <c r="J25" i="3"/>
  <c r="M25" i="3"/>
  <c r="J91" i="3"/>
  <c r="M91" i="3"/>
  <c r="M9" i="3"/>
  <c r="J55" i="3"/>
  <c r="M55" i="3"/>
  <c r="J16" i="3"/>
  <c r="M16" i="3"/>
  <c r="M113" i="3"/>
  <c r="M47" i="3"/>
  <c r="M3" i="3"/>
  <c r="J94" i="3"/>
  <c r="M94" i="3"/>
  <c r="M62" i="3"/>
  <c r="M106" i="3"/>
  <c r="M37" i="3"/>
  <c r="M63" i="3"/>
  <c r="J89" i="3"/>
  <c r="M89" i="3"/>
  <c r="J103" i="3"/>
  <c r="M103" i="3"/>
  <c r="J118" i="3"/>
  <c r="M118" i="3"/>
  <c r="J24" i="3"/>
  <c r="M24" i="3"/>
  <c r="J77" i="3"/>
  <c r="M77" i="3"/>
  <c r="J81" i="3"/>
  <c r="M81" i="3"/>
  <c r="J4" i="3"/>
  <c r="M4" i="3"/>
  <c r="J65" i="3"/>
  <c r="M65" i="3"/>
  <c r="J100" i="3"/>
  <c r="M100" i="3"/>
  <c r="J22" i="3"/>
  <c r="M22" i="3"/>
  <c r="M21" i="3"/>
  <c r="M12" i="3"/>
  <c r="M111" i="3"/>
  <c r="M2" i="3"/>
  <c r="M44" i="3"/>
  <c r="J42" i="3"/>
  <c r="M42" i="3"/>
  <c r="J106" i="3"/>
  <c r="J90" i="3"/>
  <c r="J105" i="3"/>
  <c r="J66" i="3"/>
  <c r="J57" i="3"/>
  <c r="J33" i="3"/>
  <c r="J80" i="3"/>
  <c r="J30" i="3"/>
  <c r="J19" i="3"/>
  <c r="J95" i="3"/>
  <c r="J53" i="3"/>
  <c r="J35" i="3"/>
  <c r="J68" i="3"/>
  <c r="J113" i="3"/>
  <c r="J63" i="3"/>
  <c r="J74" i="3"/>
  <c r="J34" i="3"/>
  <c r="J75" i="3"/>
  <c r="J82" i="3"/>
  <c r="J114" i="3"/>
  <c r="J99" i="3"/>
  <c r="J117" i="3"/>
  <c r="J8" i="3"/>
  <c r="J98" i="3"/>
  <c r="J67" i="3"/>
  <c r="J69" i="3"/>
  <c r="J51" i="3"/>
  <c r="J37" i="3"/>
  <c r="J64" i="3"/>
  <c r="J12" i="3"/>
  <c r="J20" i="3"/>
  <c r="J3" i="3"/>
  <c r="J92" i="3"/>
  <c r="J9" i="3"/>
  <c r="J87" i="3"/>
  <c r="J62" i="3"/>
  <c r="J78" i="3"/>
  <c r="J21" i="3"/>
  <c r="J111" i="3"/>
  <c r="J2" i="3"/>
  <c r="J44" i="3"/>
  <c r="J84" i="3"/>
  <c r="J38" i="3"/>
  <c r="J61" i="3"/>
  <c r="J72" i="3"/>
  <c r="J45" i="3"/>
  <c r="J47" i="3"/>
  <c r="J120" i="3"/>
  <c r="J5" i="3"/>
  <c r="J56" i="3"/>
  <c r="J96" i="3"/>
  <c r="J39" i="3"/>
  <c r="J43" i="3"/>
  <c r="M49" i="3" l="1"/>
  <c r="J49" i="3"/>
  <c r="P126" i="3"/>
  <c r="M107" i="3"/>
  <c r="M88" i="3"/>
  <c r="F126" i="3"/>
  <c r="L126" i="3"/>
  <c r="O126" i="3"/>
  <c r="N126" i="3"/>
  <c r="M126" i="3"/>
  <c r="J126" i="3"/>
</calcChain>
</file>

<file path=xl/sharedStrings.xml><?xml version="1.0" encoding="utf-8"?>
<sst xmlns="http://schemas.openxmlformats.org/spreadsheetml/2006/main" count="320" uniqueCount="173">
  <si>
    <t>Item</t>
  </si>
  <si>
    <t>Oz</t>
  </si>
  <si>
    <t>Protein</t>
  </si>
  <si>
    <t>Carbs</t>
  </si>
  <si>
    <t>Fat</t>
  </si>
  <si>
    <t>Calories</t>
  </si>
  <si>
    <t>Fiber</t>
  </si>
  <si>
    <t>Measure Type</t>
  </si>
  <si>
    <t>Measurement</t>
  </si>
  <si>
    <t>Chicken (Raw)</t>
  </si>
  <si>
    <t>Chicken (Cooked)</t>
  </si>
  <si>
    <t>Sausage</t>
  </si>
  <si>
    <t>Patty</t>
  </si>
  <si>
    <t>Hamburger Meat (Raw)</t>
  </si>
  <si>
    <t>Hamburger Meat (Cooke)</t>
  </si>
  <si>
    <t>Pork Tenderloin (Raw)</t>
  </si>
  <si>
    <t>Pork Tenderloin (Cooked)</t>
  </si>
  <si>
    <t>Egg</t>
  </si>
  <si>
    <t>Steak EZEs</t>
  </si>
  <si>
    <t>Piece</t>
  </si>
  <si>
    <t>London Broil (Raw)</t>
  </si>
  <si>
    <t>London Broil (Cooked)</t>
  </si>
  <si>
    <t>Salmon (Raw)</t>
  </si>
  <si>
    <t>Salmon (Cooked)</t>
  </si>
  <si>
    <t>Filet</t>
  </si>
  <si>
    <t>Net Carbs</t>
  </si>
  <si>
    <t>Gorton's Fish Filets</t>
  </si>
  <si>
    <t>4-4-9 Calories</t>
  </si>
  <si>
    <t>Rasher</t>
  </si>
  <si>
    <t>Bacon (Cooked)</t>
  </si>
  <si>
    <t>Deli Meat (Black Forest Ham)</t>
  </si>
  <si>
    <t>Slice</t>
  </si>
  <si>
    <t>Deli Meat (Buffalo Style Chicken Breast)</t>
  </si>
  <si>
    <t>Deli Meat (Seasoned Angus Roast Beef)</t>
  </si>
  <si>
    <t>Deli Meat (Oven Roasted Turkey)</t>
  </si>
  <si>
    <t>Deli Meat (Rotisserie Seasoned Chicken)</t>
  </si>
  <si>
    <t>Deli Meat (4 Pepper Turkey)</t>
  </si>
  <si>
    <t>Avocado</t>
  </si>
  <si>
    <t>Whole Fruit</t>
  </si>
  <si>
    <t>Spinach</t>
  </si>
  <si>
    <t>Bell Pepper (Green)</t>
  </si>
  <si>
    <t>Baby Bella Mushrooms</t>
  </si>
  <si>
    <t>Broccoli (Raw)</t>
  </si>
  <si>
    <t>Asparagus</t>
  </si>
  <si>
    <t>Summer Squash</t>
  </si>
  <si>
    <t>Zucchini</t>
  </si>
  <si>
    <t>Onion</t>
  </si>
  <si>
    <t>Carrot</t>
  </si>
  <si>
    <t>Tomato (Campari)</t>
  </si>
  <si>
    <t>Brussels Sprouts</t>
  </si>
  <si>
    <t>Lettuce (Romaine)</t>
  </si>
  <si>
    <t>Water Chestnut</t>
  </si>
  <si>
    <t>Green Beans (Raw)</t>
  </si>
  <si>
    <t>Green Beans (Canned)</t>
  </si>
  <si>
    <t>Artichoke Quarters (Canned)</t>
  </si>
  <si>
    <t>Canned Corn</t>
  </si>
  <si>
    <t>Tomato Paste</t>
  </si>
  <si>
    <t>Rotel (Canned)</t>
  </si>
  <si>
    <t>SPAM</t>
  </si>
  <si>
    <t>Tuna (Canned)</t>
  </si>
  <si>
    <t>Can</t>
  </si>
  <si>
    <t>Chicken Breast (Canned)</t>
  </si>
  <si>
    <t>Chicken Broth</t>
  </si>
  <si>
    <t>Cup</t>
  </si>
  <si>
    <t>Raos Tomato Sauce</t>
  </si>
  <si>
    <t>Pork Rinds</t>
  </si>
  <si>
    <t>Mega Pickles</t>
  </si>
  <si>
    <t>Coconut Flour</t>
  </si>
  <si>
    <t>Tbsp</t>
  </si>
  <si>
    <t>Almond Flour</t>
  </si>
  <si>
    <t>1/4 Cup</t>
  </si>
  <si>
    <t>Swerve Confectioners Sugar Replacement</t>
  </si>
  <si>
    <t>Tsp</t>
  </si>
  <si>
    <t>Truvia White Sugar</t>
  </si>
  <si>
    <t>3/4 Tsp</t>
  </si>
  <si>
    <t>Truvia Brown Sugar</t>
  </si>
  <si>
    <t>Unsweetened Coconut Flakes</t>
  </si>
  <si>
    <t>Dutch Process Cocoa</t>
  </si>
  <si>
    <t>Coconut Cream Unsweetened (Canned)</t>
  </si>
  <si>
    <t>Sunflower Seeds</t>
  </si>
  <si>
    <t>Pumpkin Seeds</t>
  </si>
  <si>
    <t>Almond Butter</t>
  </si>
  <si>
    <t>Jiff PB</t>
  </si>
  <si>
    <t>Hazelnuts</t>
  </si>
  <si>
    <t>Almonds</t>
  </si>
  <si>
    <t>Peanuts (Roasted)</t>
  </si>
  <si>
    <t>Pine Nuts</t>
  </si>
  <si>
    <t>Mayo</t>
  </si>
  <si>
    <t>Tortillas (Mission Carb Balance)</t>
  </si>
  <si>
    <t>Tortilla</t>
  </si>
  <si>
    <t>Baby Pickles</t>
  </si>
  <si>
    <t>Heavy Cream</t>
  </si>
  <si>
    <t>Shake (Premier Protein Coffee)</t>
  </si>
  <si>
    <t>Shake (Premier Protein Chocolate)</t>
  </si>
  <si>
    <t>Shake</t>
  </si>
  <si>
    <t>Unreal Chocolate Coconut Mini</t>
  </si>
  <si>
    <t>Bar</t>
  </si>
  <si>
    <t>Jack Links Beef Steak Snack</t>
  </si>
  <si>
    <t>Link</t>
  </si>
  <si>
    <t>Sour Cream</t>
  </si>
  <si>
    <t>Cottage Cheese</t>
  </si>
  <si>
    <t>1/2 C</t>
  </si>
  <si>
    <t>El Terrifico White Cheese Dip</t>
  </si>
  <si>
    <t xml:space="preserve">Tbsp </t>
  </si>
  <si>
    <t>Butter</t>
  </si>
  <si>
    <t>Whipped Cream (Birthday cake)</t>
  </si>
  <si>
    <t>Tb</t>
  </si>
  <si>
    <t>A2 Milk</t>
  </si>
  <si>
    <t>Almond Milk</t>
  </si>
  <si>
    <t>Cheese (Kraft Singles)</t>
  </si>
  <si>
    <t>Cheese (HT Mexican Shredded)</t>
  </si>
  <si>
    <t>Cheese (Kraft Mexican Shredded)</t>
  </si>
  <si>
    <t>Cheese (HT Sharp Cheddar Shredded)</t>
  </si>
  <si>
    <t>Cheese (Kraft Sharp Cheddar Shredded)</t>
  </si>
  <si>
    <t>Cheese (Kraft Mozzarella Shredded)</t>
  </si>
  <si>
    <t>Cheese (HT Colby Jack Shredded)</t>
  </si>
  <si>
    <t>Cheese (HT Parmesean Shredded)</t>
  </si>
  <si>
    <t>Cheese (Private Selection Wedge)</t>
  </si>
  <si>
    <t>Cheese (Havarti Snack)</t>
  </si>
  <si>
    <t>Cheese (Gouda Snack)</t>
  </si>
  <si>
    <t>Cream Cheese (Philadelphia)</t>
  </si>
  <si>
    <t>Garlic (Minces)</t>
  </si>
  <si>
    <t>tsp</t>
  </si>
  <si>
    <t>Mustard (Yellow)</t>
  </si>
  <si>
    <t>Mustard (Dijion)</t>
  </si>
  <si>
    <t>Tartar Sauce (Dukes)</t>
  </si>
  <si>
    <t>Tbps</t>
  </si>
  <si>
    <t>Ketchup (Sriracha)</t>
  </si>
  <si>
    <t>Dressing (Ken's Ranch)</t>
  </si>
  <si>
    <t>Dressing (Ken's Creamy Cesar)</t>
  </si>
  <si>
    <t>Dressing (Ken's Honey Mustard)</t>
  </si>
  <si>
    <t>Dressing (Lawry's Steak and Chop Marinade)</t>
  </si>
  <si>
    <t>Sauce (A1)</t>
  </si>
  <si>
    <t>Oilve Oil</t>
  </si>
  <si>
    <t>Coconut Oil (Liquid)</t>
  </si>
  <si>
    <t>3/4 C</t>
  </si>
  <si>
    <t>2/3 C</t>
  </si>
  <si>
    <t>Strawberries (Fresh)</t>
  </si>
  <si>
    <t>Blueberries (Fresh)</t>
  </si>
  <si>
    <t>Blue Berries (Frozen)</t>
  </si>
  <si>
    <t>Strawberries (Frozen)</t>
  </si>
  <si>
    <t>Pistachios</t>
  </si>
  <si>
    <t>Walnuts</t>
  </si>
  <si>
    <t>Cashews</t>
  </si>
  <si>
    <t>Chia Seeds</t>
  </si>
  <si>
    <t>Greek Yogurt (Full Fat)</t>
  </si>
  <si>
    <t>Pecans</t>
  </si>
  <si>
    <t>Bacon (Raw)</t>
  </si>
  <si>
    <t>Total</t>
  </si>
  <si>
    <t>Tomato (Diced, Canned)</t>
  </si>
  <si>
    <t>Count</t>
  </si>
  <si>
    <t>FatG</t>
  </si>
  <si>
    <t>FiberG</t>
  </si>
  <si>
    <t>ProteinG</t>
  </si>
  <si>
    <t>Net CarbsG</t>
  </si>
  <si>
    <t>CaloriesG</t>
  </si>
  <si>
    <t>Taco Seasoning (Tonnes)</t>
  </si>
  <si>
    <t>Worcestershire Sauce</t>
  </si>
  <si>
    <t>Balsamic Vinegar</t>
  </si>
  <si>
    <t>Vegetable Oil (Crisco)</t>
  </si>
  <si>
    <t>Lemon Juice</t>
  </si>
  <si>
    <t>Ingredients</t>
  </si>
  <si>
    <t>Per</t>
  </si>
  <si>
    <t>Totals</t>
  </si>
  <si>
    <t>Fats</t>
  </si>
  <si>
    <t>Breakfast</t>
  </si>
  <si>
    <t>Lunch</t>
  </si>
  <si>
    <t>Dinner</t>
  </si>
  <si>
    <t>Snack 1</t>
  </si>
  <si>
    <t>Snack 2</t>
  </si>
  <si>
    <t>Goals</t>
  </si>
  <si>
    <t>HDID?</t>
  </si>
  <si>
    <t>Macadamias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</si>
</sst>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CCD31D-64DA-4178-8933-6BCB26CCEBF2}" name="KetoDatabase" displayName="KetoDatabase" ref="A1:P126" totalsRowCount="1">
  <autoFilter ref="A1:P125" xr:uid="{402C6622-8B52-4687-889D-AA54C951AEEF}"/>
  <sortState xmlns:xlrd2="http://schemas.microsoft.com/office/spreadsheetml/2017/richdata2" ref="A2:P121">
    <sortCondition ref="A1:A121"/>
  </sortState>
  <tableColumns count="16">
    <tableColumn id="1" xr3:uid="{AD0E1068-7E87-4D45-9982-339C33EE300A}" name="Item" totalsRowLabel="Total"/>
    <tableColumn id="2" xr3:uid="{E7483D56-6C86-466B-AA98-BCE299003E72}" name="Measure Type" totalsRowFunction="sum"/>
    <tableColumn id="3" xr3:uid="{B87FF3B5-E749-4A0F-A97F-BA53994D3260}" name="Measurement" totalsRowFunction="sum"/>
    <tableColumn id="4" xr3:uid="{B482C04F-2050-46C5-87E4-4D8266A73F18}" name="Protein" totalsRowFunction="sum"/>
    <tableColumn id="5" xr3:uid="{43106D0A-3667-45DD-A51D-A1161D2905D2}" name="Carbs" totalsRowFunction="sum"/>
    <tableColumn id="6" xr3:uid="{70E111E8-A8ED-448E-A72D-EDAF4A0997C6}" name="Net Carbs" totalsRowFunction="sum">
      <calculatedColumnFormula>E2-H2</calculatedColumnFormula>
    </tableColumn>
    <tableColumn id="7" xr3:uid="{6FBB13CD-3F2E-44A5-9582-CCA95E63A5B4}" name="Fat" totalsRowFunction="sum"/>
    <tableColumn id="8" xr3:uid="{083252D2-63FD-4E1D-8CAB-F146CE993FF3}" name="Fiber" totalsRowFunction="sum"/>
    <tableColumn id="9" xr3:uid="{49E83F6F-7193-48BB-BF8F-70D6837B8222}" name="Calories" totalsRowFunction="sum"/>
    <tableColumn id="10" xr3:uid="{2D652D7C-AB92-4557-B315-394447EC6041}" name="4-4-9 Calories" totalsRowFunction="sum" dataDxfId="5">
      <calculatedColumnFormula>(D2*4)+(F2*4)+(G2*9)</calculatedColumnFormula>
    </tableColumn>
    <tableColumn id="11" xr3:uid="{E608416C-40E4-45FE-918B-88A82AF013CF}" name="Count" totalsRowFunction="sum"/>
    <tableColumn id="12" xr3:uid="{71D32353-742C-4878-97C0-06166B4BF4F9}" name="ProteinG" totalsRowFunction="sum" dataDxfId="4">
      <calculatedColumnFormula>KetoDatabase[[#This Row],[Count]]*KetoDatabase[[#This Row],[Protein]]</calculatedColumnFormula>
    </tableColumn>
    <tableColumn id="13" xr3:uid="{6176F151-9AD5-4B6C-AEC0-26B11F251733}" name="Net CarbsG" totalsRowFunction="sum" dataDxfId="3">
      <calculatedColumnFormula>KetoDatabase[[#This Row],[Count]]*KetoDatabase[[#This Row],[Net Carbs]]</calculatedColumnFormula>
    </tableColumn>
    <tableColumn id="14" xr3:uid="{0C5318D9-0F43-432E-AE63-A4A6BCE6C496}" name="FatG" totalsRowFunction="sum" dataDxfId="2">
      <calculatedColumnFormula>KetoDatabase[[#This Row],[Count]]*KetoDatabase[[#This Row],[Fat]]</calculatedColumnFormula>
    </tableColumn>
    <tableColumn id="15" xr3:uid="{9458FBDD-B937-4DEC-A6DB-75E930FE8D36}" name="FiberG" totalsRowFunction="sum" dataDxfId="1">
      <calculatedColumnFormula>KetoDatabase[[#This Row],[Count]]*KetoDatabase[[#This Row],[Fiber]]</calculatedColumnFormula>
    </tableColumn>
    <tableColumn id="16" xr3:uid="{D4460B45-E6AE-4A54-A2C9-4FA3B179125C}" name="CaloriesG" totalsRowFunction="sum" dataDxfId="0">
      <calculatedColumnFormula>KetoDatabase[[#This Row],[Count]]*KetoDatabase[[#This Row],[Calories]]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5C86-5AFD-4686-97DE-D432C2115456}">
  <dimension ref="A1:P126"/>
  <sheetViews>
    <sheetView workbookViewId="0">
      <pane ySplit="1" topLeftCell="A113" activePane="bottomLeft" state="frozen"/>
      <selection pane="bottomLeft" activeCell="J122" sqref="J122"/>
    </sheetView>
  </sheetViews>
  <sheetFormatPr defaultRowHeight="14.25" x14ac:dyDescent="0.45"/>
  <cols>
    <col min="1" max="1" width="31.1328125" customWidth="1"/>
    <col min="2" max="2" width="14.1328125" customWidth="1"/>
    <col min="3" max="3" width="14.06640625" customWidth="1"/>
    <col min="4" max="9" width="12.73046875" customWidth="1"/>
    <col min="10" max="10" width="13.6640625" customWidth="1"/>
  </cols>
  <sheetData>
    <row r="1" spans="1:16" x14ac:dyDescent="0.45">
      <c r="A1" t="s">
        <v>0</v>
      </c>
      <c r="B1" t="s">
        <v>7</v>
      </c>
      <c r="C1" t="s">
        <v>8</v>
      </c>
      <c r="D1" t="s">
        <v>2</v>
      </c>
      <c r="E1" t="s">
        <v>3</v>
      </c>
      <c r="F1" t="s">
        <v>25</v>
      </c>
      <c r="G1" t="s">
        <v>4</v>
      </c>
      <c r="H1" t="s">
        <v>6</v>
      </c>
      <c r="I1" t="s">
        <v>5</v>
      </c>
      <c r="J1" t="s">
        <v>27</v>
      </c>
      <c r="K1" t="s">
        <v>150</v>
      </c>
      <c r="L1" t="s">
        <v>153</v>
      </c>
      <c r="M1" t="s">
        <v>154</v>
      </c>
      <c r="N1" t="s">
        <v>151</v>
      </c>
      <c r="O1" t="s">
        <v>152</v>
      </c>
      <c r="P1" t="s">
        <v>155</v>
      </c>
    </row>
    <row r="2" spans="1:16" x14ac:dyDescent="0.45">
      <c r="A2" t="s">
        <v>107</v>
      </c>
      <c r="B2" t="s">
        <v>63</v>
      </c>
      <c r="C2">
        <v>1</v>
      </c>
      <c r="D2">
        <v>8</v>
      </c>
      <c r="E2">
        <v>13</v>
      </c>
      <c r="F2">
        <f t="shared" ref="F2:F33" si="0">E2-H2</f>
        <v>13</v>
      </c>
      <c r="G2">
        <v>9</v>
      </c>
      <c r="H2">
        <v>0</v>
      </c>
      <c r="I2">
        <v>160</v>
      </c>
      <c r="J2">
        <f t="shared" ref="J2:J33" si="1">(D2*4)+(F2*4)+(G2*9)</f>
        <v>165</v>
      </c>
      <c r="L2">
        <f>KetoDatabase[[#This Row],[Count]]*KetoDatabase[[#This Row],[Protein]]</f>
        <v>0</v>
      </c>
      <c r="M2">
        <f>KetoDatabase[[#This Row],[Count]]*KetoDatabase[[#This Row],[Net Carbs]]</f>
        <v>0</v>
      </c>
      <c r="N2">
        <f>KetoDatabase[[#This Row],[Count]]*KetoDatabase[[#This Row],[Fat]]</f>
        <v>0</v>
      </c>
      <c r="O2">
        <f>KetoDatabase[[#This Row],[Count]]*KetoDatabase[[#This Row],[Fiber]]</f>
        <v>0</v>
      </c>
      <c r="P2">
        <f>KetoDatabase[[#This Row],[Count]]*KetoDatabase[[#This Row],[Calories]]</f>
        <v>0</v>
      </c>
    </row>
    <row r="3" spans="1:16" x14ac:dyDescent="0.45">
      <c r="A3" t="s">
        <v>81</v>
      </c>
      <c r="B3" t="s">
        <v>68</v>
      </c>
      <c r="C3">
        <v>2</v>
      </c>
      <c r="D3">
        <v>8</v>
      </c>
      <c r="E3">
        <v>4</v>
      </c>
      <c r="F3">
        <f t="shared" si="0"/>
        <v>1</v>
      </c>
      <c r="G3">
        <v>16</v>
      </c>
      <c r="H3">
        <v>3</v>
      </c>
      <c r="I3">
        <v>200</v>
      </c>
      <c r="J3">
        <f t="shared" si="1"/>
        <v>180</v>
      </c>
      <c r="L3">
        <f>KetoDatabase[[#This Row],[Count]]*KetoDatabase[[#This Row],[Protein]]</f>
        <v>0</v>
      </c>
      <c r="M3">
        <f>KetoDatabase[[#This Row],[Count]]*KetoDatabase[[#This Row],[Net Carbs]]</f>
        <v>0</v>
      </c>
      <c r="N3">
        <f>KetoDatabase[[#This Row],[Count]]*KetoDatabase[[#This Row],[Fat]]</f>
        <v>0</v>
      </c>
      <c r="O3">
        <f>KetoDatabase[[#This Row],[Count]]*KetoDatabase[[#This Row],[Fiber]]</f>
        <v>0</v>
      </c>
      <c r="P3">
        <f>KetoDatabase[[#This Row],[Count]]*KetoDatabase[[#This Row],[Calories]]</f>
        <v>0</v>
      </c>
    </row>
    <row r="4" spans="1:16" x14ac:dyDescent="0.45">
      <c r="A4" t="s">
        <v>69</v>
      </c>
      <c r="B4" t="s">
        <v>70</v>
      </c>
      <c r="C4">
        <v>1</v>
      </c>
      <c r="D4">
        <v>6</v>
      </c>
      <c r="E4">
        <v>5</v>
      </c>
      <c r="F4">
        <f t="shared" si="0"/>
        <v>2</v>
      </c>
      <c r="G4">
        <v>15</v>
      </c>
      <c r="H4">
        <v>3</v>
      </c>
      <c r="I4">
        <v>170</v>
      </c>
      <c r="J4">
        <f t="shared" si="1"/>
        <v>167</v>
      </c>
      <c r="L4">
        <f>KetoDatabase[[#This Row],[Count]]*KetoDatabase[[#This Row],[Protein]]</f>
        <v>0</v>
      </c>
      <c r="M4">
        <f>KetoDatabase[[#This Row],[Count]]*KetoDatabase[[#This Row],[Net Carbs]]</f>
        <v>0</v>
      </c>
      <c r="N4">
        <f>KetoDatabase[[#This Row],[Count]]*KetoDatabase[[#This Row],[Fat]]</f>
        <v>0</v>
      </c>
      <c r="O4">
        <f>KetoDatabase[[#This Row],[Count]]*KetoDatabase[[#This Row],[Fiber]]</f>
        <v>0</v>
      </c>
      <c r="P4">
        <f>KetoDatabase[[#This Row],[Count]]*KetoDatabase[[#This Row],[Calories]]</f>
        <v>0</v>
      </c>
    </row>
    <row r="5" spans="1:16" x14ac:dyDescent="0.45">
      <c r="A5" t="s">
        <v>108</v>
      </c>
      <c r="B5" t="s">
        <v>63</v>
      </c>
      <c r="C5">
        <v>1</v>
      </c>
      <c r="D5">
        <v>1</v>
      </c>
      <c r="E5">
        <v>1</v>
      </c>
      <c r="F5">
        <f t="shared" si="0"/>
        <v>0.9</v>
      </c>
      <c r="G5">
        <v>2.5</v>
      </c>
      <c r="H5">
        <v>0.1</v>
      </c>
      <c r="I5">
        <v>30</v>
      </c>
      <c r="J5">
        <f t="shared" si="1"/>
        <v>30.1</v>
      </c>
      <c r="L5">
        <f>KetoDatabase[[#This Row],[Count]]*KetoDatabase[[#This Row],[Protein]]</f>
        <v>0</v>
      </c>
      <c r="M5">
        <f>KetoDatabase[[#This Row],[Count]]*KetoDatabase[[#This Row],[Net Carbs]]</f>
        <v>0</v>
      </c>
      <c r="N5">
        <f>KetoDatabase[[#This Row],[Count]]*KetoDatabase[[#This Row],[Fat]]</f>
        <v>0</v>
      </c>
      <c r="O5">
        <f>KetoDatabase[[#This Row],[Count]]*KetoDatabase[[#This Row],[Fiber]]</f>
        <v>0</v>
      </c>
      <c r="P5">
        <f>KetoDatabase[[#This Row],[Count]]*KetoDatabase[[#This Row],[Calories]]</f>
        <v>0</v>
      </c>
    </row>
    <row r="6" spans="1:16" x14ac:dyDescent="0.45">
      <c r="A6" t="s">
        <v>84</v>
      </c>
      <c r="F6">
        <f t="shared" si="0"/>
        <v>0</v>
      </c>
      <c r="J6">
        <f t="shared" si="1"/>
        <v>0</v>
      </c>
      <c r="L6">
        <f>KetoDatabase[[#This Row],[Count]]*KetoDatabase[[#This Row],[Protein]]</f>
        <v>0</v>
      </c>
      <c r="M6">
        <f>KetoDatabase[[#This Row],[Count]]*KetoDatabase[[#This Row],[Net Carbs]]</f>
        <v>0</v>
      </c>
      <c r="N6">
        <f>KetoDatabase[[#This Row],[Count]]*KetoDatabase[[#This Row],[Fat]]</f>
        <v>0</v>
      </c>
      <c r="O6">
        <f>KetoDatabase[[#This Row],[Count]]*KetoDatabase[[#This Row],[Fiber]]</f>
        <v>0</v>
      </c>
      <c r="P6">
        <f>KetoDatabase[[#This Row],[Count]]*KetoDatabase[[#This Row],[Calories]]</f>
        <v>0</v>
      </c>
    </row>
    <row r="7" spans="1:16" x14ac:dyDescent="0.45">
      <c r="A7" t="s">
        <v>54</v>
      </c>
      <c r="B7" t="s">
        <v>1</v>
      </c>
      <c r="C7">
        <v>1</v>
      </c>
      <c r="D7">
        <f>2/4</f>
        <v>0.5</v>
      </c>
      <c r="E7">
        <f>8/4</f>
        <v>2</v>
      </c>
      <c r="F7">
        <f t="shared" si="0"/>
        <v>1.25</v>
      </c>
      <c r="G7">
        <v>0</v>
      </c>
      <c r="H7">
        <f>3/4</f>
        <v>0.75</v>
      </c>
      <c r="I7">
        <f>40/4</f>
        <v>10</v>
      </c>
      <c r="J7">
        <f t="shared" si="1"/>
        <v>7</v>
      </c>
      <c r="L7">
        <f>KetoDatabase[[#This Row],[Count]]*KetoDatabase[[#This Row],[Protein]]</f>
        <v>0</v>
      </c>
      <c r="M7">
        <f>KetoDatabase[[#This Row],[Count]]*KetoDatabase[[#This Row],[Net Carbs]]</f>
        <v>0</v>
      </c>
      <c r="N7">
        <f>KetoDatabase[[#This Row],[Count]]*KetoDatabase[[#This Row],[Fat]]</f>
        <v>0</v>
      </c>
      <c r="O7">
        <f>KetoDatabase[[#This Row],[Count]]*KetoDatabase[[#This Row],[Fiber]]</f>
        <v>0</v>
      </c>
      <c r="P7">
        <f>KetoDatabase[[#This Row],[Count]]*KetoDatabase[[#This Row],[Calories]]</f>
        <v>0</v>
      </c>
    </row>
    <row r="8" spans="1:16" x14ac:dyDescent="0.45">
      <c r="A8" t="s">
        <v>43</v>
      </c>
      <c r="B8" t="s">
        <v>1</v>
      </c>
      <c r="C8">
        <v>1</v>
      </c>
      <c r="D8">
        <v>0.6</v>
      </c>
      <c r="E8">
        <v>1.1000000000000001</v>
      </c>
      <c r="F8">
        <f t="shared" si="0"/>
        <v>0.50000000000000011</v>
      </c>
      <c r="G8">
        <v>0</v>
      </c>
      <c r="H8">
        <v>0.6</v>
      </c>
      <c r="I8">
        <v>5.7</v>
      </c>
      <c r="J8">
        <f t="shared" si="1"/>
        <v>4.4000000000000004</v>
      </c>
      <c r="L8">
        <f>KetoDatabase[[#This Row],[Count]]*KetoDatabase[[#This Row],[Protein]]</f>
        <v>0</v>
      </c>
      <c r="M8">
        <f>KetoDatabase[[#This Row],[Count]]*KetoDatabase[[#This Row],[Net Carbs]]</f>
        <v>0</v>
      </c>
      <c r="N8">
        <f>KetoDatabase[[#This Row],[Count]]*KetoDatabase[[#This Row],[Fat]]</f>
        <v>0</v>
      </c>
      <c r="O8">
        <f>KetoDatabase[[#This Row],[Count]]*KetoDatabase[[#This Row],[Fiber]]</f>
        <v>0</v>
      </c>
      <c r="P8">
        <f>KetoDatabase[[#This Row],[Count]]*KetoDatabase[[#This Row],[Calories]]</f>
        <v>0</v>
      </c>
    </row>
    <row r="9" spans="1:16" x14ac:dyDescent="0.45">
      <c r="A9" t="s">
        <v>37</v>
      </c>
      <c r="B9" t="s">
        <v>38</v>
      </c>
      <c r="C9">
        <v>1</v>
      </c>
      <c r="D9">
        <v>3</v>
      </c>
      <c r="E9">
        <v>13</v>
      </c>
      <c r="F9">
        <f t="shared" si="0"/>
        <v>3</v>
      </c>
      <c r="G9">
        <v>22</v>
      </c>
      <c r="H9">
        <v>10</v>
      </c>
      <c r="I9">
        <v>240</v>
      </c>
      <c r="J9">
        <f t="shared" si="1"/>
        <v>222</v>
      </c>
      <c r="L9">
        <f>KetoDatabase[[#This Row],[Count]]*KetoDatabase[[#This Row],[Protein]]</f>
        <v>0</v>
      </c>
      <c r="M9">
        <f>KetoDatabase[[#This Row],[Count]]*KetoDatabase[[#This Row],[Net Carbs]]</f>
        <v>0</v>
      </c>
      <c r="N9">
        <f>KetoDatabase[[#This Row],[Count]]*KetoDatabase[[#This Row],[Fat]]</f>
        <v>0</v>
      </c>
      <c r="O9">
        <f>KetoDatabase[[#This Row],[Count]]*KetoDatabase[[#This Row],[Fiber]]</f>
        <v>0</v>
      </c>
      <c r="P9">
        <f>KetoDatabase[[#This Row],[Count]]*KetoDatabase[[#This Row],[Calories]]</f>
        <v>0</v>
      </c>
    </row>
    <row r="10" spans="1:16" x14ac:dyDescent="0.45">
      <c r="A10" t="s">
        <v>41</v>
      </c>
      <c r="B10" t="s">
        <v>1</v>
      </c>
      <c r="C10">
        <v>1</v>
      </c>
      <c r="D10">
        <v>1</v>
      </c>
      <c r="E10">
        <v>1.3</v>
      </c>
      <c r="F10">
        <f t="shared" si="0"/>
        <v>0.60000000000000009</v>
      </c>
      <c r="G10">
        <v>0</v>
      </c>
      <c r="H10">
        <v>0.7</v>
      </c>
      <c r="I10">
        <v>9.9</v>
      </c>
      <c r="J10">
        <f t="shared" si="1"/>
        <v>6.4</v>
      </c>
      <c r="L10">
        <f>KetoDatabase[[#This Row],[Count]]*KetoDatabase[[#This Row],[Protein]]</f>
        <v>0</v>
      </c>
      <c r="M10">
        <f>KetoDatabase[[#This Row],[Count]]*KetoDatabase[[#This Row],[Net Carbs]]</f>
        <v>0</v>
      </c>
      <c r="N10">
        <f>KetoDatabase[[#This Row],[Count]]*KetoDatabase[[#This Row],[Fat]]</f>
        <v>0</v>
      </c>
      <c r="O10">
        <f>KetoDatabase[[#This Row],[Count]]*KetoDatabase[[#This Row],[Fiber]]</f>
        <v>0</v>
      </c>
      <c r="P10">
        <f>KetoDatabase[[#This Row],[Count]]*KetoDatabase[[#This Row],[Calories]]</f>
        <v>0</v>
      </c>
    </row>
    <row r="11" spans="1:16" x14ac:dyDescent="0.45">
      <c r="A11" t="s">
        <v>90</v>
      </c>
      <c r="B11" t="s">
        <v>1</v>
      </c>
      <c r="C11">
        <v>1</v>
      </c>
      <c r="D11">
        <v>0</v>
      </c>
      <c r="E11">
        <v>0.1</v>
      </c>
      <c r="F11">
        <f t="shared" si="0"/>
        <v>0.1</v>
      </c>
      <c r="G11">
        <v>0</v>
      </c>
      <c r="H11">
        <v>0</v>
      </c>
      <c r="I11">
        <v>0</v>
      </c>
      <c r="J11">
        <f t="shared" si="1"/>
        <v>0.4</v>
      </c>
      <c r="L11">
        <f>KetoDatabase[[#This Row],[Count]]*KetoDatabase[[#This Row],[Protein]]</f>
        <v>0</v>
      </c>
      <c r="M11">
        <f>KetoDatabase[[#This Row],[Count]]*KetoDatabase[[#This Row],[Net Carbs]]</f>
        <v>0</v>
      </c>
      <c r="N11">
        <f>KetoDatabase[[#This Row],[Count]]*KetoDatabase[[#This Row],[Fat]]</f>
        <v>0</v>
      </c>
      <c r="O11">
        <f>KetoDatabase[[#This Row],[Count]]*KetoDatabase[[#This Row],[Fiber]]</f>
        <v>0</v>
      </c>
      <c r="P11">
        <f>KetoDatabase[[#This Row],[Count]]*KetoDatabase[[#This Row],[Calories]]</f>
        <v>0</v>
      </c>
    </row>
    <row r="12" spans="1:16" x14ac:dyDescent="0.45">
      <c r="A12" t="s">
        <v>29</v>
      </c>
      <c r="B12" t="s">
        <v>28</v>
      </c>
      <c r="C12">
        <v>1</v>
      </c>
      <c r="D12">
        <v>5</v>
      </c>
      <c r="E12">
        <v>0</v>
      </c>
      <c r="F12">
        <f t="shared" si="0"/>
        <v>0</v>
      </c>
      <c r="G12">
        <v>7</v>
      </c>
      <c r="H12">
        <v>0</v>
      </c>
      <c r="I12">
        <v>90</v>
      </c>
      <c r="J12">
        <f t="shared" si="1"/>
        <v>83</v>
      </c>
      <c r="L12">
        <f>KetoDatabase[[#This Row],[Count]]*KetoDatabase[[#This Row],[Protein]]</f>
        <v>0</v>
      </c>
      <c r="M12">
        <f>KetoDatabase[[#This Row],[Count]]*KetoDatabase[[#This Row],[Net Carbs]]</f>
        <v>0</v>
      </c>
      <c r="N12">
        <f>KetoDatabase[[#This Row],[Count]]*KetoDatabase[[#This Row],[Fat]]</f>
        <v>0</v>
      </c>
      <c r="O12">
        <f>KetoDatabase[[#This Row],[Count]]*KetoDatabase[[#This Row],[Fiber]]</f>
        <v>0</v>
      </c>
      <c r="P12">
        <f>KetoDatabase[[#This Row],[Count]]*KetoDatabase[[#This Row],[Calories]]</f>
        <v>0</v>
      </c>
    </row>
    <row r="13" spans="1:16" x14ac:dyDescent="0.45">
      <c r="A13" t="s">
        <v>147</v>
      </c>
      <c r="B13" t="s">
        <v>28</v>
      </c>
      <c r="C13">
        <v>1</v>
      </c>
      <c r="D13">
        <v>5</v>
      </c>
      <c r="E13">
        <v>0</v>
      </c>
      <c r="F13">
        <f t="shared" si="0"/>
        <v>0</v>
      </c>
      <c r="G13">
        <v>10</v>
      </c>
      <c r="H13">
        <v>0</v>
      </c>
      <c r="I13">
        <v>110</v>
      </c>
      <c r="J13">
        <f t="shared" si="1"/>
        <v>110</v>
      </c>
      <c r="L13">
        <f>KetoDatabase[[#This Row],[Count]]*KetoDatabase[[#This Row],[Protein]]</f>
        <v>0</v>
      </c>
      <c r="M13">
        <f>KetoDatabase[[#This Row],[Count]]*KetoDatabase[[#This Row],[Net Carbs]]</f>
        <v>0</v>
      </c>
      <c r="N13">
        <f>KetoDatabase[[#This Row],[Count]]*KetoDatabase[[#This Row],[Fat]]</f>
        <v>0</v>
      </c>
      <c r="O13">
        <f>KetoDatabase[[#This Row],[Count]]*KetoDatabase[[#This Row],[Fiber]]</f>
        <v>0</v>
      </c>
      <c r="P13">
        <f>KetoDatabase[[#This Row],[Count]]*KetoDatabase[[#This Row],[Calories]]</f>
        <v>0</v>
      </c>
    </row>
    <row r="14" spans="1:16" x14ac:dyDescent="0.45">
      <c r="A14" t="s">
        <v>158</v>
      </c>
      <c r="B14" t="s">
        <v>68</v>
      </c>
      <c r="C14">
        <v>1</v>
      </c>
      <c r="D14">
        <v>0</v>
      </c>
      <c r="E14">
        <v>11</v>
      </c>
      <c r="F14">
        <f t="shared" si="0"/>
        <v>11</v>
      </c>
      <c r="G14">
        <v>0</v>
      </c>
      <c r="H14">
        <v>0</v>
      </c>
      <c r="I14">
        <v>45</v>
      </c>
      <c r="J14">
        <f t="shared" si="1"/>
        <v>44</v>
      </c>
      <c r="L14">
        <f>KetoDatabase[[#This Row],[Count]]*KetoDatabase[[#This Row],[Protein]]</f>
        <v>0</v>
      </c>
      <c r="M14">
        <f>KetoDatabase[[#This Row],[Count]]*KetoDatabase[[#This Row],[Net Carbs]]</f>
        <v>0</v>
      </c>
      <c r="N14">
        <f>KetoDatabase[[#This Row],[Count]]*KetoDatabase[[#This Row],[Fat]]</f>
        <v>0</v>
      </c>
      <c r="O14">
        <f>KetoDatabase[[#This Row],[Count]]*KetoDatabase[[#This Row],[Fiber]]</f>
        <v>0</v>
      </c>
      <c r="P14">
        <f>KetoDatabase[[#This Row],[Count]]*KetoDatabase[[#This Row],[Calories]]</f>
        <v>0</v>
      </c>
    </row>
    <row r="15" spans="1:16" x14ac:dyDescent="0.45">
      <c r="A15" t="s">
        <v>40</v>
      </c>
      <c r="B15" t="s">
        <v>1</v>
      </c>
      <c r="C15">
        <v>1</v>
      </c>
      <c r="D15">
        <v>0.2</v>
      </c>
      <c r="E15">
        <v>1.3</v>
      </c>
      <c r="F15">
        <f t="shared" si="0"/>
        <v>0.8</v>
      </c>
      <c r="G15">
        <v>0</v>
      </c>
      <c r="H15">
        <v>0.5</v>
      </c>
      <c r="I15">
        <v>5.7</v>
      </c>
      <c r="J15">
        <f t="shared" si="1"/>
        <v>4</v>
      </c>
      <c r="L15">
        <f>KetoDatabase[[#This Row],[Count]]*KetoDatabase[[#This Row],[Protein]]</f>
        <v>0</v>
      </c>
      <c r="M15">
        <f>KetoDatabase[[#This Row],[Count]]*KetoDatabase[[#This Row],[Net Carbs]]</f>
        <v>0</v>
      </c>
      <c r="N15">
        <f>KetoDatabase[[#This Row],[Count]]*KetoDatabase[[#This Row],[Fat]]</f>
        <v>0</v>
      </c>
      <c r="O15">
        <f>KetoDatabase[[#This Row],[Count]]*KetoDatabase[[#This Row],[Fiber]]</f>
        <v>0</v>
      </c>
      <c r="P15">
        <f>KetoDatabase[[#This Row],[Count]]*KetoDatabase[[#This Row],[Calories]]</f>
        <v>0</v>
      </c>
    </row>
    <row r="16" spans="1:16" x14ac:dyDescent="0.45">
      <c r="A16" t="s">
        <v>139</v>
      </c>
      <c r="B16" t="s">
        <v>135</v>
      </c>
      <c r="C16">
        <v>1</v>
      </c>
      <c r="D16">
        <v>0.1</v>
      </c>
      <c r="E16">
        <v>17</v>
      </c>
      <c r="F16">
        <f t="shared" si="0"/>
        <v>13</v>
      </c>
      <c r="G16">
        <v>1</v>
      </c>
      <c r="H16">
        <v>4</v>
      </c>
      <c r="I16">
        <v>80</v>
      </c>
      <c r="J16">
        <f t="shared" si="1"/>
        <v>61.4</v>
      </c>
      <c r="L16">
        <f>KetoDatabase[[#This Row],[Count]]*KetoDatabase[[#This Row],[Protein]]</f>
        <v>0</v>
      </c>
      <c r="M16">
        <f>KetoDatabase[[#This Row],[Count]]*KetoDatabase[[#This Row],[Net Carbs]]</f>
        <v>0</v>
      </c>
      <c r="N16">
        <f>KetoDatabase[[#This Row],[Count]]*KetoDatabase[[#This Row],[Fat]]</f>
        <v>0</v>
      </c>
      <c r="O16">
        <f>KetoDatabase[[#This Row],[Count]]*KetoDatabase[[#This Row],[Fiber]]</f>
        <v>0</v>
      </c>
      <c r="P16">
        <f>KetoDatabase[[#This Row],[Count]]*KetoDatabase[[#This Row],[Calories]]</f>
        <v>0</v>
      </c>
    </row>
    <row r="17" spans="1:16" x14ac:dyDescent="0.45">
      <c r="A17" t="s">
        <v>138</v>
      </c>
      <c r="B17" t="s">
        <v>101</v>
      </c>
      <c r="C17">
        <v>1</v>
      </c>
      <c r="D17">
        <v>1.05</v>
      </c>
      <c r="E17">
        <v>11</v>
      </c>
      <c r="F17">
        <f t="shared" si="0"/>
        <v>9.1999999999999993</v>
      </c>
      <c r="G17">
        <v>0.25</v>
      </c>
      <c r="H17">
        <v>1.8</v>
      </c>
      <c r="I17">
        <f>85.5/2</f>
        <v>42.75</v>
      </c>
      <c r="J17">
        <f t="shared" si="1"/>
        <v>43.25</v>
      </c>
      <c r="L17">
        <f>KetoDatabase[[#This Row],[Count]]*KetoDatabase[[#This Row],[Protein]]</f>
        <v>0</v>
      </c>
      <c r="M17">
        <f>KetoDatabase[[#This Row],[Count]]*KetoDatabase[[#This Row],[Net Carbs]]</f>
        <v>0</v>
      </c>
      <c r="N17">
        <f>KetoDatabase[[#This Row],[Count]]*KetoDatabase[[#This Row],[Fat]]</f>
        <v>0</v>
      </c>
      <c r="O17">
        <f>KetoDatabase[[#This Row],[Count]]*KetoDatabase[[#This Row],[Fiber]]</f>
        <v>0</v>
      </c>
      <c r="P17">
        <f>KetoDatabase[[#This Row],[Count]]*KetoDatabase[[#This Row],[Calories]]</f>
        <v>0</v>
      </c>
    </row>
    <row r="18" spans="1:16" x14ac:dyDescent="0.45">
      <c r="A18" t="s">
        <v>42</v>
      </c>
      <c r="B18" t="s">
        <v>1</v>
      </c>
      <c r="C18">
        <v>1</v>
      </c>
      <c r="D18">
        <v>0.8</v>
      </c>
      <c r="E18">
        <v>1.9</v>
      </c>
      <c r="F18">
        <f t="shared" si="0"/>
        <v>1.2</v>
      </c>
      <c r="G18">
        <v>0.1</v>
      </c>
      <c r="H18">
        <v>0.7</v>
      </c>
      <c r="I18">
        <v>9.6</v>
      </c>
      <c r="J18">
        <f t="shared" si="1"/>
        <v>8.9</v>
      </c>
      <c r="L18">
        <f>KetoDatabase[[#This Row],[Count]]*KetoDatabase[[#This Row],[Protein]]</f>
        <v>0</v>
      </c>
      <c r="M18">
        <f>KetoDatabase[[#This Row],[Count]]*KetoDatabase[[#This Row],[Net Carbs]]</f>
        <v>0</v>
      </c>
      <c r="N18">
        <f>KetoDatabase[[#This Row],[Count]]*KetoDatabase[[#This Row],[Fat]]</f>
        <v>0</v>
      </c>
      <c r="O18">
        <f>KetoDatabase[[#This Row],[Count]]*KetoDatabase[[#This Row],[Fiber]]</f>
        <v>0</v>
      </c>
      <c r="P18">
        <f>KetoDatabase[[#This Row],[Count]]*KetoDatabase[[#This Row],[Calories]]</f>
        <v>0</v>
      </c>
    </row>
    <row r="19" spans="1:16" x14ac:dyDescent="0.45">
      <c r="A19" t="s">
        <v>49</v>
      </c>
      <c r="B19" t="s">
        <v>1</v>
      </c>
      <c r="C19">
        <v>1</v>
      </c>
      <c r="D19">
        <v>1</v>
      </c>
      <c r="E19">
        <v>2.5</v>
      </c>
      <c r="F19">
        <f t="shared" si="0"/>
        <v>1.4</v>
      </c>
      <c r="G19">
        <v>0.1</v>
      </c>
      <c r="H19">
        <v>1.1000000000000001</v>
      </c>
      <c r="I19">
        <v>12</v>
      </c>
      <c r="J19">
        <f t="shared" si="1"/>
        <v>10.5</v>
      </c>
      <c r="L19">
        <f>KetoDatabase[[#This Row],[Count]]*KetoDatabase[[#This Row],[Protein]]</f>
        <v>0</v>
      </c>
      <c r="M19">
        <f>KetoDatabase[[#This Row],[Count]]*KetoDatabase[[#This Row],[Net Carbs]]</f>
        <v>0</v>
      </c>
      <c r="N19">
        <f>KetoDatabase[[#This Row],[Count]]*KetoDatabase[[#This Row],[Fat]]</f>
        <v>0</v>
      </c>
      <c r="O19">
        <f>KetoDatabase[[#This Row],[Count]]*KetoDatabase[[#This Row],[Fiber]]</f>
        <v>0</v>
      </c>
      <c r="P19">
        <f>KetoDatabase[[#This Row],[Count]]*KetoDatabase[[#This Row],[Calories]]</f>
        <v>0</v>
      </c>
    </row>
    <row r="20" spans="1:16" x14ac:dyDescent="0.45">
      <c r="A20" t="s">
        <v>104</v>
      </c>
      <c r="B20" t="s">
        <v>68</v>
      </c>
      <c r="C20">
        <v>1</v>
      </c>
      <c r="D20">
        <v>0</v>
      </c>
      <c r="E20">
        <v>0</v>
      </c>
      <c r="F20">
        <f t="shared" si="0"/>
        <v>0</v>
      </c>
      <c r="G20">
        <v>11</v>
      </c>
      <c r="H20">
        <v>0</v>
      </c>
      <c r="I20">
        <v>100</v>
      </c>
      <c r="J20">
        <f t="shared" si="1"/>
        <v>99</v>
      </c>
      <c r="L20">
        <f>KetoDatabase[[#This Row],[Count]]*KetoDatabase[[#This Row],[Protein]]</f>
        <v>0</v>
      </c>
      <c r="M20">
        <f>KetoDatabase[[#This Row],[Count]]*KetoDatabase[[#This Row],[Net Carbs]]</f>
        <v>0</v>
      </c>
      <c r="N20">
        <f>KetoDatabase[[#This Row],[Count]]*KetoDatabase[[#This Row],[Fat]]</f>
        <v>0</v>
      </c>
      <c r="O20">
        <f>KetoDatabase[[#This Row],[Count]]*KetoDatabase[[#This Row],[Fiber]]</f>
        <v>0</v>
      </c>
      <c r="P20">
        <f>KetoDatabase[[#This Row],[Count]]*KetoDatabase[[#This Row],[Calories]]</f>
        <v>0</v>
      </c>
    </row>
    <row r="21" spans="1:16" x14ac:dyDescent="0.45">
      <c r="A21" t="s">
        <v>55</v>
      </c>
      <c r="B21" t="s">
        <v>1</v>
      </c>
      <c r="C21">
        <v>1</v>
      </c>
      <c r="D21">
        <f>1/4</f>
        <v>0.25</v>
      </c>
      <c r="E21">
        <f>9/4</f>
        <v>2.25</v>
      </c>
      <c r="F21">
        <f t="shared" si="0"/>
        <v>1.75</v>
      </c>
      <c r="G21">
        <f>1/4</f>
        <v>0.25</v>
      </c>
      <c r="H21">
        <f>2/4</f>
        <v>0.5</v>
      </c>
      <c r="I21">
        <f>60/4</f>
        <v>15</v>
      </c>
      <c r="J21">
        <f t="shared" si="1"/>
        <v>10.25</v>
      </c>
      <c r="L21">
        <f>KetoDatabase[[#This Row],[Count]]*KetoDatabase[[#This Row],[Protein]]</f>
        <v>0</v>
      </c>
      <c r="M21">
        <f>KetoDatabase[[#This Row],[Count]]*KetoDatabase[[#This Row],[Net Carbs]]</f>
        <v>0</v>
      </c>
      <c r="N21">
        <f>KetoDatabase[[#This Row],[Count]]*KetoDatabase[[#This Row],[Fat]]</f>
        <v>0</v>
      </c>
      <c r="O21">
        <f>KetoDatabase[[#This Row],[Count]]*KetoDatabase[[#This Row],[Fiber]]</f>
        <v>0</v>
      </c>
      <c r="P21">
        <f>KetoDatabase[[#This Row],[Count]]*KetoDatabase[[#This Row],[Calories]]</f>
        <v>0</v>
      </c>
    </row>
    <row r="22" spans="1:16" x14ac:dyDescent="0.45">
      <c r="A22" t="s">
        <v>47</v>
      </c>
      <c r="B22" t="s">
        <v>1</v>
      </c>
      <c r="C22">
        <v>1</v>
      </c>
      <c r="D22">
        <v>0.3</v>
      </c>
      <c r="E22">
        <v>2.7</v>
      </c>
      <c r="F22">
        <f t="shared" si="0"/>
        <v>1.9000000000000001</v>
      </c>
      <c r="G22">
        <v>0.1</v>
      </c>
      <c r="H22">
        <v>0.8</v>
      </c>
      <c r="I22">
        <v>12</v>
      </c>
      <c r="J22">
        <f t="shared" si="1"/>
        <v>9.7000000000000011</v>
      </c>
      <c r="L22">
        <f>KetoDatabase[[#This Row],[Count]]*KetoDatabase[[#This Row],[Protein]]</f>
        <v>0</v>
      </c>
      <c r="M22">
        <f>KetoDatabase[[#This Row],[Count]]*KetoDatabase[[#This Row],[Net Carbs]]</f>
        <v>0</v>
      </c>
      <c r="N22">
        <f>KetoDatabase[[#This Row],[Count]]*KetoDatabase[[#This Row],[Fat]]</f>
        <v>0</v>
      </c>
      <c r="O22">
        <f>KetoDatabase[[#This Row],[Count]]*KetoDatabase[[#This Row],[Fiber]]</f>
        <v>0</v>
      </c>
      <c r="P22">
        <f>KetoDatabase[[#This Row],[Count]]*KetoDatabase[[#This Row],[Calories]]</f>
        <v>0</v>
      </c>
    </row>
    <row r="23" spans="1:16" x14ac:dyDescent="0.45">
      <c r="A23" t="s">
        <v>143</v>
      </c>
      <c r="B23" t="s">
        <v>1</v>
      </c>
      <c r="C23">
        <v>1</v>
      </c>
      <c r="D23">
        <v>5</v>
      </c>
      <c r="E23">
        <v>8.5</v>
      </c>
      <c r="F23">
        <f t="shared" si="0"/>
        <v>7.5</v>
      </c>
      <c r="G23">
        <v>12.4</v>
      </c>
      <c r="H23">
        <v>1</v>
      </c>
      <c r="I23">
        <v>157</v>
      </c>
      <c r="J23">
        <f t="shared" si="1"/>
        <v>161.60000000000002</v>
      </c>
      <c r="L23">
        <f>KetoDatabase[[#This Row],[Count]]*KetoDatabase[[#This Row],[Protein]]</f>
        <v>0</v>
      </c>
      <c r="M23">
        <f>KetoDatabase[[#This Row],[Count]]*KetoDatabase[[#This Row],[Net Carbs]]</f>
        <v>0</v>
      </c>
      <c r="N23">
        <f>KetoDatabase[[#This Row],[Count]]*KetoDatabase[[#This Row],[Fat]]</f>
        <v>0</v>
      </c>
      <c r="O23">
        <f>KetoDatabase[[#This Row],[Count]]*KetoDatabase[[#This Row],[Fiber]]</f>
        <v>0</v>
      </c>
      <c r="P23">
        <f>KetoDatabase[[#This Row],[Count]]*KetoDatabase[[#This Row],[Calories]]</f>
        <v>0</v>
      </c>
    </row>
    <row r="24" spans="1:16" x14ac:dyDescent="0.45">
      <c r="A24" t="s">
        <v>119</v>
      </c>
      <c r="B24" t="s">
        <v>31</v>
      </c>
      <c r="C24">
        <v>1</v>
      </c>
      <c r="D24">
        <v>5</v>
      </c>
      <c r="E24">
        <v>0</v>
      </c>
      <c r="F24">
        <f t="shared" si="0"/>
        <v>0</v>
      </c>
      <c r="G24">
        <v>6</v>
      </c>
      <c r="H24">
        <v>0</v>
      </c>
      <c r="I24">
        <v>70</v>
      </c>
      <c r="J24">
        <f t="shared" si="1"/>
        <v>74</v>
      </c>
      <c r="L24">
        <f>KetoDatabase[[#This Row],[Count]]*KetoDatabase[[#This Row],[Protein]]</f>
        <v>0</v>
      </c>
      <c r="M24">
        <f>KetoDatabase[[#This Row],[Count]]*KetoDatabase[[#This Row],[Net Carbs]]</f>
        <v>0</v>
      </c>
      <c r="N24">
        <f>KetoDatabase[[#This Row],[Count]]*KetoDatabase[[#This Row],[Fat]]</f>
        <v>0</v>
      </c>
      <c r="O24">
        <f>KetoDatabase[[#This Row],[Count]]*KetoDatabase[[#This Row],[Fiber]]</f>
        <v>0</v>
      </c>
      <c r="P24">
        <f>KetoDatabase[[#This Row],[Count]]*KetoDatabase[[#This Row],[Calories]]</f>
        <v>0</v>
      </c>
    </row>
    <row r="25" spans="1:16" x14ac:dyDescent="0.45">
      <c r="A25" t="s">
        <v>118</v>
      </c>
      <c r="B25" t="s">
        <v>31</v>
      </c>
      <c r="C25">
        <v>1</v>
      </c>
      <c r="D25">
        <v>5</v>
      </c>
      <c r="E25">
        <v>0</v>
      </c>
      <c r="F25">
        <f t="shared" si="0"/>
        <v>0</v>
      </c>
      <c r="G25">
        <v>7</v>
      </c>
      <c r="H25">
        <v>0</v>
      </c>
      <c r="I25">
        <v>80</v>
      </c>
      <c r="J25">
        <f t="shared" si="1"/>
        <v>83</v>
      </c>
      <c r="L25">
        <f>KetoDatabase[[#This Row],[Count]]*KetoDatabase[[#This Row],[Protein]]</f>
        <v>0</v>
      </c>
      <c r="M25">
        <f>KetoDatabase[[#This Row],[Count]]*KetoDatabase[[#This Row],[Net Carbs]]</f>
        <v>0</v>
      </c>
      <c r="N25">
        <f>KetoDatabase[[#This Row],[Count]]*KetoDatabase[[#This Row],[Fat]]</f>
        <v>0</v>
      </c>
      <c r="O25">
        <f>KetoDatabase[[#This Row],[Count]]*KetoDatabase[[#This Row],[Fiber]]</f>
        <v>0</v>
      </c>
      <c r="P25">
        <f>KetoDatabase[[#This Row],[Count]]*KetoDatabase[[#This Row],[Calories]]</f>
        <v>0</v>
      </c>
    </row>
    <row r="26" spans="1:16" x14ac:dyDescent="0.45">
      <c r="A26" t="s">
        <v>115</v>
      </c>
      <c r="B26" t="s">
        <v>70</v>
      </c>
      <c r="C26">
        <v>1</v>
      </c>
      <c r="D26">
        <v>7</v>
      </c>
      <c r="E26">
        <v>1</v>
      </c>
      <c r="F26">
        <f t="shared" si="0"/>
        <v>1</v>
      </c>
      <c r="G26">
        <v>9</v>
      </c>
      <c r="H26">
        <v>0</v>
      </c>
      <c r="I26">
        <v>110</v>
      </c>
      <c r="J26">
        <f t="shared" si="1"/>
        <v>113</v>
      </c>
      <c r="L26">
        <f>KetoDatabase[[#This Row],[Count]]*KetoDatabase[[#This Row],[Protein]]</f>
        <v>0</v>
      </c>
      <c r="M26">
        <f>KetoDatabase[[#This Row],[Count]]*KetoDatabase[[#This Row],[Net Carbs]]</f>
        <v>0</v>
      </c>
      <c r="N26">
        <f>KetoDatabase[[#This Row],[Count]]*KetoDatabase[[#This Row],[Fat]]</f>
        <v>0</v>
      </c>
      <c r="O26">
        <f>KetoDatabase[[#This Row],[Count]]*KetoDatabase[[#This Row],[Fiber]]</f>
        <v>0</v>
      </c>
      <c r="P26">
        <f>KetoDatabase[[#This Row],[Count]]*KetoDatabase[[#This Row],[Calories]]</f>
        <v>0</v>
      </c>
    </row>
    <row r="27" spans="1:16" x14ac:dyDescent="0.45">
      <c r="A27" t="s">
        <v>110</v>
      </c>
      <c r="B27" t="s">
        <v>70</v>
      </c>
      <c r="C27">
        <v>1</v>
      </c>
      <c r="D27">
        <v>7</v>
      </c>
      <c r="E27">
        <v>1</v>
      </c>
      <c r="F27">
        <f t="shared" si="0"/>
        <v>1</v>
      </c>
      <c r="G27">
        <v>9</v>
      </c>
      <c r="H27">
        <v>0</v>
      </c>
      <c r="I27">
        <v>110</v>
      </c>
      <c r="J27">
        <f t="shared" si="1"/>
        <v>113</v>
      </c>
      <c r="L27">
        <f>KetoDatabase[[#This Row],[Count]]*KetoDatabase[[#This Row],[Protein]]</f>
        <v>0</v>
      </c>
      <c r="M27">
        <f>KetoDatabase[[#This Row],[Count]]*KetoDatabase[[#This Row],[Net Carbs]]</f>
        <v>0</v>
      </c>
      <c r="N27">
        <f>KetoDatabase[[#This Row],[Count]]*KetoDatabase[[#This Row],[Fat]]</f>
        <v>0</v>
      </c>
      <c r="O27">
        <f>KetoDatabase[[#This Row],[Count]]*KetoDatabase[[#This Row],[Fiber]]</f>
        <v>0</v>
      </c>
      <c r="P27">
        <f>KetoDatabase[[#This Row],[Count]]*KetoDatabase[[#This Row],[Calories]]</f>
        <v>0</v>
      </c>
    </row>
    <row r="28" spans="1:16" x14ac:dyDescent="0.45">
      <c r="A28" t="s">
        <v>116</v>
      </c>
      <c r="B28" t="s">
        <v>70</v>
      </c>
      <c r="C28">
        <v>1</v>
      </c>
      <c r="D28">
        <v>11</v>
      </c>
      <c r="E28">
        <v>1</v>
      </c>
      <c r="F28">
        <f t="shared" si="0"/>
        <v>1</v>
      </c>
      <c r="G28">
        <v>8</v>
      </c>
      <c r="H28">
        <v>0</v>
      </c>
      <c r="I28">
        <v>120</v>
      </c>
      <c r="J28">
        <f t="shared" si="1"/>
        <v>120</v>
      </c>
      <c r="L28">
        <f>KetoDatabase[[#This Row],[Count]]*KetoDatabase[[#This Row],[Protein]]</f>
        <v>0</v>
      </c>
      <c r="M28">
        <f>KetoDatabase[[#This Row],[Count]]*KetoDatabase[[#This Row],[Net Carbs]]</f>
        <v>0</v>
      </c>
      <c r="N28">
        <f>KetoDatabase[[#This Row],[Count]]*KetoDatabase[[#This Row],[Fat]]</f>
        <v>0</v>
      </c>
      <c r="O28">
        <f>KetoDatabase[[#This Row],[Count]]*KetoDatabase[[#This Row],[Fiber]]</f>
        <v>0</v>
      </c>
      <c r="P28">
        <f>KetoDatabase[[#This Row],[Count]]*KetoDatabase[[#This Row],[Calories]]</f>
        <v>0</v>
      </c>
    </row>
    <row r="29" spans="1:16" x14ac:dyDescent="0.45">
      <c r="A29" t="s">
        <v>112</v>
      </c>
      <c r="B29" t="s">
        <v>70</v>
      </c>
      <c r="C29">
        <v>1</v>
      </c>
      <c r="D29">
        <v>7</v>
      </c>
      <c r="E29">
        <v>0</v>
      </c>
      <c r="F29">
        <f t="shared" si="0"/>
        <v>0</v>
      </c>
      <c r="G29">
        <v>9</v>
      </c>
      <c r="H29">
        <v>0</v>
      </c>
      <c r="I29">
        <v>110</v>
      </c>
      <c r="J29">
        <f t="shared" si="1"/>
        <v>109</v>
      </c>
      <c r="L29">
        <f>KetoDatabase[[#This Row],[Count]]*KetoDatabase[[#This Row],[Protein]]</f>
        <v>0</v>
      </c>
      <c r="M29">
        <f>KetoDatabase[[#This Row],[Count]]*KetoDatabase[[#This Row],[Net Carbs]]</f>
        <v>0</v>
      </c>
      <c r="N29">
        <f>KetoDatabase[[#This Row],[Count]]*KetoDatabase[[#This Row],[Fat]]</f>
        <v>0</v>
      </c>
      <c r="O29">
        <f>KetoDatabase[[#This Row],[Count]]*KetoDatabase[[#This Row],[Fiber]]</f>
        <v>0</v>
      </c>
      <c r="P29">
        <f>KetoDatabase[[#This Row],[Count]]*KetoDatabase[[#This Row],[Calories]]</f>
        <v>0</v>
      </c>
    </row>
    <row r="30" spans="1:16" x14ac:dyDescent="0.45">
      <c r="A30" t="s">
        <v>111</v>
      </c>
      <c r="B30" t="s">
        <v>70</v>
      </c>
      <c r="C30">
        <v>1</v>
      </c>
      <c r="D30">
        <v>6</v>
      </c>
      <c r="E30">
        <v>1</v>
      </c>
      <c r="F30">
        <f t="shared" si="0"/>
        <v>1</v>
      </c>
      <c r="G30">
        <v>8</v>
      </c>
      <c r="H30">
        <v>0</v>
      </c>
      <c r="I30">
        <v>100</v>
      </c>
      <c r="J30">
        <f t="shared" si="1"/>
        <v>100</v>
      </c>
      <c r="L30">
        <f>KetoDatabase[[#This Row],[Count]]*KetoDatabase[[#This Row],[Protein]]</f>
        <v>0</v>
      </c>
      <c r="M30">
        <f>KetoDatabase[[#This Row],[Count]]*KetoDatabase[[#This Row],[Net Carbs]]</f>
        <v>0</v>
      </c>
      <c r="N30">
        <f>KetoDatabase[[#This Row],[Count]]*KetoDatabase[[#This Row],[Fat]]</f>
        <v>0</v>
      </c>
      <c r="O30">
        <f>KetoDatabase[[#This Row],[Count]]*KetoDatabase[[#This Row],[Fiber]]</f>
        <v>0</v>
      </c>
      <c r="P30">
        <f>KetoDatabase[[#This Row],[Count]]*KetoDatabase[[#This Row],[Calories]]</f>
        <v>0</v>
      </c>
    </row>
    <row r="31" spans="1:16" x14ac:dyDescent="0.45">
      <c r="A31" t="s">
        <v>114</v>
      </c>
      <c r="B31" t="s">
        <v>70</v>
      </c>
      <c r="C31">
        <v>1</v>
      </c>
      <c r="D31">
        <v>7</v>
      </c>
      <c r="E31">
        <v>1</v>
      </c>
      <c r="F31">
        <f t="shared" si="0"/>
        <v>1</v>
      </c>
      <c r="G31">
        <v>6</v>
      </c>
      <c r="H31">
        <v>0</v>
      </c>
      <c r="I31">
        <v>80</v>
      </c>
      <c r="J31">
        <f t="shared" si="1"/>
        <v>86</v>
      </c>
      <c r="L31">
        <f>KetoDatabase[[#This Row],[Count]]*KetoDatabase[[#This Row],[Protein]]</f>
        <v>0</v>
      </c>
      <c r="M31">
        <f>KetoDatabase[[#This Row],[Count]]*KetoDatabase[[#This Row],[Net Carbs]]</f>
        <v>0</v>
      </c>
      <c r="N31">
        <f>KetoDatabase[[#This Row],[Count]]*KetoDatabase[[#This Row],[Fat]]</f>
        <v>0</v>
      </c>
      <c r="O31">
        <f>KetoDatabase[[#This Row],[Count]]*KetoDatabase[[#This Row],[Fiber]]</f>
        <v>0</v>
      </c>
      <c r="P31">
        <f>KetoDatabase[[#This Row],[Count]]*KetoDatabase[[#This Row],[Calories]]</f>
        <v>0</v>
      </c>
    </row>
    <row r="32" spans="1:16" x14ac:dyDescent="0.45">
      <c r="A32" t="s">
        <v>113</v>
      </c>
      <c r="B32" s="1" t="s">
        <v>70</v>
      </c>
      <c r="C32">
        <v>1</v>
      </c>
      <c r="D32">
        <v>6</v>
      </c>
      <c r="E32">
        <v>1</v>
      </c>
      <c r="F32">
        <f t="shared" si="0"/>
        <v>1</v>
      </c>
      <c r="G32">
        <v>9</v>
      </c>
      <c r="H32">
        <v>0</v>
      </c>
      <c r="I32">
        <v>110</v>
      </c>
      <c r="J32">
        <f t="shared" si="1"/>
        <v>109</v>
      </c>
      <c r="L32">
        <f>KetoDatabase[[#This Row],[Count]]*KetoDatabase[[#This Row],[Protein]]</f>
        <v>0</v>
      </c>
      <c r="M32">
        <f>KetoDatabase[[#This Row],[Count]]*KetoDatabase[[#This Row],[Net Carbs]]</f>
        <v>0</v>
      </c>
      <c r="N32">
        <f>KetoDatabase[[#This Row],[Count]]*KetoDatabase[[#This Row],[Fat]]</f>
        <v>0</v>
      </c>
      <c r="O32">
        <f>KetoDatabase[[#This Row],[Count]]*KetoDatabase[[#This Row],[Fiber]]</f>
        <v>0</v>
      </c>
      <c r="P32">
        <f>KetoDatabase[[#This Row],[Count]]*KetoDatabase[[#This Row],[Calories]]</f>
        <v>0</v>
      </c>
    </row>
    <row r="33" spans="1:16" x14ac:dyDescent="0.45">
      <c r="A33" t="s">
        <v>109</v>
      </c>
      <c r="B33" t="s">
        <v>31</v>
      </c>
      <c r="C33">
        <v>1</v>
      </c>
      <c r="D33">
        <v>3</v>
      </c>
      <c r="E33">
        <v>2</v>
      </c>
      <c r="F33">
        <f t="shared" si="0"/>
        <v>2</v>
      </c>
      <c r="G33">
        <v>3.5</v>
      </c>
      <c r="H33">
        <v>0</v>
      </c>
      <c r="I33">
        <v>50</v>
      </c>
      <c r="J33">
        <f t="shared" si="1"/>
        <v>51.5</v>
      </c>
      <c r="L33">
        <f>KetoDatabase[[#This Row],[Count]]*KetoDatabase[[#This Row],[Protein]]</f>
        <v>0</v>
      </c>
      <c r="M33">
        <f>KetoDatabase[[#This Row],[Count]]*KetoDatabase[[#This Row],[Net Carbs]]</f>
        <v>0</v>
      </c>
      <c r="N33">
        <f>KetoDatabase[[#This Row],[Count]]*KetoDatabase[[#This Row],[Fat]]</f>
        <v>0</v>
      </c>
      <c r="O33">
        <f>KetoDatabase[[#This Row],[Count]]*KetoDatabase[[#This Row],[Fiber]]</f>
        <v>0</v>
      </c>
      <c r="P33">
        <f>KetoDatabase[[#This Row],[Count]]*KetoDatabase[[#This Row],[Calories]]</f>
        <v>0</v>
      </c>
    </row>
    <row r="34" spans="1:16" x14ac:dyDescent="0.45">
      <c r="A34" t="s">
        <v>117</v>
      </c>
      <c r="B34" t="s">
        <v>1</v>
      </c>
      <c r="C34">
        <v>1</v>
      </c>
      <c r="D34">
        <v>10</v>
      </c>
      <c r="E34">
        <v>0</v>
      </c>
      <c r="F34">
        <f t="shared" ref="F34:F65" si="2">E34-H34</f>
        <v>0</v>
      </c>
      <c r="G34">
        <v>7</v>
      </c>
      <c r="H34">
        <v>0</v>
      </c>
      <c r="I34">
        <v>110</v>
      </c>
      <c r="J34">
        <f t="shared" ref="J34:J65" si="3">(D34*4)+(F34*4)+(G34*9)</f>
        <v>103</v>
      </c>
      <c r="L34">
        <f>KetoDatabase[[#This Row],[Count]]*KetoDatabase[[#This Row],[Protein]]</f>
        <v>0</v>
      </c>
      <c r="M34">
        <f>KetoDatabase[[#This Row],[Count]]*KetoDatabase[[#This Row],[Net Carbs]]</f>
        <v>0</v>
      </c>
      <c r="N34">
        <f>KetoDatabase[[#This Row],[Count]]*KetoDatabase[[#This Row],[Fat]]</f>
        <v>0</v>
      </c>
      <c r="O34">
        <f>KetoDatabase[[#This Row],[Count]]*KetoDatabase[[#This Row],[Fiber]]</f>
        <v>0</v>
      </c>
      <c r="P34">
        <f>KetoDatabase[[#This Row],[Count]]*KetoDatabase[[#This Row],[Calories]]</f>
        <v>0</v>
      </c>
    </row>
    <row r="35" spans="1:16" x14ac:dyDescent="0.45">
      <c r="A35" t="s">
        <v>144</v>
      </c>
      <c r="B35" t="s">
        <v>68</v>
      </c>
      <c r="C35">
        <v>1</v>
      </c>
      <c r="D35">
        <v>5</v>
      </c>
      <c r="E35">
        <v>8</v>
      </c>
      <c r="F35">
        <f t="shared" si="2"/>
        <v>0</v>
      </c>
      <c r="G35">
        <v>8</v>
      </c>
      <c r="H35">
        <v>8</v>
      </c>
      <c r="I35">
        <v>130</v>
      </c>
      <c r="J35">
        <f t="shared" si="3"/>
        <v>92</v>
      </c>
      <c r="L35">
        <f>KetoDatabase[[#This Row],[Count]]*KetoDatabase[[#This Row],[Protein]]</f>
        <v>0</v>
      </c>
      <c r="M35">
        <f>KetoDatabase[[#This Row],[Count]]*KetoDatabase[[#This Row],[Net Carbs]]</f>
        <v>0</v>
      </c>
      <c r="N35">
        <f>KetoDatabase[[#This Row],[Count]]*KetoDatabase[[#This Row],[Fat]]</f>
        <v>0</v>
      </c>
      <c r="O35">
        <f>KetoDatabase[[#This Row],[Count]]*KetoDatabase[[#This Row],[Fiber]]</f>
        <v>0</v>
      </c>
      <c r="P35">
        <f>KetoDatabase[[#This Row],[Count]]*KetoDatabase[[#This Row],[Calories]]</f>
        <v>0</v>
      </c>
    </row>
    <row r="36" spans="1:16" x14ac:dyDescent="0.45">
      <c r="A36" t="s">
        <v>10</v>
      </c>
      <c r="B36" t="s">
        <v>1</v>
      </c>
      <c r="C36">
        <v>1</v>
      </c>
      <c r="D36">
        <f>54/6</f>
        <v>9</v>
      </c>
      <c r="E36">
        <v>0</v>
      </c>
      <c r="F36">
        <f t="shared" si="2"/>
        <v>0</v>
      </c>
      <c r="G36">
        <f>5.5/6</f>
        <v>0.91666666666666663</v>
      </c>
      <c r="H36">
        <v>0</v>
      </c>
      <c r="I36">
        <f>267/6</f>
        <v>44.5</v>
      </c>
      <c r="J36">
        <f t="shared" si="3"/>
        <v>44.25</v>
      </c>
      <c r="L36">
        <f>KetoDatabase[[#This Row],[Count]]*KetoDatabase[[#This Row],[Protein]]</f>
        <v>0</v>
      </c>
      <c r="M36">
        <f>KetoDatabase[[#This Row],[Count]]*KetoDatabase[[#This Row],[Net Carbs]]</f>
        <v>0</v>
      </c>
      <c r="N36">
        <f>KetoDatabase[[#This Row],[Count]]*KetoDatabase[[#This Row],[Fat]]</f>
        <v>0</v>
      </c>
      <c r="O36">
        <f>KetoDatabase[[#This Row],[Count]]*KetoDatabase[[#This Row],[Fiber]]</f>
        <v>0</v>
      </c>
      <c r="P36">
        <f>KetoDatabase[[#This Row],[Count]]*KetoDatabase[[#This Row],[Calories]]</f>
        <v>0</v>
      </c>
    </row>
    <row r="37" spans="1:16" x14ac:dyDescent="0.45">
      <c r="A37" t="s">
        <v>9</v>
      </c>
      <c r="B37" t="s">
        <v>1</v>
      </c>
      <c r="C37">
        <v>1</v>
      </c>
      <c r="D37">
        <f>54.5/8</f>
        <v>6.8125</v>
      </c>
      <c r="E37">
        <v>0</v>
      </c>
      <c r="F37">
        <f t="shared" si="2"/>
        <v>0</v>
      </c>
      <c r="G37">
        <f>5.5/8</f>
        <v>0.6875</v>
      </c>
      <c r="H37">
        <v>0</v>
      </c>
      <c r="I37">
        <f>267/8</f>
        <v>33.375</v>
      </c>
      <c r="J37">
        <f t="shared" si="3"/>
        <v>33.4375</v>
      </c>
      <c r="L37">
        <f>KetoDatabase[[#This Row],[Count]]*KetoDatabase[[#This Row],[Protein]]</f>
        <v>0</v>
      </c>
      <c r="M37">
        <f>KetoDatabase[[#This Row],[Count]]*KetoDatabase[[#This Row],[Net Carbs]]</f>
        <v>0</v>
      </c>
      <c r="N37">
        <f>KetoDatabase[[#This Row],[Count]]*KetoDatabase[[#This Row],[Fat]]</f>
        <v>0</v>
      </c>
      <c r="O37">
        <f>KetoDatabase[[#This Row],[Count]]*KetoDatabase[[#This Row],[Fiber]]</f>
        <v>0</v>
      </c>
      <c r="P37">
        <f>KetoDatabase[[#This Row],[Count]]*KetoDatabase[[#This Row],[Calories]]</f>
        <v>0</v>
      </c>
    </row>
    <row r="38" spans="1:16" x14ac:dyDescent="0.45">
      <c r="A38" t="s">
        <v>61</v>
      </c>
      <c r="B38" t="s">
        <v>1</v>
      </c>
      <c r="C38">
        <v>1</v>
      </c>
      <c r="D38">
        <f>19/3</f>
        <v>6.333333333333333</v>
      </c>
      <c r="E38">
        <v>0</v>
      </c>
      <c r="F38">
        <f t="shared" si="2"/>
        <v>0</v>
      </c>
      <c r="G38">
        <f>1.5/3</f>
        <v>0.5</v>
      </c>
      <c r="H38">
        <v>0</v>
      </c>
      <c r="I38">
        <f>90/3</f>
        <v>30</v>
      </c>
      <c r="J38">
        <f t="shared" si="3"/>
        <v>29.833333333333332</v>
      </c>
      <c r="L38">
        <f>KetoDatabase[[#This Row],[Count]]*KetoDatabase[[#This Row],[Protein]]</f>
        <v>0</v>
      </c>
      <c r="M38">
        <f>KetoDatabase[[#This Row],[Count]]*KetoDatabase[[#This Row],[Net Carbs]]</f>
        <v>0</v>
      </c>
      <c r="N38">
        <f>KetoDatabase[[#This Row],[Count]]*KetoDatabase[[#This Row],[Fat]]</f>
        <v>0</v>
      </c>
      <c r="O38">
        <f>KetoDatabase[[#This Row],[Count]]*KetoDatabase[[#This Row],[Fiber]]</f>
        <v>0</v>
      </c>
      <c r="P38">
        <f>KetoDatabase[[#This Row],[Count]]*KetoDatabase[[#This Row],[Calories]]</f>
        <v>0</v>
      </c>
    </row>
    <row r="39" spans="1:16" x14ac:dyDescent="0.45">
      <c r="A39" t="s">
        <v>62</v>
      </c>
      <c r="B39" t="s">
        <v>63</v>
      </c>
      <c r="C39">
        <v>1</v>
      </c>
      <c r="D39">
        <v>1</v>
      </c>
      <c r="E39">
        <v>0</v>
      </c>
      <c r="F39">
        <f t="shared" si="2"/>
        <v>0</v>
      </c>
      <c r="G39">
        <v>0</v>
      </c>
      <c r="H39">
        <v>0</v>
      </c>
      <c r="I39">
        <v>10</v>
      </c>
      <c r="J39">
        <f t="shared" si="3"/>
        <v>4</v>
      </c>
      <c r="L39">
        <f>KetoDatabase[[#This Row],[Count]]*KetoDatabase[[#This Row],[Protein]]</f>
        <v>0</v>
      </c>
      <c r="M39">
        <f>KetoDatabase[[#This Row],[Count]]*KetoDatabase[[#This Row],[Net Carbs]]</f>
        <v>0</v>
      </c>
      <c r="N39">
        <f>KetoDatabase[[#This Row],[Count]]*KetoDatabase[[#This Row],[Fat]]</f>
        <v>0</v>
      </c>
      <c r="O39">
        <f>KetoDatabase[[#This Row],[Count]]*KetoDatabase[[#This Row],[Fiber]]</f>
        <v>0</v>
      </c>
      <c r="P39">
        <f>KetoDatabase[[#This Row],[Count]]*KetoDatabase[[#This Row],[Calories]]</f>
        <v>0</v>
      </c>
    </row>
    <row r="40" spans="1:16" x14ac:dyDescent="0.45">
      <c r="A40" t="s">
        <v>78</v>
      </c>
      <c r="B40" t="s">
        <v>68</v>
      </c>
      <c r="C40">
        <v>2</v>
      </c>
      <c r="D40">
        <v>0</v>
      </c>
      <c r="E40">
        <v>0.1</v>
      </c>
      <c r="F40">
        <f t="shared" si="2"/>
        <v>0.1</v>
      </c>
      <c r="G40">
        <v>6</v>
      </c>
      <c r="H40">
        <v>0</v>
      </c>
      <c r="I40">
        <v>60</v>
      </c>
      <c r="J40">
        <f t="shared" si="3"/>
        <v>54.4</v>
      </c>
      <c r="L40">
        <f>KetoDatabase[[#This Row],[Count]]*KetoDatabase[[#This Row],[Protein]]</f>
        <v>0</v>
      </c>
      <c r="M40">
        <f>KetoDatabase[[#This Row],[Count]]*KetoDatabase[[#This Row],[Net Carbs]]</f>
        <v>0</v>
      </c>
      <c r="N40">
        <f>KetoDatabase[[#This Row],[Count]]*KetoDatabase[[#This Row],[Fat]]</f>
        <v>0</v>
      </c>
      <c r="O40">
        <f>KetoDatabase[[#This Row],[Count]]*KetoDatabase[[#This Row],[Fiber]]</f>
        <v>0</v>
      </c>
      <c r="P40">
        <f>KetoDatabase[[#This Row],[Count]]*KetoDatabase[[#This Row],[Calories]]</f>
        <v>0</v>
      </c>
    </row>
    <row r="41" spans="1:16" x14ac:dyDescent="0.45">
      <c r="A41" t="s">
        <v>67</v>
      </c>
      <c r="B41" t="s">
        <v>68</v>
      </c>
      <c r="C41">
        <v>2</v>
      </c>
      <c r="D41">
        <v>3</v>
      </c>
      <c r="E41">
        <v>10</v>
      </c>
      <c r="F41">
        <f t="shared" si="2"/>
        <v>3</v>
      </c>
      <c r="G41">
        <v>2</v>
      </c>
      <c r="H41">
        <v>7</v>
      </c>
      <c r="I41">
        <v>70</v>
      </c>
      <c r="J41">
        <f t="shared" si="3"/>
        <v>42</v>
      </c>
      <c r="L41">
        <f>KetoDatabase[[#This Row],[Count]]*KetoDatabase[[#This Row],[Protein]]</f>
        <v>0</v>
      </c>
      <c r="M41">
        <f>KetoDatabase[[#This Row],[Count]]*KetoDatabase[[#This Row],[Net Carbs]]</f>
        <v>0</v>
      </c>
      <c r="N41">
        <f>KetoDatabase[[#This Row],[Count]]*KetoDatabase[[#This Row],[Fat]]</f>
        <v>0</v>
      </c>
      <c r="O41">
        <f>KetoDatabase[[#This Row],[Count]]*KetoDatabase[[#This Row],[Fiber]]</f>
        <v>0</v>
      </c>
      <c r="P41">
        <f>KetoDatabase[[#This Row],[Count]]*KetoDatabase[[#This Row],[Calories]]</f>
        <v>0</v>
      </c>
    </row>
    <row r="42" spans="1:16" x14ac:dyDescent="0.45">
      <c r="A42" t="s">
        <v>134</v>
      </c>
      <c r="B42" t="s">
        <v>68</v>
      </c>
      <c r="C42">
        <v>1</v>
      </c>
      <c r="D42">
        <v>0</v>
      </c>
      <c r="E42">
        <v>0</v>
      </c>
      <c r="F42">
        <f t="shared" si="2"/>
        <v>0</v>
      </c>
      <c r="G42">
        <v>14</v>
      </c>
      <c r="H42">
        <v>0</v>
      </c>
      <c r="I42">
        <v>130</v>
      </c>
      <c r="J42">
        <f t="shared" si="3"/>
        <v>126</v>
      </c>
      <c r="L42">
        <f>KetoDatabase[[#This Row],[Count]]*KetoDatabase[[#This Row],[Protein]]</f>
        <v>0</v>
      </c>
      <c r="M42">
        <f>KetoDatabase[[#This Row],[Count]]*KetoDatabase[[#This Row],[Net Carbs]]</f>
        <v>0</v>
      </c>
      <c r="N42">
        <f>KetoDatabase[[#This Row],[Count]]*KetoDatabase[[#This Row],[Fat]]</f>
        <v>0</v>
      </c>
      <c r="O42">
        <f>KetoDatabase[[#This Row],[Count]]*KetoDatabase[[#This Row],[Fiber]]</f>
        <v>0</v>
      </c>
      <c r="P42">
        <f>KetoDatabase[[#This Row],[Count]]*KetoDatabase[[#This Row],[Calories]]</f>
        <v>0</v>
      </c>
    </row>
    <row r="43" spans="1:16" x14ac:dyDescent="0.45">
      <c r="A43" t="s">
        <v>100</v>
      </c>
      <c r="B43" t="s">
        <v>101</v>
      </c>
      <c r="C43">
        <v>1</v>
      </c>
      <c r="D43">
        <v>12</v>
      </c>
      <c r="E43">
        <v>5</v>
      </c>
      <c r="F43">
        <f t="shared" si="2"/>
        <v>5</v>
      </c>
      <c r="G43">
        <v>5</v>
      </c>
      <c r="H43">
        <v>0</v>
      </c>
      <c r="I43">
        <v>110</v>
      </c>
      <c r="J43">
        <f t="shared" si="3"/>
        <v>113</v>
      </c>
      <c r="L43">
        <f>KetoDatabase[[#This Row],[Count]]*KetoDatabase[[#This Row],[Protein]]</f>
        <v>0</v>
      </c>
      <c r="M43">
        <f>KetoDatabase[[#This Row],[Count]]*KetoDatabase[[#This Row],[Net Carbs]]</f>
        <v>0</v>
      </c>
      <c r="N43">
        <f>KetoDatabase[[#This Row],[Count]]*KetoDatabase[[#This Row],[Fat]]</f>
        <v>0</v>
      </c>
      <c r="O43">
        <f>KetoDatabase[[#This Row],[Count]]*KetoDatabase[[#This Row],[Fiber]]</f>
        <v>0</v>
      </c>
      <c r="P43">
        <f>KetoDatabase[[#This Row],[Count]]*KetoDatabase[[#This Row],[Calories]]</f>
        <v>0</v>
      </c>
    </row>
    <row r="44" spans="1:16" x14ac:dyDescent="0.45">
      <c r="A44" t="s">
        <v>120</v>
      </c>
      <c r="B44" t="s">
        <v>1</v>
      </c>
      <c r="C44">
        <v>1</v>
      </c>
      <c r="D44">
        <v>2</v>
      </c>
      <c r="E44">
        <v>0.1</v>
      </c>
      <c r="F44">
        <f t="shared" si="2"/>
        <v>0.1</v>
      </c>
      <c r="G44">
        <v>10</v>
      </c>
      <c r="H44">
        <v>0</v>
      </c>
      <c r="I44">
        <v>100</v>
      </c>
      <c r="J44">
        <f t="shared" si="3"/>
        <v>98.4</v>
      </c>
      <c r="L44">
        <f>KetoDatabase[[#This Row],[Count]]*KetoDatabase[[#This Row],[Protein]]</f>
        <v>0</v>
      </c>
      <c r="M44">
        <f>KetoDatabase[[#This Row],[Count]]*KetoDatabase[[#This Row],[Net Carbs]]</f>
        <v>0</v>
      </c>
      <c r="N44">
        <f>KetoDatabase[[#This Row],[Count]]*KetoDatabase[[#This Row],[Fat]]</f>
        <v>0</v>
      </c>
      <c r="O44">
        <f>KetoDatabase[[#This Row],[Count]]*KetoDatabase[[#This Row],[Fiber]]</f>
        <v>0</v>
      </c>
      <c r="P44">
        <f>KetoDatabase[[#This Row],[Count]]*KetoDatabase[[#This Row],[Calories]]</f>
        <v>0</v>
      </c>
    </row>
    <row r="45" spans="1:16" x14ac:dyDescent="0.45">
      <c r="A45" t="s">
        <v>36</v>
      </c>
      <c r="B45" t="s">
        <v>31</v>
      </c>
      <c r="C45">
        <v>1</v>
      </c>
      <c r="D45">
        <f>12/3</f>
        <v>4</v>
      </c>
      <c r="E45">
        <f>1/3</f>
        <v>0.33333333333333331</v>
      </c>
      <c r="F45">
        <f t="shared" si="2"/>
        <v>0.33333333333333331</v>
      </c>
      <c r="G45">
        <f>0.5/3</f>
        <v>0.16666666666666666</v>
      </c>
      <c r="H45">
        <v>0</v>
      </c>
      <c r="I45">
        <f>50/3</f>
        <v>16.666666666666668</v>
      </c>
      <c r="J45">
        <f t="shared" si="3"/>
        <v>18.833333333333332</v>
      </c>
      <c r="L45">
        <f>KetoDatabase[[#This Row],[Count]]*KetoDatabase[[#This Row],[Protein]]</f>
        <v>0</v>
      </c>
      <c r="M45">
        <f>KetoDatabase[[#This Row],[Count]]*KetoDatabase[[#This Row],[Net Carbs]]</f>
        <v>0</v>
      </c>
      <c r="N45">
        <f>KetoDatabase[[#This Row],[Count]]*KetoDatabase[[#This Row],[Fat]]</f>
        <v>0</v>
      </c>
      <c r="O45">
        <f>KetoDatabase[[#This Row],[Count]]*KetoDatabase[[#This Row],[Fiber]]</f>
        <v>0</v>
      </c>
      <c r="P45">
        <f>KetoDatabase[[#This Row],[Count]]*KetoDatabase[[#This Row],[Calories]]</f>
        <v>0</v>
      </c>
    </row>
    <row r="46" spans="1:16" x14ac:dyDescent="0.45">
      <c r="A46" t="s">
        <v>30</v>
      </c>
      <c r="B46" t="s">
        <v>31</v>
      </c>
      <c r="C46">
        <v>1</v>
      </c>
      <c r="D46">
        <v>4.5</v>
      </c>
      <c r="E46">
        <v>0.5</v>
      </c>
      <c r="F46">
        <f t="shared" si="2"/>
        <v>0.5</v>
      </c>
      <c r="G46">
        <v>0.5</v>
      </c>
      <c r="H46">
        <v>0</v>
      </c>
      <c r="I46">
        <v>25</v>
      </c>
      <c r="J46">
        <f t="shared" si="3"/>
        <v>24.5</v>
      </c>
      <c r="L46">
        <f>KetoDatabase[[#This Row],[Count]]*KetoDatabase[[#This Row],[Protein]]</f>
        <v>0</v>
      </c>
      <c r="M46">
        <f>KetoDatabase[[#This Row],[Count]]*KetoDatabase[[#This Row],[Net Carbs]]</f>
        <v>0</v>
      </c>
      <c r="N46">
        <f>KetoDatabase[[#This Row],[Count]]*KetoDatabase[[#This Row],[Fat]]</f>
        <v>0</v>
      </c>
      <c r="O46">
        <f>KetoDatabase[[#This Row],[Count]]*KetoDatabase[[#This Row],[Fiber]]</f>
        <v>0</v>
      </c>
      <c r="P46">
        <f>KetoDatabase[[#This Row],[Count]]*KetoDatabase[[#This Row],[Calories]]</f>
        <v>0</v>
      </c>
    </row>
    <row r="47" spans="1:16" x14ac:dyDescent="0.45">
      <c r="A47" t="s">
        <v>32</v>
      </c>
      <c r="B47" t="s">
        <v>31</v>
      </c>
      <c r="C47">
        <v>1</v>
      </c>
      <c r="D47">
        <f>11/3</f>
        <v>3.6666666666666665</v>
      </c>
      <c r="E47">
        <f>1/3</f>
        <v>0.33333333333333331</v>
      </c>
      <c r="F47">
        <f t="shared" si="2"/>
        <v>0.33333333333333331</v>
      </c>
      <c r="G47">
        <f>1.5/3</f>
        <v>0.5</v>
      </c>
      <c r="H47">
        <v>0</v>
      </c>
      <c r="I47">
        <f>60/3</f>
        <v>20</v>
      </c>
      <c r="J47">
        <f t="shared" si="3"/>
        <v>20.5</v>
      </c>
      <c r="L47">
        <f>KetoDatabase[[#This Row],[Count]]*KetoDatabase[[#This Row],[Protein]]</f>
        <v>0</v>
      </c>
      <c r="M47">
        <f>KetoDatabase[[#This Row],[Count]]*KetoDatabase[[#This Row],[Net Carbs]]</f>
        <v>0</v>
      </c>
      <c r="N47">
        <f>KetoDatabase[[#This Row],[Count]]*KetoDatabase[[#This Row],[Fat]]</f>
        <v>0</v>
      </c>
      <c r="O47">
        <f>KetoDatabase[[#This Row],[Count]]*KetoDatabase[[#This Row],[Fiber]]</f>
        <v>0</v>
      </c>
      <c r="P47">
        <f>KetoDatabase[[#This Row],[Count]]*KetoDatabase[[#This Row],[Calories]]</f>
        <v>0</v>
      </c>
    </row>
    <row r="48" spans="1:16" x14ac:dyDescent="0.45">
      <c r="A48" t="s">
        <v>34</v>
      </c>
      <c r="B48" t="s">
        <v>31</v>
      </c>
      <c r="C48">
        <v>1</v>
      </c>
      <c r="D48">
        <f>12/3</f>
        <v>4</v>
      </c>
      <c r="E48">
        <f>1/3</f>
        <v>0.33333333333333331</v>
      </c>
      <c r="F48">
        <f t="shared" si="2"/>
        <v>0.33333333333333331</v>
      </c>
      <c r="G48">
        <f>0.5/3</f>
        <v>0.16666666666666666</v>
      </c>
      <c r="H48">
        <v>0</v>
      </c>
      <c r="I48">
        <f>60/3</f>
        <v>20</v>
      </c>
      <c r="J48">
        <f t="shared" si="3"/>
        <v>18.833333333333332</v>
      </c>
      <c r="L48">
        <f>KetoDatabase[[#This Row],[Count]]*KetoDatabase[[#This Row],[Protein]]</f>
        <v>0</v>
      </c>
      <c r="M48">
        <f>KetoDatabase[[#This Row],[Count]]*KetoDatabase[[#This Row],[Net Carbs]]</f>
        <v>0</v>
      </c>
      <c r="N48">
        <f>KetoDatabase[[#This Row],[Count]]*KetoDatabase[[#This Row],[Fat]]</f>
        <v>0</v>
      </c>
      <c r="O48">
        <f>KetoDatabase[[#This Row],[Count]]*KetoDatabase[[#This Row],[Fiber]]</f>
        <v>0</v>
      </c>
      <c r="P48">
        <f>KetoDatabase[[#This Row],[Count]]*KetoDatabase[[#This Row],[Calories]]</f>
        <v>0</v>
      </c>
    </row>
    <row r="49" spans="1:16" x14ac:dyDescent="0.45">
      <c r="A49" t="s">
        <v>35</v>
      </c>
      <c r="B49" t="s">
        <v>31</v>
      </c>
      <c r="C49">
        <v>1</v>
      </c>
      <c r="D49">
        <f>11/3</f>
        <v>3.6666666666666665</v>
      </c>
      <c r="E49">
        <f>1/3</f>
        <v>0.33333333333333331</v>
      </c>
      <c r="F49">
        <f t="shared" si="2"/>
        <v>0.33333333333333331</v>
      </c>
      <c r="G49">
        <f>1.5/3</f>
        <v>0.5</v>
      </c>
      <c r="H49">
        <v>0</v>
      </c>
      <c r="I49">
        <f>60/3</f>
        <v>20</v>
      </c>
      <c r="J49">
        <f t="shared" si="3"/>
        <v>20.5</v>
      </c>
      <c r="L49">
        <f>KetoDatabase[[#This Row],[Count]]*KetoDatabase[[#This Row],[Protein]]</f>
        <v>0</v>
      </c>
      <c r="M49">
        <f>KetoDatabase[[#This Row],[Count]]*KetoDatabase[[#This Row],[Net Carbs]]</f>
        <v>0</v>
      </c>
      <c r="N49">
        <f>KetoDatabase[[#This Row],[Count]]*KetoDatabase[[#This Row],[Fat]]</f>
        <v>0</v>
      </c>
      <c r="O49">
        <f>KetoDatabase[[#This Row],[Count]]*KetoDatabase[[#This Row],[Fiber]]</f>
        <v>0</v>
      </c>
      <c r="P49">
        <f>KetoDatabase[[#This Row],[Count]]*KetoDatabase[[#This Row],[Calories]]</f>
        <v>0</v>
      </c>
    </row>
    <row r="50" spans="1:16" x14ac:dyDescent="0.45">
      <c r="A50" t="s">
        <v>33</v>
      </c>
      <c r="B50" t="s">
        <v>31</v>
      </c>
      <c r="C50">
        <v>1</v>
      </c>
      <c r="D50">
        <f>12/3</f>
        <v>4</v>
      </c>
      <c r="E50">
        <f>1/3</f>
        <v>0.33333333333333331</v>
      </c>
      <c r="F50">
        <f t="shared" si="2"/>
        <v>0.33333333333333331</v>
      </c>
      <c r="G50">
        <f>2/3</f>
        <v>0.66666666666666663</v>
      </c>
      <c r="H50">
        <v>0</v>
      </c>
      <c r="I50">
        <f>70/3</f>
        <v>23.333333333333332</v>
      </c>
      <c r="J50">
        <f t="shared" si="3"/>
        <v>23.333333333333332</v>
      </c>
      <c r="L50">
        <f>KetoDatabase[[#This Row],[Count]]*KetoDatabase[[#This Row],[Protein]]</f>
        <v>0</v>
      </c>
      <c r="M50">
        <f>KetoDatabase[[#This Row],[Count]]*KetoDatabase[[#This Row],[Net Carbs]]</f>
        <v>0</v>
      </c>
      <c r="N50">
        <f>KetoDatabase[[#This Row],[Count]]*KetoDatabase[[#This Row],[Fat]]</f>
        <v>0</v>
      </c>
      <c r="O50">
        <f>KetoDatabase[[#This Row],[Count]]*KetoDatabase[[#This Row],[Fiber]]</f>
        <v>0</v>
      </c>
      <c r="P50">
        <f>KetoDatabase[[#This Row],[Count]]*KetoDatabase[[#This Row],[Calories]]</f>
        <v>0</v>
      </c>
    </row>
    <row r="51" spans="1:16" x14ac:dyDescent="0.45">
      <c r="A51" t="s">
        <v>129</v>
      </c>
      <c r="B51" t="s">
        <v>126</v>
      </c>
      <c r="C51">
        <v>2</v>
      </c>
      <c r="D51">
        <v>1</v>
      </c>
      <c r="E51">
        <v>1</v>
      </c>
      <c r="F51">
        <f t="shared" si="2"/>
        <v>1</v>
      </c>
      <c r="G51">
        <v>18</v>
      </c>
      <c r="H51">
        <v>0</v>
      </c>
      <c r="I51">
        <v>170</v>
      </c>
      <c r="J51">
        <f t="shared" si="3"/>
        <v>170</v>
      </c>
      <c r="L51">
        <f>KetoDatabase[[#This Row],[Count]]*KetoDatabase[[#This Row],[Protein]]</f>
        <v>0</v>
      </c>
      <c r="M51">
        <f>KetoDatabase[[#This Row],[Count]]*KetoDatabase[[#This Row],[Net Carbs]]</f>
        <v>0</v>
      </c>
      <c r="N51">
        <f>KetoDatabase[[#This Row],[Count]]*KetoDatabase[[#This Row],[Fat]]</f>
        <v>0</v>
      </c>
      <c r="O51">
        <f>KetoDatabase[[#This Row],[Count]]*KetoDatabase[[#This Row],[Fiber]]</f>
        <v>0</v>
      </c>
      <c r="P51">
        <f>KetoDatabase[[#This Row],[Count]]*KetoDatabase[[#This Row],[Calories]]</f>
        <v>0</v>
      </c>
    </row>
    <row r="52" spans="1:16" x14ac:dyDescent="0.45">
      <c r="A52" t="s">
        <v>130</v>
      </c>
      <c r="B52" t="s">
        <v>126</v>
      </c>
      <c r="C52">
        <v>2</v>
      </c>
      <c r="D52">
        <v>0</v>
      </c>
      <c r="E52">
        <v>6</v>
      </c>
      <c r="F52">
        <f t="shared" si="2"/>
        <v>6</v>
      </c>
      <c r="G52">
        <v>11</v>
      </c>
      <c r="H52">
        <v>0</v>
      </c>
      <c r="I52">
        <v>130</v>
      </c>
      <c r="J52">
        <f t="shared" si="3"/>
        <v>123</v>
      </c>
      <c r="L52">
        <f>KetoDatabase[[#This Row],[Count]]*KetoDatabase[[#This Row],[Protein]]</f>
        <v>0</v>
      </c>
      <c r="M52">
        <f>KetoDatabase[[#This Row],[Count]]*KetoDatabase[[#This Row],[Net Carbs]]</f>
        <v>0</v>
      </c>
      <c r="N52">
        <f>KetoDatabase[[#This Row],[Count]]*KetoDatabase[[#This Row],[Fat]]</f>
        <v>0</v>
      </c>
      <c r="O52">
        <f>KetoDatabase[[#This Row],[Count]]*KetoDatabase[[#This Row],[Fiber]]</f>
        <v>0</v>
      </c>
      <c r="P52">
        <f>KetoDatabase[[#This Row],[Count]]*KetoDatabase[[#This Row],[Calories]]</f>
        <v>0</v>
      </c>
    </row>
    <row r="53" spans="1:16" x14ac:dyDescent="0.45">
      <c r="A53" t="s">
        <v>128</v>
      </c>
      <c r="B53" t="s">
        <v>68</v>
      </c>
      <c r="C53">
        <v>2</v>
      </c>
      <c r="D53">
        <v>0</v>
      </c>
      <c r="E53">
        <v>2</v>
      </c>
      <c r="F53">
        <f t="shared" si="2"/>
        <v>2</v>
      </c>
      <c r="G53">
        <v>15</v>
      </c>
      <c r="H53">
        <v>0</v>
      </c>
      <c r="I53">
        <v>140</v>
      </c>
      <c r="J53">
        <f t="shared" si="3"/>
        <v>143</v>
      </c>
      <c r="L53">
        <f>KetoDatabase[[#This Row],[Count]]*KetoDatabase[[#This Row],[Protein]]</f>
        <v>0</v>
      </c>
      <c r="M53">
        <f>KetoDatabase[[#This Row],[Count]]*KetoDatabase[[#This Row],[Net Carbs]]</f>
        <v>0</v>
      </c>
      <c r="N53">
        <f>KetoDatabase[[#This Row],[Count]]*KetoDatabase[[#This Row],[Fat]]</f>
        <v>0</v>
      </c>
      <c r="O53">
        <f>KetoDatabase[[#This Row],[Count]]*KetoDatabase[[#This Row],[Fiber]]</f>
        <v>0</v>
      </c>
      <c r="P53">
        <f>KetoDatabase[[#This Row],[Count]]*KetoDatabase[[#This Row],[Calories]]</f>
        <v>0</v>
      </c>
    </row>
    <row r="54" spans="1:16" x14ac:dyDescent="0.45">
      <c r="A54" t="s">
        <v>131</v>
      </c>
      <c r="B54" t="s">
        <v>126</v>
      </c>
      <c r="C54">
        <v>1</v>
      </c>
      <c r="D54">
        <v>0</v>
      </c>
      <c r="E54">
        <v>1</v>
      </c>
      <c r="F54">
        <f t="shared" si="2"/>
        <v>1</v>
      </c>
      <c r="G54">
        <v>0</v>
      </c>
      <c r="H54">
        <v>0</v>
      </c>
      <c r="I54">
        <v>5</v>
      </c>
      <c r="J54">
        <f t="shared" si="3"/>
        <v>4</v>
      </c>
      <c r="L54">
        <f>KetoDatabase[[#This Row],[Count]]*KetoDatabase[[#This Row],[Protein]]</f>
        <v>0</v>
      </c>
      <c r="M54">
        <f>KetoDatabase[[#This Row],[Count]]*KetoDatabase[[#This Row],[Net Carbs]]</f>
        <v>0</v>
      </c>
      <c r="N54">
        <f>KetoDatabase[[#This Row],[Count]]*KetoDatabase[[#This Row],[Fat]]</f>
        <v>0</v>
      </c>
      <c r="O54">
        <f>KetoDatabase[[#This Row],[Count]]*KetoDatabase[[#This Row],[Fiber]]</f>
        <v>0</v>
      </c>
      <c r="P54">
        <f>KetoDatabase[[#This Row],[Count]]*KetoDatabase[[#This Row],[Calories]]</f>
        <v>0</v>
      </c>
    </row>
    <row r="55" spans="1:16" x14ac:dyDescent="0.45">
      <c r="A55" t="s">
        <v>77</v>
      </c>
      <c r="B55" t="s">
        <v>68</v>
      </c>
      <c r="C55">
        <v>1</v>
      </c>
      <c r="D55">
        <v>1</v>
      </c>
      <c r="E55">
        <v>2</v>
      </c>
      <c r="F55">
        <f t="shared" si="2"/>
        <v>0</v>
      </c>
      <c r="G55">
        <v>1</v>
      </c>
      <c r="H55">
        <v>2</v>
      </c>
      <c r="I55">
        <v>15</v>
      </c>
      <c r="J55">
        <f t="shared" si="3"/>
        <v>13</v>
      </c>
      <c r="L55">
        <f>KetoDatabase[[#This Row],[Count]]*KetoDatabase[[#This Row],[Protein]]</f>
        <v>0</v>
      </c>
      <c r="M55">
        <f>KetoDatabase[[#This Row],[Count]]*KetoDatabase[[#This Row],[Net Carbs]]</f>
        <v>0</v>
      </c>
      <c r="N55">
        <f>KetoDatabase[[#This Row],[Count]]*KetoDatabase[[#This Row],[Fat]]</f>
        <v>0</v>
      </c>
      <c r="O55">
        <f>KetoDatabase[[#This Row],[Count]]*KetoDatabase[[#This Row],[Fiber]]</f>
        <v>0</v>
      </c>
      <c r="P55">
        <f>KetoDatabase[[#This Row],[Count]]*KetoDatabase[[#This Row],[Calories]]</f>
        <v>0</v>
      </c>
    </row>
    <row r="56" spans="1:16" x14ac:dyDescent="0.45">
      <c r="A56" t="s">
        <v>17</v>
      </c>
      <c r="B56" t="s">
        <v>17</v>
      </c>
      <c r="C56">
        <v>1</v>
      </c>
      <c r="D56">
        <v>6.3</v>
      </c>
      <c r="E56">
        <v>0.56000000000000005</v>
      </c>
      <c r="F56">
        <f t="shared" si="2"/>
        <v>0.56000000000000005</v>
      </c>
      <c r="G56">
        <v>5.3</v>
      </c>
      <c r="H56">
        <v>0</v>
      </c>
      <c r="I56">
        <v>77.5</v>
      </c>
      <c r="J56">
        <f t="shared" si="3"/>
        <v>75.139999999999986</v>
      </c>
      <c r="L56">
        <f>KetoDatabase[[#This Row],[Count]]*KetoDatabase[[#This Row],[Protein]]</f>
        <v>0</v>
      </c>
      <c r="M56">
        <f>KetoDatabase[[#This Row],[Count]]*KetoDatabase[[#This Row],[Net Carbs]]</f>
        <v>0</v>
      </c>
      <c r="N56">
        <f>KetoDatabase[[#This Row],[Count]]*KetoDatabase[[#This Row],[Fat]]</f>
        <v>0</v>
      </c>
      <c r="O56">
        <f>KetoDatabase[[#This Row],[Count]]*KetoDatabase[[#This Row],[Fiber]]</f>
        <v>0</v>
      </c>
      <c r="P56">
        <f>KetoDatabase[[#This Row],[Count]]*KetoDatabase[[#This Row],[Calories]]</f>
        <v>0</v>
      </c>
    </row>
    <row r="57" spans="1:16" x14ac:dyDescent="0.45">
      <c r="A57" t="s">
        <v>102</v>
      </c>
      <c r="B57" t="s">
        <v>103</v>
      </c>
      <c r="C57">
        <v>2</v>
      </c>
      <c r="D57">
        <v>4</v>
      </c>
      <c r="E57">
        <v>1</v>
      </c>
      <c r="F57">
        <f t="shared" si="2"/>
        <v>1</v>
      </c>
      <c r="G57">
        <v>7</v>
      </c>
      <c r="H57">
        <v>0</v>
      </c>
      <c r="I57">
        <v>80</v>
      </c>
      <c r="J57">
        <f t="shared" si="3"/>
        <v>83</v>
      </c>
      <c r="L57">
        <f>KetoDatabase[[#This Row],[Count]]*KetoDatabase[[#This Row],[Protein]]</f>
        <v>0</v>
      </c>
      <c r="M57">
        <f>KetoDatabase[[#This Row],[Count]]*KetoDatabase[[#This Row],[Net Carbs]]</f>
        <v>0</v>
      </c>
      <c r="N57">
        <f>KetoDatabase[[#This Row],[Count]]*KetoDatabase[[#This Row],[Fat]]</f>
        <v>0</v>
      </c>
      <c r="O57">
        <f>KetoDatabase[[#This Row],[Count]]*KetoDatabase[[#This Row],[Fiber]]</f>
        <v>0</v>
      </c>
      <c r="P57">
        <f>KetoDatabase[[#This Row],[Count]]*KetoDatabase[[#This Row],[Calories]]</f>
        <v>0</v>
      </c>
    </row>
    <row r="58" spans="1:16" x14ac:dyDescent="0.45">
      <c r="A58" t="s">
        <v>121</v>
      </c>
      <c r="B58" t="s">
        <v>122</v>
      </c>
      <c r="C58">
        <v>1</v>
      </c>
      <c r="D58">
        <v>0</v>
      </c>
      <c r="E58">
        <v>1</v>
      </c>
      <c r="F58">
        <f t="shared" si="2"/>
        <v>1</v>
      </c>
      <c r="G58">
        <v>0</v>
      </c>
      <c r="H58">
        <v>0</v>
      </c>
      <c r="I58">
        <v>5</v>
      </c>
      <c r="J58">
        <f t="shared" si="3"/>
        <v>4</v>
      </c>
      <c r="L58">
        <f>KetoDatabase[[#This Row],[Count]]*KetoDatabase[[#This Row],[Protein]]</f>
        <v>0</v>
      </c>
      <c r="M58">
        <f>KetoDatabase[[#This Row],[Count]]*KetoDatabase[[#This Row],[Net Carbs]]</f>
        <v>0</v>
      </c>
      <c r="N58">
        <f>KetoDatabase[[#This Row],[Count]]*KetoDatabase[[#This Row],[Fat]]</f>
        <v>0</v>
      </c>
      <c r="O58">
        <f>KetoDatabase[[#This Row],[Count]]*KetoDatabase[[#This Row],[Fiber]]</f>
        <v>0</v>
      </c>
      <c r="P58">
        <f>KetoDatabase[[#This Row],[Count]]*KetoDatabase[[#This Row],[Calories]]</f>
        <v>0</v>
      </c>
    </row>
    <row r="59" spans="1:16" x14ac:dyDescent="0.45">
      <c r="A59" t="s">
        <v>26</v>
      </c>
      <c r="B59" t="s">
        <v>24</v>
      </c>
      <c r="C59">
        <v>1</v>
      </c>
      <c r="D59">
        <v>5</v>
      </c>
      <c r="E59">
        <v>12.5</v>
      </c>
      <c r="F59">
        <f t="shared" si="2"/>
        <v>11.5</v>
      </c>
      <c r="G59">
        <v>4.5</v>
      </c>
      <c r="H59">
        <v>1</v>
      </c>
      <c r="I59">
        <v>110</v>
      </c>
      <c r="J59">
        <f t="shared" si="3"/>
        <v>106.5</v>
      </c>
      <c r="L59">
        <f>KetoDatabase[[#This Row],[Count]]*KetoDatabase[[#This Row],[Protein]]</f>
        <v>0</v>
      </c>
      <c r="M59">
        <f>KetoDatabase[[#This Row],[Count]]*KetoDatabase[[#This Row],[Net Carbs]]</f>
        <v>0</v>
      </c>
      <c r="N59">
        <f>KetoDatabase[[#This Row],[Count]]*KetoDatabase[[#This Row],[Fat]]</f>
        <v>0</v>
      </c>
      <c r="O59">
        <f>KetoDatabase[[#This Row],[Count]]*KetoDatabase[[#This Row],[Fiber]]</f>
        <v>0</v>
      </c>
      <c r="P59">
        <f>KetoDatabase[[#This Row],[Count]]*KetoDatabase[[#This Row],[Calories]]</f>
        <v>0</v>
      </c>
    </row>
    <row r="60" spans="1:16" x14ac:dyDescent="0.45">
      <c r="A60" t="s">
        <v>145</v>
      </c>
      <c r="F60">
        <f t="shared" si="2"/>
        <v>0</v>
      </c>
      <c r="J60">
        <f t="shared" si="3"/>
        <v>0</v>
      </c>
      <c r="L60">
        <f>KetoDatabase[[#This Row],[Count]]*KetoDatabase[[#This Row],[Protein]]</f>
        <v>0</v>
      </c>
      <c r="M60">
        <f>KetoDatabase[[#This Row],[Count]]*KetoDatabase[[#This Row],[Net Carbs]]</f>
        <v>0</v>
      </c>
      <c r="N60">
        <f>KetoDatabase[[#This Row],[Count]]*KetoDatabase[[#This Row],[Fat]]</f>
        <v>0</v>
      </c>
      <c r="O60">
        <f>KetoDatabase[[#This Row],[Count]]*KetoDatabase[[#This Row],[Fiber]]</f>
        <v>0</v>
      </c>
      <c r="P60">
        <f>KetoDatabase[[#This Row],[Count]]*KetoDatabase[[#This Row],[Calories]]</f>
        <v>0</v>
      </c>
    </row>
    <row r="61" spans="1:16" x14ac:dyDescent="0.45">
      <c r="A61" t="s">
        <v>53</v>
      </c>
      <c r="B61" t="s">
        <v>1</v>
      </c>
      <c r="C61">
        <v>1</v>
      </c>
      <c r="D61">
        <f>1/4</f>
        <v>0.25</v>
      </c>
      <c r="E61">
        <f>2/4</f>
        <v>0.5</v>
      </c>
      <c r="F61">
        <f t="shared" si="2"/>
        <v>0.25</v>
      </c>
      <c r="G61">
        <v>0</v>
      </c>
      <c r="H61">
        <f>1/4</f>
        <v>0.25</v>
      </c>
      <c r="I61">
        <f>15/4</f>
        <v>3.75</v>
      </c>
      <c r="J61">
        <f t="shared" si="3"/>
        <v>2</v>
      </c>
      <c r="L61">
        <f>KetoDatabase[[#This Row],[Count]]*KetoDatabase[[#This Row],[Protein]]</f>
        <v>0</v>
      </c>
      <c r="M61">
        <f>KetoDatabase[[#This Row],[Count]]*KetoDatabase[[#This Row],[Net Carbs]]</f>
        <v>0</v>
      </c>
      <c r="N61">
        <f>KetoDatabase[[#This Row],[Count]]*KetoDatabase[[#This Row],[Fat]]</f>
        <v>0</v>
      </c>
      <c r="O61">
        <f>KetoDatabase[[#This Row],[Count]]*KetoDatabase[[#This Row],[Fiber]]</f>
        <v>0</v>
      </c>
      <c r="P61">
        <f>KetoDatabase[[#This Row],[Count]]*KetoDatabase[[#This Row],[Calories]]</f>
        <v>0</v>
      </c>
    </row>
    <row r="62" spans="1:16" x14ac:dyDescent="0.45">
      <c r="A62" t="s">
        <v>52</v>
      </c>
      <c r="B62" t="s">
        <v>1</v>
      </c>
      <c r="C62">
        <v>1</v>
      </c>
      <c r="D62">
        <v>0.5</v>
      </c>
      <c r="E62">
        <v>2</v>
      </c>
      <c r="F62">
        <f t="shared" si="2"/>
        <v>1.2</v>
      </c>
      <c r="G62">
        <v>0.1</v>
      </c>
      <c r="H62">
        <v>0.8</v>
      </c>
      <c r="I62">
        <v>8.8000000000000007</v>
      </c>
      <c r="J62">
        <f t="shared" si="3"/>
        <v>7.7</v>
      </c>
      <c r="L62">
        <f>KetoDatabase[[#This Row],[Count]]*KetoDatabase[[#This Row],[Protein]]</f>
        <v>0</v>
      </c>
      <c r="M62">
        <f>KetoDatabase[[#This Row],[Count]]*KetoDatabase[[#This Row],[Net Carbs]]</f>
        <v>0</v>
      </c>
      <c r="N62">
        <f>KetoDatabase[[#This Row],[Count]]*KetoDatabase[[#This Row],[Fat]]</f>
        <v>0</v>
      </c>
      <c r="O62">
        <f>KetoDatabase[[#This Row],[Count]]*KetoDatabase[[#This Row],[Fiber]]</f>
        <v>0</v>
      </c>
      <c r="P62">
        <f>KetoDatabase[[#This Row],[Count]]*KetoDatabase[[#This Row],[Calories]]</f>
        <v>0</v>
      </c>
    </row>
    <row r="63" spans="1:16" x14ac:dyDescent="0.45">
      <c r="A63" t="s">
        <v>14</v>
      </c>
      <c r="B63" t="s">
        <v>1</v>
      </c>
      <c r="C63">
        <v>1</v>
      </c>
      <c r="D63">
        <v>5.5</v>
      </c>
      <c r="E63">
        <v>0</v>
      </c>
      <c r="F63">
        <f t="shared" si="2"/>
        <v>0</v>
      </c>
      <c r="G63">
        <f>(13*0.63)/4</f>
        <v>2.0474999999999999</v>
      </c>
      <c r="H63">
        <v>0</v>
      </c>
      <c r="I63">
        <f>(213*0.75)/4</f>
        <v>39.9375</v>
      </c>
      <c r="J63">
        <f t="shared" si="3"/>
        <v>40.427499999999995</v>
      </c>
      <c r="L63">
        <f>KetoDatabase[[#This Row],[Count]]*KetoDatabase[[#This Row],[Protein]]</f>
        <v>0</v>
      </c>
      <c r="M63">
        <f>KetoDatabase[[#This Row],[Count]]*KetoDatabase[[#This Row],[Net Carbs]]</f>
        <v>0</v>
      </c>
      <c r="N63">
        <f>KetoDatabase[[#This Row],[Count]]*KetoDatabase[[#This Row],[Fat]]</f>
        <v>0</v>
      </c>
      <c r="O63">
        <f>KetoDatabase[[#This Row],[Count]]*KetoDatabase[[#This Row],[Fiber]]</f>
        <v>0</v>
      </c>
      <c r="P63">
        <f>KetoDatabase[[#This Row],[Count]]*KetoDatabase[[#This Row],[Calories]]</f>
        <v>0</v>
      </c>
    </row>
    <row r="64" spans="1:16" x14ac:dyDescent="0.45">
      <c r="A64" t="s">
        <v>13</v>
      </c>
      <c r="B64" t="s">
        <v>1</v>
      </c>
      <c r="C64">
        <v>1</v>
      </c>
      <c r="D64">
        <f>22/4</f>
        <v>5.5</v>
      </c>
      <c r="E64">
        <v>0</v>
      </c>
      <c r="F64">
        <f t="shared" si="2"/>
        <v>0</v>
      </c>
      <c r="G64">
        <f>13/4</f>
        <v>3.25</v>
      </c>
      <c r="H64">
        <v>0</v>
      </c>
      <c r="I64">
        <f>213/4</f>
        <v>53.25</v>
      </c>
      <c r="J64">
        <f t="shared" si="3"/>
        <v>51.25</v>
      </c>
      <c r="L64">
        <f>KetoDatabase[[#This Row],[Count]]*KetoDatabase[[#This Row],[Protein]]</f>
        <v>0</v>
      </c>
      <c r="M64">
        <f>KetoDatabase[[#This Row],[Count]]*KetoDatabase[[#This Row],[Net Carbs]]</f>
        <v>0</v>
      </c>
      <c r="N64">
        <f>KetoDatabase[[#This Row],[Count]]*KetoDatabase[[#This Row],[Fat]]</f>
        <v>0</v>
      </c>
      <c r="O64">
        <f>KetoDatabase[[#This Row],[Count]]*KetoDatabase[[#This Row],[Fiber]]</f>
        <v>0</v>
      </c>
      <c r="P64">
        <f>KetoDatabase[[#This Row],[Count]]*KetoDatabase[[#This Row],[Calories]]</f>
        <v>0</v>
      </c>
    </row>
    <row r="65" spans="1:16" x14ac:dyDescent="0.45">
      <c r="A65" t="s">
        <v>83</v>
      </c>
      <c r="B65" t="s">
        <v>1</v>
      </c>
      <c r="C65">
        <v>1</v>
      </c>
      <c r="D65">
        <v>4</v>
      </c>
      <c r="E65">
        <v>5</v>
      </c>
      <c r="F65">
        <f t="shared" si="2"/>
        <v>2</v>
      </c>
      <c r="G65">
        <v>18</v>
      </c>
      <c r="H65">
        <v>3</v>
      </c>
      <c r="I65">
        <v>178</v>
      </c>
      <c r="J65">
        <f t="shared" si="3"/>
        <v>186</v>
      </c>
      <c r="L65">
        <f>KetoDatabase[[#This Row],[Count]]*KetoDatabase[[#This Row],[Protein]]</f>
        <v>0</v>
      </c>
      <c r="M65">
        <f>KetoDatabase[[#This Row],[Count]]*KetoDatabase[[#This Row],[Net Carbs]]</f>
        <v>0</v>
      </c>
      <c r="N65">
        <f>KetoDatabase[[#This Row],[Count]]*KetoDatabase[[#This Row],[Fat]]</f>
        <v>0</v>
      </c>
      <c r="O65">
        <f>KetoDatabase[[#This Row],[Count]]*KetoDatabase[[#This Row],[Fiber]]</f>
        <v>0</v>
      </c>
      <c r="P65">
        <f>KetoDatabase[[#This Row],[Count]]*KetoDatabase[[#This Row],[Calories]]</f>
        <v>0</v>
      </c>
    </row>
    <row r="66" spans="1:16" x14ac:dyDescent="0.45">
      <c r="A66" t="s">
        <v>91</v>
      </c>
      <c r="B66" t="s">
        <v>68</v>
      </c>
      <c r="C66">
        <v>1</v>
      </c>
      <c r="D66">
        <v>0</v>
      </c>
      <c r="E66">
        <v>0.1</v>
      </c>
      <c r="F66">
        <f t="shared" ref="F66:F97" si="4">E66-H66</f>
        <v>0.1</v>
      </c>
      <c r="G66">
        <v>5</v>
      </c>
      <c r="H66">
        <v>0</v>
      </c>
      <c r="I66">
        <v>50</v>
      </c>
      <c r="J66">
        <f t="shared" ref="J66:J97" si="5">(D66*4)+(F66*4)+(G66*9)</f>
        <v>45.4</v>
      </c>
      <c r="L66">
        <f>KetoDatabase[[#This Row],[Count]]*KetoDatabase[[#This Row],[Protein]]</f>
        <v>0</v>
      </c>
      <c r="M66">
        <f>KetoDatabase[[#This Row],[Count]]*KetoDatabase[[#This Row],[Net Carbs]]</f>
        <v>0</v>
      </c>
      <c r="N66">
        <f>KetoDatabase[[#This Row],[Count]]*KetoDatabase[[#This Row],[Fat]]</f>
        <v>0</v>
      </c>
      <c r="O66">
        <f>KetoDatabase[[#This Row],[Count]]*KetoDatabase[[#This Row],[Fiber]]</f>
        <v>0</v>
      </c>
      <c r="P66">
        <f>KetoDatabase[[#This Row],[Count]]*KetoDatabase[[#This Row],[Calories]]</f>
        <v>0</v>
      </c>
    </row>
    <row r="67" spans="1:16" x14ac:dyDescent="0.45">
      <c r="A67" t="s">
        <v>97</v>
      </c>
      <c r="B67" t="s">
        <v>98</v>
      </c>
      <c r="C67">
        <v>1</v>
      </c>
      <c r="D67">
        <v>7</v>
      </c>
      <c r="E67">
        <v>3</v>
      </c>
      <c r="F67">
        <f t="shared" si="4"/>
        <v>3</v>
      </c>
      <c r="G67">
        <v>1.5</v>
      </c>
      <c r="H67">
        <v>0</v>
      </c>
      <c r="I67">
        <v>60</v>
      </c>
      <c r="J67">
        <f t="shared" si="5"/>
        <v>53.5</v>
      </c>
      <c r="L67">
        <f>KetoDatabase[[#This Row],[Count]]*KetoDatabase[[#This Row],[Protein]]</f>
        <v>0</v>
      </c>
      <c r="M67">
        <f>KetoDatabase[[#This Row],[Count]]*KetoDatabase[[#This Row],[Net Carbs]]</f>
        <v>0</v>
      </c>
      <c r="N67">
        <f>KetoDatabase[[#This Row],[Count]]*KetoDatabase[[#This Row],[Fat]]</f>
        <v>0</v>
      </c>
      <c r="O67">
        <f>KetoDatabase[[#This Row],[Count]]*KetoDatabase[[#This Row],[Fiber]]</f>
        <v>0</v>
      </c>
      <c r="P67">
        <f>KetoDatabase[[#This Row],[Count]]*KetoDatabase[[#This Row],[Calories]]</f>
        <v>0</v>
      </c>
    </row>
    <row r="68" spans="1:16" x14ac:dyDescent="0.45">
      <c r="A68" t="s">
        <v>82</v>
      </c>
      <c r="B68" t="s">
        <v>68</v>
      </c>
      <c r="C68">
        <v>2</v>
      </c>
      <c r="D68">
        <v>7</v>
      </c>
      <c r="E68">
        <v>8</v>
      </c>
      <c r="F68">
        <f t="shared" si="4"/>
        <v>6</v>
      </c>
      <c r="G68">
        <v>16</v>
      </c>
      <c r="H68">
        <v>2</v>
      </c>
      <c r="I68">
        <v>190</v>
      </c>
      <c r="J68">
        <f t="shared" si="5"/>
        <v>196</v>
      </c>
      <c r="L68">
        <f>KetoDatabase[[#This Row],[Count]]*KetoDatabase[[#This Row],[Protein]]</f>
        <v>0</v>
      </c>
      <c r="M68">
        <f>KetoDatabase[[#This Row],[Count]]*KetoDatabase[[#This Row],[Net Carbs]]</f>
        <v>0</v>
      </c>
      <c r="N68">
        <f>KetoDatabase[[#This Row],[Count]]*KetoDatabase[[#This Row],[Fat]]</f>
        <v>0</v>
      </c>
      <c r="O68">
        <f>KetoDatabase[[#This Row],[Count]]*KetoDatabase[[#This Row],[Fiber]]</f>
        <v>0</v>
      </c>
      <c r="P68">
        <f>KetoDatabase[[#This Row],[Count]]*KetoDatabase[[#This Row],[Calories]]</f>
        <v>0</v>
      </c>
    </row>
    <row r="69" spans="1:16" x14ac:dyDescent="0.45">
      <c r="A69" t="s">
        <v>127</v>
      </c>
      <c r="B69" t="s">
        <v>68</v>
      </c>
      <c r="C69">
        <v>2</v>
      </c>
      <c r="D69">
        <v>0</v>
      </c>
      <c r="E69">
        <v>4</v>
      </c>
      <c r="F69">
        <f t="shared" si="4"/>
        <v>4</v>
      </c>
      <c r="G69">
        <v>0</v>
      </c>
      <c r="H69">
        <v>0</v>
      </c>
      <c r="I69">
        <v>15</v>
      </c>
      <c r="J69">
        <f t="shared" si="5"/>
        <v>16</v>
      </c>
      <c r="L69">
        <f>KetoDatabase[[#This Row],[Count]]*KetoDatabase[[#This Row],[Protein]]</f>
        <v>0</v>
      </c>
      <c r="M69">
        <f>KetoDatabase[[#This Row],[Count]]*KetoDatabase[[#This Row],[Net Carbs]]</f>
        <v>0</v>
      </c>
      <c r="N69">
        <f>KetoDatabase[[#This Row],[Count]]*KetoDatabase[[#This Row],[Fat]]</f>
        <v>0</v>
      </c>
      <c r="O69">
        <f>KetoDatabase[[#This Row],[Count]]*KetoDatabase[[#This Row],[Fiber]]</f>
        <v>0</v>
      </c>
      <c r="P69">
        <f>KetoDatabase[[#This Row],[Count]]*KetoDatabase[[#This Row],[Calories]]</f>
        <v>0</v>
      </c>
    </row>
    <row r="70" spans="1:16" x14ac:dyDescent="0.45">
      <c r="A70" t="s">
        <v>50</v>
      </c>
      <c r="B70" t="s">
        <v>1</v>
      </c>
      <c r="C70">
        <v>1</v>
      </c>
      <c r="D70">
        <v>0.4</v>
      </c>
      <c r="E70">
        <v>0.8</v>
      </c>
      <c r="F70">
        <f t="shared" si="4"/>
        <v>0.4</v>
      </c>
      <c r="G70">
        <v>0</v>
      </c>
      <c r="H70">
        <v>0.4</v>
      </c>
      <c r="I70">
        <v>4.3</v>
      </c>
      <c r="J70">
        <f t="shared" si="5"/>
        <v>3.2</v>
      </c>
      <c r="L70">
        <f>KetoDatabase[[#This Row],[Count]]*KetoDatabase[[#This Row],[Protein]]</f>
        <v>0</v>
      </c>
      <c r="M70">
        <f>KetoDatabase[[#This Row],[Count]]*KetoDatabase[[#This Row],[Net Carbs]]</f>
        <v>0</v>
      </c>
      <c r="N70">
        <f>KetoDatabase[[#This Row],[Count]]*KetoDatabase[[#This Row],[Fat]]</f>
        <v>0</v>
      </c>
      <c r="O70">
        <f>KetoDatabase[[#This Row],[Count]]*KetoDatabase[[#This Row],[Fiber]]</f>
        <v>0</v>
      </c>
      <c r="P70">
        <f>KetoDatabase[[#This Row],[Count]]*KetoDatabase[[#This Row],[Calories]]</f>
        <v>0</v>
      </c>
    </row>
    <row r="71" spans="1:16" x14ac:dyDescent="0.45">
      <c r="A71" t="s">
        <v>21</v>
      </c>
      <c r="B71" t="s">
        <v>1</v>
      </c>
      <c r="C71">
        <v>1</v>
      </c>
      <c r="D71">
        <v>10.050000000000001</v>
      </c>
      <c r="E71">
        <v>0.05</v>
      </c>
      <c r="F71">
        <f t="shared" si="4"/>
        <v>0.05</v>
      </c>
      <c r="G71">
        <f>(8.7*0.7)/4</f>
        <v>1.5224999999999997</v>
      </c>
      <c r="H71">
        <v>0</v>
      </c>
      <c r="I71">
        <f>(265.7*0.85)/4</f>
        <v>56.461249999999993</v>
      </c>
      <c r="J71">
        <f t="shared" si="5"/>
        <v>54.102500000000006</v>
      </c>
      <c r="L71">
        <f>KetoDatabase[[#This Row],[Count]]*KetoDatabase[[#This Row],[Protein]]</f>
        <v>0</v>
      </c>
      <c r="M71">
        <f>KetoDatabase[[#This Row],[Count]]*KetoDatabase[[#This Row],[Net Carbs]]</f>
        <v>0</v>
      </c>
      <c r="N71">
        <f>KetoDatabase[[#This Row],[Count]]*KetoDatabase[[#This Row],[Fat]]</f>
        <v>0</v>
      </c>
      <c r="O71">
        <f>KetoDatabase[[#This Row],[Count]]*KetoDatabase[[#This Row],[Fiber]]</f>
        <v>0</v>
      </c>
      <c r="P71">
        <f>KetoDatabase[[#This Row],[Count]]*KetoDatabase[[#This Row],[Calories]]</f>
        <v>0</v>
      </c>
    </row>
    <row r="72" spans="1:16" x14ac:dyDescent="0.45">
      <c r="A72" t="s">
        <v>20</v>
      </c>
      <c r="B72" t="s">
        <v>1</v>
      </c>
      <c r="C72">
        <v>1</v>
      </c>
      <c r="D72">
        <f>40.2/4</f>
        <v>10.050000000000001</v>
      </c>
      <c r="E72">
        <f>0.2/4</f>
        <v>0.05</v>
      </c>
      <c r="F72">
        <f t="shared" si="4"/>
        <v>0.05</v>
      </c>
      <c r="G72">
        <f>8.7/4</f>
        <v>2.1749999999999998</v>
      </c>
      <c r="H72">
        <v>0</v>
      </c>
      <c r="I72">
        <f>265.7/4</f>
        <v>66.424999999999997</v>
      </c>
      <c r="J72">
        <f t="shared" si="5"/>
        <v>59.975000000000009</v>
      </c>
      <c r="L72">
        <f>KetoDatabase[[#This Row],[Count]]*KetoDatabase[[#This Row],[Protein]]</f>
        <v>0</v>
      </c>
      <c r="M72">
        <f>KetoDatabase[[#This Row],[Count]]*KetoDatabase[[#This Row],[Net Carbs]]</f>
        <v>0</v>
      </c>
      <c r="N72">
        <f>KetoDatabase[[#This Row],[Count]]*KetoDatabase[[#This Row],[Fat]]</f>
        <v>0</v>
      </c>
      <c r="O72">
        <f>KetoDatabase[[#This Row],[Count]]*KetoDatabase[[#This Row],[Fiber]]</f>
        <v>0</v>
      </c>
      <c r="P72">
        <f>KetoDatabase[[#This Row],[Count]]*KetoDatabase[[#This Row],[Calories]]</f>
        <v>0</v>
      </c>
    </row>
    <row r="73" spans="1:16" x14ac:dyDescent="0.45">
      <c r="A73" t="s">
        <v>87</v>
      </c>
      <c r="B73" t="s">
        <v>68</v>
      </c>
      <c r="C73">
        <v>1</v>
      </c>
      <c r="D73">
        <v>0</v>
      </c>
      <c r="E73">
        <v>0</v>
      </c>
      <c r="F73">
        <f t="shared" si="4"/>
        <v>0</v>
      </c>
      <c r="G73">
        <v>12</v>
      </c>
      <c r="H73">
        <v>0</v>
      </c>
      <c r="I73">
        <v>100</v>
      </c>
      <c r="J73">
        <f t="shared" si="5"/>
        <v>108</v>
      </c>
      <c r="L73">
        <f>KetoDatabase[[#This Row],[Count]]*KetoDatabase[[#This Row],[Protein]]</f>
        <v>0</v>
      </c>
      <c r="M73">
        <f>KetoDatabase[[#This Row],[Count]]*KetoDatabase[[#This Row],[Net Carbs]]</f>
        <v>0</v>
      </c>
      <c r="N73">
        <f>KetoDatabase[[#This Row],[Count]]*KetoDatabase[[#This Row],[Fat]]</f>
        <v>0</v>
      </c>
      <c r="O73">
        <f>KetoDatabase[[#This Row],[Count]]*KetoDatabase[[#This Row],[Fiber]]</f>
        <v>0</v>
      </c>
      <c r="P73">
        <f>KetoDatabase[[#This Row],[Count]]*KetoDatabase[[#This Row],[Calories]]</f>
        <v>0</v>
      </c>
    </row>
    <row r="74" spans="1:16" x14ac:dyDescent="0.45">
      <c r="A74" t="s">
        <v>66</v>
      </c>
      <c r="B74" t="s">
        <v>1</v>
      </c>
      <c r="C74">
        <v>1</v>
      </c>
      <c r="D74">
        <v>0</v>
      </c>
      <c r="E74">
        <v>0.1</v>
      </c>
      <c r="F74">
        <f t="shared" si="4"/>
        <v>0.1</v>
      </c>
      <c r="G74">
        <v>0</v>
      </c>
      <c r="H74">
        <v>0</v>
      </c>
      <c r="I74">
        <v>0</v>
      </c>
      <c r="J74">
        <f t="shared" si="5"/>
        <v>0.4</v>
      </c>
      <c r="L74">
        <f>KetoDatabase[[#This Row],[Count]]*KetoDatabase[[#This Row],[Protein]]</f>
        <v>0</v>
      </c>
      <c r="M74">
        <f>KetoDatabase[[#This Row],[Count]]*KetoDatabase[[#This Row],[Net Carbs]]</f>
        <v>0</v>
      </c>
      <c r="N74">
        <f>KetoDatabase[[#This Row],[Count]]*KetoDatabase[[#This Row],[Fat]]</f>
        <v>0</v>
      </c>
      <c r="O74">
        <f>KetoDatabase[[#This Row],[Count]]*KetoDatabase[[#This Row],[Fiber]]</f>
        <v>0</v>
      </c>
      <c r="P74">
        <f>KetoDatabase[[#This Row],[Count]]*KetoDatabase[[#This Row],[Calories]]</f>
        <v>0</v>
      </c>
    </row>
    <row r="75" spans="1:16" x14ac:dyDescent="0.45">
      <c r="A75" t="s">
        <v>124</v>
      </c>
      <c r="B75" t="s">
        <v>122</v>
      </c>
      <c r="C75">
        <v>1</v>
      </c>
      <c r="D75">
        <v>0</v>
      </c>
      <c r="E75">
        <v>0</v>
      </c>
      <c r="F75">
        <f t="shared" si="4"/>
        <v>0</v>
      </c>
      <c r="G75">
        <v>0</v>
      </c>
      <c r="H75">
        <v>0</v>
      </c>
      <c r="I75">
        <v>5</v>
      </c>
      <c r="J75">
        <f t="shared" si="5"/>
        <v>0</v>
      </c>
      <c r="L75">
        <f>KetoDatabase[[#This Row],[Count]]*KetoDatabase[[#This Row],[Protein]]</f>
        <v>0</v>
      </c>
      <c r="M75">
        <f>KetoDatabase[[#This Row],[Count]]*KetoDatabase[[#This Row],[Net Carbs]]</f>
        <v>0</v>
      </c>
      <c r="N75">
        <f>KetoDatabase[[#This Row],[Count]]*KetoDatabase[[#This Row],[Fat]]</f>
        <v>0</v>
      </c>
      <c r="O75">
        <f>KetoDatabase[[#This Row],[Count]]*KetoDatabase[[#This Row],[Fiber]]</f>
        <v>0</v>
      </c>
      <c r="P75">
        <f>KetoDatabase[[#This Row],[Count]]*KetoDatabase[[#This Row],[Calories]]</f>
        <v>0</v>
      </c>
    </row>
    <row r="76" spans="1:16" x14ac:dyDescent="0.45">
      <c r="A76" t="s">
        <v>123</v>
      </c>
      <c r="B76" t="s">
        <v>122</v>
      </c>
      <c r="C76">
        <v>1</v>
      </c>
      <c r="D76">
        <v>0</v>
      </c>
      <c r="E76">
        <v>0</v>
      </c>
      <c r="F76">
        <f t="shared" si="4"/>
        <v>0</v>
      </c>
      <c r="G76">
        <v>0</v>
      </c>
      <c r="H76">
        <v>0</v>
      </c>
      <c r="I76">
        <v>0</v>
      </c>
      <c r="J76">
        <f t="shared" si="5"/>
        <v>0</v>
      </c>
      <c r="L76">
        <f>KetoDatabase[[#This Row],[Count]]*KetoDatabase[[#This Row],[Protein]]</f>
        <v>0</v>
      </c>
      <c r="M76">
        <f>KetoDatabase[[#This Row],[Count]]*KetoDatabase[[#This Row],[Net Carbs]]</f>
        <v>0</v>
      </c>
      <c r="N76">
        <f>KetoDatabase[[#This Row],[Count]]*KetoDatabase[[#This Row],[Fat]]</f>
        <v>0</v>
      </c>
      <c r="O76">
        <f>KetoDatabase[[#This Row],[Count]]*KetoDatabase[[#This Row],[Fiber]]</f>
        <v>0</v>
      </c>
      <c r="P76">
        <f>KetoDatabase[[#This Row],[Count]]*KetoDatabase[[#This Row],[Calories]]</f>
        <v>0</v>
      </c>
    </row>
    <row r="77" spans="1:16" x14ac:dyDescent="0.45">
      <c r="A77" t="s">
        <v>133</v>
      </c>
      <c r="B77" t="s">
        <v>68</v>
      </c>
      <c r="C77">
        <v>1</v>
      </c>
      <c r="D77">
        <v>0</v>
      </c>
      <c r="E77">
        <v>0</v>
      </c>
      <c r="F77">
        <f t="shared" si="4"/>
        <v>0</v>
      </c>
      <c r="G77">
        <v>14</v>
      </c>
      <c r="H77">
        <v>0</v>
      </c>
      <c r="I77">
        <v>120</v>
      </c>
      <c r="J77">
        <f t="shared" si="5"/>
        <v>126</v>
      </c>
      <c r="L77">
        <f>KetoDatabase[[#This Row],[Count]]*KetoDatabase[[#This Row],[Protein]]</f>
        <v>0</v>
      </c>
      <c r="M77">
        <f>KetoDatabase[[#This Row],[Count]]*KetoDatabase[[#This Row],[Net Carbs]]</f>
        <v>0</v>
      </c>
      <c r="N77">
        <f>KetoDatabase[[#This Row],[Count]]*KetoDatabase[[#This Row],[Fat]]</f>
        <v>0</v>
      </c>
      <c r="O77">
        <f>KetoDatabase[[#This Row],[Count]]*KetoDatabase[[#This Row],[Fiber]]</f>
        <v>0</v>
      </c>
      <c r="P77">
        <f>KetoDatabase[[#This Row],[Count]]*KetoDatabase[[#This Row],[Calories]]</f>
        <v>0</v>
      </c>
    </row>
    <row r="78" spans="1:16" x14ac:dyDescent="0.45">
      <c r="A78" t="s">
        <v>46</v>
      </c>
      <c r="B78" t="s">
        <v>1</v>
      </c>
      <c r="C78">
        <v>1</v>
      </c>
      <c r="D78">
        <v>0.3</v>
      </c>
      <c r="E78">
        <v>2.7</v>
      </c>
      <c r="F78">
        <f t="shared" si="4"/>
        <v>2.2000000000000002</v>
      </c>
      <c r="G78">
        <v>0</v>
      </c>
      <c r="H78">
        <v>0.5</v>
      </c>
      <c r="I78">
        <v>11</v>
      </c>
      <c r="J78">
        <f t="shared" si="5"/>
        <v>10</v>
      </c>
      <c r="L78">
        <f>KetoDatabase[[#This Row],[Count]]*KetoDatabase[[#This Row],[Protein]]</f>
        <v>0</v>
      </c>
      <c r="M78">
        <f>KetoDatabase[[#This Row],[Count]]*KetoDatabase[[#This Row],[Net Carbs]]</f>
        <v>0</v>
      </c>
      <c r="N78">
        <f>KetoDatabase[[#This Row],[Count]]*KetoDatabase[[#This Row],[Fat]]</f>
        <v>0</v>
      </c>
      <c r="O78">
        <f>KetoDatabase[[#This Row],[Count]]*KetoDatabase[[#This Row],[Fiber]]</f>
        <v>0</v>
      </c>
      <c r="P78">
        <f>KetoDatabase[[#This Row],[Count]]*KetoDatabase[[#This Row],[Calories]]</f>
        <v>0</v>
      </c>
    </row>
    <row r="79" spans="1:16" x14ac:dyDescent="0.45">
      <c r="A79" t="s">
        <v>85</v>
      </c>
      <c r="B79" t="s">
        <v>1</v>
      </c>
      <c r="C79">
        <v>1</v>
      </c>
      <c r="D79">
        <v>8</v>
      </c>
      <c r="E79">
        <v>5</v>
      </c>
      <c r="F79">
        <f t="shared" si="4"/>
        <v>3</v>
      </c>
      <c r="G79">
        <v>14</v>
      </c>
      <c r="H79">
        <v>2</v>
      </c>
      <c r="I79">
        <v>170</v>
      </c>
      <c r="J79">
        <f t="shared" si="5"/>
        <v>170</v>
      </c>
      <c r="L79">
        <f>KetoDatabase[[#This Row],[Count]]*KetoDatabase[[#This Row],[Protein]]</f>
        <v>0</v>
      </c>
      <c r="M79">
        <f>KetoDatabase[[#This Row],[Count]]*KetoDatabase[[#This Row],[Net Carbs]]</f>
        <v>0</v>
      </c>
      <c r="N79">
        <f>KetoDatabase[[#This Row],[Count]]*KetoDatabase[[#This Row],[Fat]]</f>
        <v>0</v>
      </c>
      <c r="O79">
        <f>KetoDatabase[[#This Row],[Count]]*KetoDatabase[[#This Row],[Fiber]]</f>
        <v>0</v>
      </c>
      <c r="P79">
        <f>KetoDatabase[[#This Row],[Count]]*KetoDatabase[[#This Row],[Calories]]</f>
        <v>0</v>
      </c>
    </row>
    <row r="80" spans="1:16" x14ac:dyDescent="0.45">
      <c r="A80" t="s">
        <v>146</v>
      </c>
      <c r="B80" t="s">
        <v>1</v>
      </c>
      <c r="C80">
        <v>1</v>
      </c>
      <c r="D80">
        <v>2.6</v>
      </c>
      <c r="E80">
        <v>4</v>
      </c>
      <c r="F80">
        <f t="shared" si="4"/>
        <v>1.2999999999999998</v>
      </c>
      <c r="G80">
        <v>20.399999999999999</v>
      </c>
      <c r="H80">
        <v>2.7</v>
      </c>
      <c r="I80">
        <v>196</v>
      </c>
      <c r="J80">
        <f t="shared" si="5"/>
        <v>199.2</v>
      </c>
      <c r="L80">
        <f>KetoDatabase[[#This Row],[Count]]*KetoDatabase[[#This Row],[Protein]]</f>
        <v>0</v>
      </c>
      <c r="M80">
        <f>KetoDatabase[[#This Row],[Count]]*KetoDatabase[[#This Row],[Net Carbs]]</f>
        <v>0</v>
      </c>
      <c r="N80">
        <f>KetoDatabase[[#This Row],[Count]]*KetoDatabase[[#This Row],[Fat]]</f>
        <v>0</v>
      </c>
      <c r="O80">
        <f>KetoDatabase[[#This Row],[Count]]*KetoDatabase[[#This Row],[Fiber]]</f>
        <v>0</v>
      </c>
      <c r="P80">
        <f>KetoDatabase[[#This Row],[Count]]*KetoDatabase[[#This Row],[Calories]]</f>
        <v>0</v>
      </c>
    </row>
    <row r="81" spans="1:16" x14ac:dyDescent="0.45">
      <c r="A81" t="s">
        <v>86</v>
      </c>
      <c r="B81" t="s">
        <v>1</v>
      </c>
      <c r="C81">
        <v>1</v>
      </c>
      <c r="D81">
        <v>4</v>
      </c>
      <c r="E81">
        <v>4</v>
      </c>
      <c r="F81">
        <f t="shared" si="4"/>
        <v>3</v>
      </c>
      <c r="G81">
        <v>20</v>
      </c>
      <c r="H81">
        <v>1</v>
      </c>
      <c r="I81">
        <v>200</v>
      </c>
      <c r="J81">
        <f t="shared" si="5"/>
        <v>208</v>
      </c>
      <c r="L81">
        <f>KetoDatabase[[#This Row],[Count]]*KetoDatabase[[#This Row],[Protein]]</f>
        <v>0</v>
      </c>
      <c r="M81">
        <f>KetoDatabase[[#This Row],[Count]]*KetoDatabase[[#This Row],[Net Carbs]]</f>
        <v>0</v>
      </c>
      <c r="N81">
        <f>KetoDatabase[[#This Row],[Count]]*KetoDatabase[[#This Row],[Fat]]</f>
        <v>0</v>
      </c>
      <c r="O81">
        <f>KetoDatabase[[#This Row],[Count]]*KetoDatabase[[#This Row],[Fiber]]</f>
        <v>0</v>
      </c>
      <c r="P81">
        <f>KetoDatabase[[#This Row],[Count]]*KetoDatabase[[#This Row],[Calories]]</f>
        <v>0</v>
      </c>
    </row>
    <row r="82" spans="1:16" x14ac:dyDescent="0.45">
      <c r="A82" t="s">
        <v>141</v>
      </c>
      <c r="B82" t="s">
        <v>1</v>
      </c>
      <c r="C82">
        <v>1</v>
      </c>
      <c r="D82">
        <v>6</v>
      </c>
      <c r="E82">
        <v>8</v>
      </c>
      <c r="F82">
        <f t="shared" si="4"/>
        <v>5</v>
      </c>
      <c r="G82">
        <v>12.5</v>
      </c>
      <c r="H82">
        <v>3</v>
      </c>
      <c r="I82">
        <v>158</v>
      </c>
      <c r="J82">
        <f t="shared" si="5"/>
        <v>156.5</v>
      </c>
      <c r="L82">
        <f>KetoDatabase[[#This Row],[Count]]*KetoDatabase[[#This Row],[Protein]]</f>
        <v>0</v>
      </c>
      <c r="M82">
        <f>KetoDatabase[[#This Row],[Count]]*KetoDatabase[[#This Row],[Net Carbs]]</f>
        <v>0</v>
      </c>
      <c r="N82">
        <f>KetoDatabase[[#This Row],[Count]]*KetoDatabase[[#This Row],[Fat]]</f>
        <v>0</v>
      </c>
      <c r="O82">
        <f>KetoDatabase[[#This Row],[Count]]*KetoDatabase[[#This Row],[Fiber]]</f>
        <v>0</v>
      </c>
      <c r="P82">
        <f>KetoDatabase[[#This Row],[Count]]*KetoDatabase[[#This Row],[Calories]]</f>
        <v>0</v>
      </c>
    </row>
    <row r="83" spans="1:16" x14ac:dyDescent="0.45">
      <c r="A83" t="s">
        <v>65</v>
      </c>
      <c r="B83" t="s">
        <v>1</v>
      </c>
      <c r="C83">
        <v>1</v>
      </c>
      <c r="D83">
        <v>16</v>
      </c>
      <c r="E83">
        <v>0</v>
      </c>
      <c r="F83">
        <f t="shared" si="4"/>
        <v>0</v>
      </c>
      <c r="G83">
        <v>12</v>
      </c>
      <c r="H83">
        <v>0</v>
      </c>
      <c r="I83">
        <v>160</v>
      </c>
      <c r="J83">
        <f t="shared" si="5"/>
        <v>172</v>
      </c>
      <c r="L83">
        <f>KetoDatabase[[#This Row],[Count]]*KetoDatabase[[#This Row],[Protein]]</f>
        <v>0</v>
      </c>
      <c r="M83">
        <f>KetoDatabase[[#This Row],[Count]]*KetoDatabase[[#This Row],[Net Carbs]]</f>
        <v>0</v>
      </c>
      <c r="N83">
        <f>KetoDatabase[[#This Row],[Count]]*KetoDatabase[[#This Row],[Fat]]</f>
        <v>0</v>
      </c>
      <c r="O83">
        <f>KetoDatabase[[#This Row],[Count]]*KetoDatabase[[#This Row],[Fiber]]</f>
        <v>0</v>
      </c>
      <c r="P83">
        <f>KetoDatabase[[#This Row],[Count]]*KetoDatabase[[#This Row],[Calories]]</f>
        <v>0</v>
      </c>
    </row>
    <row r="84" spans="1:16" x14ac:dyDescent="0.45">
      <c r="A84" t="s">
        <v>16</v>
      </c>
      <c r="B84" t="s">
        <v>1</v>
      </c>
      <c r="C84">
        <v>1</v>
      </c>
      <c r="D84">
        <v>5.8250000000000002</v>
      </c>
      <c r="E84">
        <v>0</v>
      </c>
      <c r="F84">
        <f t="shared" si="4"/>
        <v>0</v>
      </c>
      <c r="G84">
        <f>0.7</f>
        <v>0.7</v>
      </c>
      <c r="H84">
        <v>0</v>
      </c>
      <c r="I84">
        <f>136*0.75/4</f>
        <v>25.5</v>
      </c>
      <c r="J84">
        <f t="shared" si="5"/>
        <v>29.6</v>
      </c>
      <c r="L84">
        <f>KetoDatabase[[#This Row],[Count]]*KetoDatabase[[#This Row],[Protein]]</f>
        <v>0</v>
      </c>
      <c r="M84">
        <f>KetoDatabase[[#This Row],[Count]]*KetoDatabase[[#This Row],[Net Carbs]]</f>
        <v>0</v>
      </c>
      <c r="N84">
        <f>KetoDatabase[[#This Row],[Count]]*KetoDatabase[[#This Row],[Fat]]</f>
        <v>0</v>
      </c>
      <c r="O84">
        <f>KetoDatabase[[#This Row],[Count]]*KetoDatabase[[#This Row],[Fiber]]</f>
        <v>0</v>
      </c>
      <c r="P84">
        <f>KetoDatabase[[#This Row],[Count]]*KetoDatabase[[#This Row],[Calories]]</f>
        <v>0</v>
      </c>
    </row>
    <row r="85" spans="1:16" x14ac:dyDescent="0.45">
      <c r="A85" t="s">
        <v>15</v>
      </c>
      <c r="B85" t="s">
        <v>1</v>
      </c>
      <c r="C85">
        <v>1</v>
      </c>
      <c r="D85">
        <f>23.3/4</f>
        <v>5.8250000000000002</v>
      </c>
      <c r="E85">
        <v>0</v>
      </c>
      <c r="F85">
        <f t="shared" si="4"/>
        <v>0</v>
      </c>
      <c r="G85">
        <f>4/4</f>
        <v>1</v>
      </c>
      <c r="H85">
        <v>0</v>
      </c>
      <c r="I85">
        <f>136/4</f>
        <v>34</v>
      </c>
      <c r="J85">
        <f t="shared" si="5"/>
        <v>32.299999999999997</v>
      </c>
      <c r="L85">
        <f>KetoDatabase[[#This Row],[Count]]*KetoDatabase[[#This Row],[Protein]]</f>
        <v>0</v>
      </c>
      <c r="M85">
        <f>KetoDatabase[[#This Row],[Count]]*KetoDatabase[[#This Row],[Net Carbs]]</f>
        <v>0</v>
      </c>
      <c r="N85">
        <f>KetoDatabase[[#This Row],[Count]]*KetoDatabase[[#This Row],[Fat]]</f>
        <v>0</v>
      </c>
      <c r="O85">
        <f>KetoDatabase[[#This Row],[Count]]*KetoDatabase[[#This Row],[Fiber]]</f>
        <v>0</v>
      </c>
      <c r="P85">
        <f>KetoDatabase[[#This Row],[Count]]*KetoDatabase[[#This Row],[Calories]]</f>
        <v>0</v>
      </c>
    </row>
    <row r="86" spans="1:16" x14ac:dyDescent="0.45">
      <c r="A86" t="s">
        <v>80</v>
      </c>
      <c r="B86" t="s">
        <v>1</v>
      </c>
      <c r="C86">
        <v>1</v>
      </c>
      <c r="D86">
        <v>8</v>
      </c>
      <c r="E86">
        <v>4</v>
      </c>
      <c r="F86">
        <f t="shared" si="4"/>
        <v>2</v>
      </c>
      <c r="G86">
        <v>14</v>
      </c>
      <c r="H86">
        <v>2</v>
      </c>
      <c r="I86">
        <v>160</v>
      </c>
      <c r="J86">
        <f t="shared" si="5"/>
        <v>166</v>
      </c>
      <c r="L86">
        <f>KetoDatabase[[#This Row],[Count]]*KetoDatabase[[#This Row],[Protein]]</f>
        <v>0</v>
      </c>
      <c r="M86">
        <f>KetoDatabase[[#This Row],[Count]]*KetoDatabase[[#This Row],[Net Carbs]]</f>
        <v>0</v>
      </c>
      <c r="N86">
        <f>KetoDatabase[[#This Row],[Count]]*KetoDatabase[[#This Row],[Fat]]</f>
        <v>0</v>
      </c>
      <c r="O86">
        <f>KetoDatabase[[#This Row],[Count]]*KetoDatabase[[#This Row],[Fiber]]</f>
        <v>0</v>
      </c>
      <c r="P86">
        <f>KetoDatabase[[#This Row],[Count]]*KetoDatabase[[#This Row],[Calories]]</f>
        <v>0</v>
      </c>
    </row>
    <row r="87" spans="1:16" x14ac:dyDescent="0.45">
      <c r="A87" t="s">
        <v>64</v>
      </c>
      <c r="B87" t="s">
        <v>63</v>
      </c>
      <c r="C87">
        <v>1</v>
      </c>
      <c r="D87">
        <v>4</v>
      </c>
      <c r="E87">
        <v>12</v>
      </c>
      <c r="F87">
        <f t="shared" si="4"/>
        <v>10</v>
      </c>
      <c r="G87">
        <v>14</v>
      </c>
      <c r="H87">
        <v>2</v>
      </c>
      <c r="I87">
        <v>200</v>
      </c>
      <c r="J87">
        <f t="shared" si="5"/>
        <v>182</v>
      </c>
      <c r="L87">
        <f>KetoDatabase[[#This Row],[Count]]*KetoDatabase[[#This Row],[Protein]]</f>
        <v>0</v>
      </c>
      <c r="M87">
        <f>KetoDatabase[[#This Row],[Count]]*KetoDatabase[[#This Row],[Net Carbs]]</f>
        <v>0</v>
      </c>
      <c r="N87">
        <f>KetoDatabase[[#This Row],[Count]]*KetoDatabase[[#This Row],[Fat]]</f>
        <v>0</v>
      </c>
      <c r="O87">
        <f>KetoDatabase[[#This Row],[Count]]*KetoDatabase[[#This Row],[Fiber]]</f>
        <v>0</v>
      </c>
      <c r="P87">
        <f>KetoDatabase[[#This Row],[Count]]*KetoDatabase[[#This Row],[Calories]]</f>
        <v>0</v>
      </c>
    </row>
    <row r="88" spans="1:16" x14ac:dyDescent="0.45">
      <c r="A88" t="s">
        <v>57</v>
      </c>
      <c r="B88" t="s">
        <v>1</v>
      </c>
      <c r="C88">
        <v>1</v>
      </c>
      <c r="D88">
        <f>1/4</f>
        <v>0.25</v>
      </c>
      <c r="E88">
        <f>5/4</f>
        <v>1.25</v>
      </c>
      <c r="F88">
        <f t="shared" si="4"/>
        <v>0.75</v>
      </c>
      <c r="G88">
        <v>0</v>
      </c>
      <c r="H88">
        <f>2/4</f>
        <v>0.5</v>
      </c>
      <c r="I88">
        <f>25/4</f>
        <v>6.25</v>
      </c>
      <c r="J88">
        <f t="shared" si="5"/>
        <v>4</v>
      </c>
      <c r="L88">
        <f>KetoDatabase[[#This Row],[Count]]*KetoDatabase[[#This Row],[Protein]]</f>
        <v>0</v>
      </c>
      <c r="M88">
        <f>KetoDatabase[[#This Row],[Count]]*KetoDatabase[[#This Row],[Net Carbs]]</f>
        <v>0</v>
      </c>
      <c r="N88">
        <f>KetoDatabase[[#This Row],[Count]]*KetoDatabase[[#This Row],[Fat]]</f>
        <v>0</v>
      </c>
      <c r="O88">
        <f>KetoDatabase[[#This Row],[Count]]*KetoDatabase[[#This Row],[Fiber]]</f>
        <v>0</v>
      </c>
      <c r="P88">
        <f>KetoDatabase[[#This Row],[Count]]*KetoDatabase[[#This Row],[Calories]]</f>
        <v>0</v>
      </c>
    </row>
    <row r="89" spans="1:16" x14ac:dyDescent="0.45">
      <c r="A89" t="s">
        <v>23</v>
      </c>
      <c r="B89" t="s">
        <v>1</v>
      </c>
      <c r="C89">
        <v>1</v>
      </c>
      <c r="D89">
        <v>6.3</v>
      </c>
      <c r="E89">
        <v>0</v>
      </c>
      <c r="F89">
        <f t="shared" si="4"/>
        <v>0</v>
      </c>
      <c r="G89">
        <v>1.3</v>
      </c>
      <c r="H89">
        <v>0</v>
      </c>
      <c r="I89">
        <v>37</v>
      </c>
      <c r="J89">
        <f t="shared" si="5"/>
        <v>36.9</v>
      </c>
      <c r="L89">
        <f>KetoDatabase[[#This Row],[Count]]*KetoDatabase[[#This Row],[Protein]]</f>
        <v>0</v>
      </c>
      <c r="M89">
        <f>KetoDatabase[[#This Row],[Count]]*KetoDatabase[[#This Row],[Net Carbs]]</f>
        <v>0</v>
      </c>
      <c r="N89">
        <f>KetoDatabase[[#This Row],[Count]]*KetoDatabase[[#This Row],[Fat]]</f>
        <v>0</v>
      </c>
      <c r="O89">
        <f>KetoDatabase[[#This Row],[Count]]*KetoDatabase[[#This Row],[Fiber]]</f>
        <v>0</v>
      </c>
      <c r="P89">
        <f>KetoDatabase[[#This Row],[Count]]*KetoDatabase[[#This Row],[Calories]]</f>
        <v>0</v>
      </c>
    </row>
    <row r="90" spans="1:16" x14ac:dyDescent="0.45">
      <c r="A90" t="s">
        <v>22</v>
      </c>
      <c r="B90" t="s">
        <v>1</v>
      </c>
      <c r="C90">
        <v>1</v>
      </c>
      <c r="D90">
        <f>38/6</f>
        <v>6.333333333333333</v>
      </c>
      <c r="E90">
        <v>0</v>
      </c>
      <c r="F90">
        <f t="shared" si="4"/>
        <v>0</v>
      </c>
      <c r="G90">
        <f>8/6</f>
        <v>1.3333333333333333</v>
      </c>
      <c r="H90">
        <v>0</v>
      </c>
      <c r="I90">
        <f>222/6</f>
        <v>37</v>
      </c>
      <c r="J90">
        <f t="shared" si="5"/>
        <v>37.333333333333329</v>
      </c>
      <c r="L90">
        <f>KetoDatabase[[#This Row],[Count]]*KetoDatabase[[#This Row],[Protein]]</f>
        <v>0</v>
      </c>
      <c r="M90">
        <f>KetoDatabase[[#This Row],[Count]]*KetoDatabase[[#This Row],[Net Carbs]]</f>
        <v>0</v>
      </c>
      <c r="N90">
        <f>KetoDatabase[[#This Row],[Count]]*KetoDatabase[[#This Row],[Fat]]</f>
        <v>0</v>
      </c>
      <c r="O90">
        <f>KetoDatabase[[#This Row],[Count]]*KetoDatabase[[#This Row],[Fiber]]</f>
        <v>0</v>
      </c>
      <c r="P90">
        <f>KetoDatabase[[#This Row],[Count]]*KetoDatabase[[#This Row],[Calories]]</f>
        <v>0</v>
      </c>
    </row>
    <row r="91" spans="1:16" x14ac:dyDescent="0.45">
      <c r="A91" t="s">
        <v>132</v>
      </c>
      <c r="B91" t="s">
        <v>68</v>
      </c>
      <c r="C91">
        <v>1</v>
      </c>
      <c r="D91">
        <v>0</v>
      </c>
      <c r="E91">
        <v>3</v>
      </c>
      <c r="F91">
        <f t="shared" si="4"/>
        <v>3</v>
      </c>
      <c r="G91">
        <v>0</v>
      </c>
      <c r="H91">
        <v>0</v>
      </c>
      <c r="I91">
        <v>15</v>
      </c>
      <c r="J91">
        <f t="shared" si="5"/>
        <v>12</v>
      </c>
      <c r="L91">
        <f>KetoDatabase[[#This Row],[Count]]*KetoDatabase[[#This Row],[Protein]]</f>
        <v>0</v>
      </c>
      <c r="M91">
        <f>KetoDatabase[[#This Row],[Count]]*KetoDatabase[[#This Row],[Net Carbs]]</f>
        <v>0</v>
      </c>
      <c r="N91">
        <f>KetoDatabase[[#This Row],[Count]]*KetoDatabase[[#This Row],[Fat]]</f>
        <v>0</v>
      </c>
      <c r="O91">
        <f>KetoDatabase[[#This Row],[Count]]*KetoDatabase[[#This Row],[Fiber]]</f>
        <v>0</v>
      </c>
      <c r="P91">
        <f>KetoDatabase[[#This Row],[Count]]*KetoDatabase[[#This Row],[Calories]]</f>
        <v>0</v>
      </c>
    </row>
    <row r="92" spans="1:16" x14ac:dyDescent="0.45">
      <c r="A92" t="s">
        <v>11</v>
      </c>
      <c r="B92" t="s">
        <v>12</v>
      </c>
      <c r="C92">
        <v>1</v>
      </c>
      <c r="D92">
        <v>9</v>
      </c>
      <c r="E92">
        <v>0</v>
      </c>
      <c r="F92">
        <f t="shared" si="4"/>
        <v>0</v>
      </c>
      <c r="G92">
        <v>9</v>
      </c>
      <c r="H92">
        <v>0</v>
      </c>
      <c r="I92">
        <v>120</v>
      </c>
      <c r="J92">
        <f t="shared" si="5"/>
        <v>117</v>
      </c>
      <c r="L92">
        <f>KetoDatabase[[#This Row],[Count]]*KetoDatabase[[#This Row],[Protein]]</f>
        <v>0</v>
      </c>
      <c r="M92">
        <f>KetoDatabase[[#This Row],[Count]]*KetoDatabase[[#This Row],[Net Carbs]]</f>
        <v>0</v>
      </c>
      <c r="N92">
        <f>KetoDatabase[[#This Row],[Count]]*KetoDatabase[[#This Row],[Fat]]</f>
        <v>0</v>
      </c>
      <c r="O92">
        <f>KetoDatabase[[#This Row],[Count]]*KetoDatabase[[#This Row],[Fiber]]</f>
        <v>0</v>
      </c>
      <c r="P92">
        <f>KetoDatabase[[#This Row],[Count]]*KetoDatabase[[#This Row],[Calories]]</f>
        <v>0</v>
      </c>
    </row>
    <row r="93" spans="1:16" x14ac:dyDescent="0.45">
      <c r="A93" t="s">
        <v>93</v>
      </c>
      <c r="B93" t="s">
        <v>94</v>
      </c>
      <c r="C93">
        <v>1</v>
      </c>
      <c r="D93">
        <v>30</v>
      </c>
      <c r="E93">
        <v>5</v>
      </c>
      <c r="F93">
        <f t="shared" si="4"/>
        <v>2</v>
      </c>
      <c r="G93">
        <v>3</v>
      </c>
      <c r="H93">
        <v>3</v>
      </c>
      <c r="I93">
        <v>160</v>
      </c>
      <c r="J93">
        <f t="shared" si="5"/>
        <v>155</v>
      </c>
      <c r="L93">
        <f>KetoDatabase[[#This Row],[Count]]*KetoDatabase[[#This Row],[Protein]]</f>
        <v>0</v>
      </c>
      <c r="M93">
        <f>KetoDatabase[[#This Row],[Count]]*KetoDatabase[[#This Row],[Net Carbs]]</f>
        <v>0</v>
      </c>
      <c r="N93">
        <f>KetoDatabase[[#This Row],[Count]]*KetoDatabase[[#This Row],[Fat]]</f>
        <v>0</v>
      </c>
      <c r="O93">
        <f>KetoDatabase[[#This Row],[Count]]*KetoDatabase[[#This Row],[Fiber]]</f>
        <v>0</v>
      </c>
      <c r="P93">
        <f>KetoDatabase[[#This Row],[Count]]*KetoDatabase[[#This Row],[Calories]]</f>
        <v>0</v>
      </c>
    </row>
    <row r="94" spans="1:16" x14ac:dyDescent="0.45">
      <c r="A94" t="s">
        <v>92</v>
      </c>
      <c r="B94" t="s">
        <v>94</v>
      </c>
      <c r="C94">
        <v>1</v>
      </c>
      <c r="D94">
        <v>30</v>
      </c>
      <c r="E94">
        <v>5</v>
      </c>
      <c r="F94">
        <f t="shared" si="4"/>
        <v>3</v>
      </c>
      <c r="G94">
        <v>3</v>
      </c>
      <c r="H94">
        <v>2</v>
      </c>
      <c r="I94">
        <v>160</v>
      </c>
      <c r="J94">
        <f t="shared" si="5"/>
        <v>159</v>
      </c>
      <c r="L94">
        <f>KetoDatabase[[#This Row],[Count]]*KetoDatabase[[#This Row],[Protein]]</f>
        <v>0</v>
      </c>
      <c r="M94">
        <f>KetoDatabase[[#This Row],[Count]]*KetoDatabase[[#This Row],[Net Carbs]]</f>
        <v>0</v>
      </c>
      <c r="N94">
        <f>KetoDatabase[[#This Row],[Count]]*KetoDatabase[[#This Row],[Fat]]</f>
        <v>0</v>
      </c>
      <c r="O94">
        <f>KetoDatabase[[#This Row],[Count]]*KetoDatabase[[#This Row],[Fiber]]</f>
        <v>0</v>
      </c>
      <c r="P94">
        <f>KetoDatabase[[#This Row],[Count]]*KetoDatabase[[#This Row],[Calories]]</f>
        <v>0</v>
      </c>
    </row>
    <row r="95" spans="1:16" x14ac:dyDescent="0.45">
      <c r="A95" t="s">
        <v>99</v>
      </c>
      <c r="B95" t="s">
        <v>68</v>
      </c>
      <c r="C95">
        <v>2</v>
      </c>
      <c r="D95">
        <v>1</v>
      </c>
      <c r="E95">
        <v>1</v>
      </c>
      <c r="F95">
        <f t="shared" si="4"/>
        <v>1</v>
      </c>
      <c r="G95">
        <v>5</v>
      </c>
      <c r="H95">
        <v>0</v>
      </c>
      <c r="I95">
        <v>60</v>
      </c>
      <c r="J95">
        <f t="shared" si="5"/>
        <v>53</v>
      </c>
      <c r="L95">
        <f>KetoDatabase[[#This Row],[Count]]*KetoDatabase[[#This Row],[Protein]]</f>
        <v>0</v>
      </c>
      <c r="M95">
        <f>KetoDatabase[[#This Row],[Count]]*KetoDatabase[[#This Row],[Net Carbs]]</f>
        <v>0</v>
      </c>
      <c r="N95">
        <f>KetoDatabase[[#This Row],[Count]]*KetoDatabase[[#This Row],[Fat]]</f>
        <v>0</v>
      </c>
      <c r="O95">
        <f>KetoDatabase[[#This Row],[Count]]*KetoDatabase[[#This Row],[Fiber]]</f>
        <v>0</v>
      </c>
      <c r="P95">
        <f>KetoDatabase[[#This Row],[Count]]*KetoDatabase[[#This Row],[Calories]]</f>
        <v>0</v>
      </c>
    </row>
    <row r="96" spans="1:16" x14ac:dyDescent="0.45">
      <c r="A96" t="s">
        <v>58</v>
      </c>
      <c r="B96" t="s">
        <v>1</v>
      </c>
      <c r="C96">
        <v>1</v>
      </c>
      <c r="D96">
        <v>3.5</v>
      </c>
      <c r="E96">
        <v>0.5</v>
      </c>
      <c r="F96">
        <f t="shared" si="4"/>
        <v>0.5</v>
      </c>
      <c r="G96">
        <v>8</v>
      </c>
      <c r="H96">
        <v>0</v>
      </c>
      <c r="I96">
        <v>90</v>
      </c>
      <c r="J96">
        <f t="shared" si="5"/>
        <v>88</v>
      </c>
      <c r="L96">
        <f>KetoDatabase[[#This Row],[Count]]*KetoDatabase[[#This Row],[Protein]]</f>
        <v>0</v>
      </c>
      <c r="M96">
        <f>KetoDatabase[[#This Row],[Count]]*KetoDatabase[[#This Row],[Net Carbs]]</f>
        <v>0</v>
      </c>
      <c r="N96">
        <f>KetoDatabase[[#This Row],[Count]]*KetoDatabase[[#This Row],[Fat]]</f>
        <v>0</v>
      </c>
      <c r="O96">
        <f>KetoDatabase[[#This Row],[Count]]*KetoDatabase[[#This Row],[Fiber]]</f>
        <v>0</v>
      </c>
      <c r="P96">
        <f>KetoDatabase[[#This Row],[Count]]*KetoDatabase[[#This Row],[Calories]]</f>
        <v>0</v>
      </c>
    </row>
    <row r="97" spans="1:16" x14ac:dyDescent="0.45">
      <c r="A97" t="s">
        <v>39</v>
      </c>
      <c r="B97" t="s">
        <v>1</v>
      </c>
      <c r="C97">
        <v>1</v>
      </c>
      <c r="D97">
        <v>0.9</v>
      </c>
      <c r="E97">
        <v>1.1000000000000001</v>
      </c>
      <c r="F97">
        <f t="shared" si="4"/>
        <v>0.40000000000000013</v>
      </c>
      <c r="G97">
        <v>0.1</v>
      </c>
      <c r="H97">
        <v>0.7</v>
      </c>
      <c r="I97">
        <v>7</v>
      </c>
      <c r="J97">
        <f t="shared" si="5"/>
        <v>6.1000000000000014</v>
      </c>
      <c r="L97">
        <f>KetoDatabase[[#This Row],[Count]]*KetoDatabase[[#This Row],[Protein]]</f>
        <v>0</v>
      </c>
      <c r="M97">
        <f>KetoDatabase[[#This Row],[Count]]*KetoDatabase[[#This Row],[Net Carbs]]</f>
        <v>0</v>
      </c>
      <c r="N97">
        <f>KetoDatabase[[#This Row],[Count]]*KetoDatabase[[#This Row],[Fat]]</f>
        <v>0</v>
      </c>
      <c r="O97">
        <f>KetoDatabase[[#This Row],[Count]]*KetoDatabase[[#This Row],[Fiber]]</f>
        <v>0</v>
      </c>
      <c r="P97">
        <f>KetoDatabase[[#This Row],[Count]]*KetoDatabase[[#This Row],[Calories]]</f>
        <v>0</v>
      </c>
    </row>
    <row r="98" spans="1:16" x14ac:dyDescent="0.45">
      <c r="A98" t="s">
        <v>18</v>
      </c>
      <c r="B98" t="s">
        <v>19</v>
      </c>
      <c r="C98">
        <v>1</v>
      </c>
      <c r="D98">
        <v>16</v>
      </c>
      <c r="E98">
        <v>1</v>
      </c>
      <c r="F98">
        <f t="shared" ref="F98:F124" si="6">E98-H98</f>
        <v>1</v>
      </c>
      <c r="G98">
        <v>12</v>
      </c>
      <c r="H98">
        <v>0</v>
      </c>
      <c r="I98">
        <v>180</v>
      </c>
      <c r="J98">
        <f t="shared" ref="J98:J124" si="7">(D98*4)+(F98*4)+(G98*9)</f>
        <v>176</v>
      </c>
      <c r="L98">
        <f>KetoDatabase[[#This Row],[Count]]*KetoDatabase[[#This Row],[Protein]]</f>
        <v>0</v>
      </c>
      <c r="M98">
        <f>KetoDatabase[[#This Row],[Count]]*KetoDatabase[[#This Row],[Net Carbs]]</f>
        <v>0</v>
      </c>
      <c r="N98">
        <f>KetoDatabase[[#This Row],[Count]]*KetoDatabase[[#This Row],[Fat]]</f>
        <v>0</v>
      </c>
      <c r="O98">
        <f>KetoDatabase[[#This Row],[Count]]*KetoDatabase[[#This Row],[Fiber]]</f>
        <v>0</v>
      </c>
      <c r="P98">
        <f>KetoDatabase[[#This Row],[Count]]*KetoDatabase[[#This Row],[Calories]]</f>
        <v>0</v>
      </c>
    </row>
    <row r="99" spans="1:16" x14ac:dyDescent="0.45">
      <c r="A99" t="s">
        <v>137</v>
      </c>
      <c r="B99" t="s">
        <v>101</v>
      </c>
      <c r="C99">
        <v>1</v>
      </c>
      <c r="D99">
        <v>0.5</v>
      </c>
      <c r="E99">
        <v>5.75</v>
      </c>
      <c r="F99">
        <f t="shared" si="6"/>
        <v>4.25</v>
      </c>
      <c r="G99">
        <v>0.22500000000000001</v>
      </c>
      <c r="H99">
        <v>1.5</v>
      </c>
      <c r="I99">
        <v>24</v>
      </c>
      <c r="J99">
        <f t="shared" si="7"/>
        <v>21.024999999999999</v>
      </c>
      <c r="L99">
        <f>KetoDatabase[[#This Row],[Count]]*KetoDatabase[[#This Row],[Protein]]</f>
        <v>0</v>
      </c>
      <c r="M99">
        <f>KetoDatabase[[#This Row],[Count]]*KetoDatabase[[#This Row],[Net Carbs]]</f>
        <v>0</v>
      </c>
      <c r="N99">
        <f>KetoDatabase[[#This Row],[Count]]*KetoDatabase[[#This Row],[Fat]]</f>
        <v>0</v>
      </c>
      <c r="O99">
        <f>KetoDatabase[[#This Row],[Count]]*KetoDatabase[[#This Row],[Fiber]]</f>
        <v>0</v>
      </c>
      <c r="P99">
        <f>KetoDatabase[[#This Row],[Count]]*KetoDatabase[[#This Row],[Calories]]</f>
        <v>0</v>
      </c>
    </row>
    <row r="100" spans="1:16" x14ac:dyDescent="0.45">
      <c r="A100" t="s">
        <v>140</v>
      </c>
      <c r="B100" t="s">
        <v>136</v>
      </c>
      <c r="C100">
        <v>1</v>
      </c>
      <c r="D100">
        <v>1</v>
      </c>
      <c r="E100">
        <v>11</v>
      </c>
      <c r="F100">
        <f t="shared" si="6"/>
        <v>9</v>
      </c>
      <c r="G100">
        <v>0</v>
      </c>
      <c r="H100">
        <v>2</v>
      </c>
      <c r="I100">
        <v>50</v>
      </c>
      <c r="J100">
        <f t="shared" si="7"/>
        <v>40</v>
      </c>
      <c r="L100">
        <f>KetoDatabase[[#This Row],[Count]]*KetoDatabase[[#This Row],[Protein]]</f>
        <v>0</v>
      </c>
      <c r="M100">
        <f>KetoDatabase[[#This Row],[Count]]*KetoDatabase[[#This Row],[Net Carbs]]</f>
        <v>0</v>
      </c>
      <c r="N100">
        <f>KetoDatabase[[#This Row],[Count]]*KetoDatabase[[#This Row],[Fat]]</f>
        <v>0</v>
      </c>
      <c r="O100">
        <f>KetoDatabase[[#This Row],[Count]]*KetoDatabase[[#This Row],[Fiber]]</f>
        <v>0</v>
      </c>
      <c r="P100">
        <f>KetoDatabase[[#This Row],[Count]]*KetoDatabase[[#This Row],[Calories]]</f>
        <v>0</v>
      </c>
    </row>
    <row r="101" spans="1:16" x14ac:dyDescent="0.45">
      <c r="A101" t="s">
        <v>44</v>
      </c>
      <c r="B101" t="s">
        <v>1</v>
      </c>
      <c r="C101">
        <v>1</v>
      </c>
      <c r="D101">
        <v>0.3</v>
      </c>
      <c r="E101">
        <v>0.9</v>
      </c>
      <c r="F101">
        <f t="shared" si="6"/>
        <v>0.60000000000000009</v>
      </c>
      <c r="G101">
        <v>0.1</v>
      </c>
      <c r="H101">
        <v>0.3</v>
      </c>
      <c r="I101">
        <v>4.8</v>
      </c>
      <c r="J101">
        <f t="shared" si="7"/>
        <v>4.5000000000000009</v>
      </c>
      <c r="L101">
        <f>KetoDatabase[[#This Row],[Count]]*KetoDatabase[[#This Row],[Protein]]</f>
        <v>0</v>
      </c>
      <c r="M101">
        <f>KetoDatabase[[#This Row],[Count]]*KetoDatabase[[#This Row],[Net Carbs]]</f>
        <v>0</v>
      </c>
      <c r="N101">
        <f>KetoDatabase[[#This Row],[Count]]*KetoDatabase[[#This Row],[Fat]]</f>
        <v>0</v>
      </c>
      <c r="O101">
        <f>KetoDatabase[[#This Row],[Count]]*KetoDatabase[[#This Row],[Fiber]]</f>
        <v>0</v>
      </c>
      <c r="P101">
        <f>KetoDatabase[[#This Row],[Count]]*KetoDatabase[[#This Row],[Calories]]</f>
        <v>0</v>
      </c>
    </row>
    <row r="102" spans="1:16" x14ac:dyDescent="0.45">
      <c r="A102" t="s">
        <v>79</v>
      </c>
      <c r="B102" t="s">
        <v>1</v>
      </c>
      <c r="C102">
        <v>1</v>
      </c>
      <c r="D102">
        <v>6</v>
      </c>
      <c r="E102">
        <v>6</v>
      </c>
      <c r="F102">
        <f t="shared" si="6"/>
        <v>3</v>
      </c>
      <c r="G102">
        <v>15</v>
      </c>
      <c r="H102">
        <v>3</v>
      </c>
      <c r="I102">
        <v>170</v>
      </c>
      <c r="J102">
        <f t="shared" si="7"/>
        <v>171</v>
      </c>
      <c r="L102">
        <f>KetoDatabase[[#This Row],[Count]]*KetoDatabase[[#This Row],[Protein]]</f>
        <v>0</v>
      </c>
      <c r="M102">
        <f>KetoDatabase[[#This Row],[Count]]*KetoDatabase[[#This Row],[Net Carbs]]</f>
        <v>0</v>
      </c>
      <c r="N102">
        <f>KetoDatabase[[#This Row],[Count]]*KetoDatabase[[#This Row],[Fat]]</f>
        <v>0</v>
      </c>
      <c r="O102">
        <f>KetoDatabase[[#This Row],[Count]]*KetoDatabase[[#This Row],[Fiber]]</f>
        <v>0</v>
      </c>
      <c r="P102">
        <f>KetoDatabase[[#This Row],[Count]]*KetoDatabase[[#This Row],[Calories]]</f>
        <v>0</v>
      </c>
    </row>
    <row r="103" spans="1:16" x14ac:dyDescent="0.45">
      <c r="A103" t="s">
        <v>71</v>
      </c>
      <c r="B103" t="s">
        <v>72</v>
      </c>
      <c r="C103">
        <v>1</v>
      </c>
      <c r="D103">
        <v>0</v>
      </c>
      <c r="E103">
        <v>3</v>
      </c>
      <c r="F103">
        <f t="shared" si="6"/>
        <v>3</v>
      </c>
      <c r="G103">
        <v>0</v>
      </c>
      <c r="H103">
        <v>0</v>
      </c>
      <c r="I103">
        <v>0</v>
      </c>
      <c r="J103">
        <f t="shared" si="7"/>
        <v>12</v>
      </c>
      <c r="L103">
        <f>KetoDatabase[[#This Row],[Count]]*KetoDatabase[[#This Row],[Protein]]</f>
        <v>0</v>
      </c>
      <c r="M103">
        <f>KetoDatabase[[#This Row],[Count]]*KetoDatabase[[#This Row],[Net Carbs]]</f>
        <v>0</v>
      </c>
      <c r="N103">
        <f>KetoDatabase[[#This Row],[Count]]*KetoDatabase[[#This Row],[Fat]]</f>
        <v>0</v>
      </c>
      <c r="O103">
        <f>KetoDatabase[[#This Row],[Count]]*KetoDatabase[[#This Row],[Fiber]]</f>
        <v>0</v>
      </c>
      <c r="P103">
        <f>KetoDatabase[[#This Row],[Count]]*KetoDatabase[[#This Row],[Calories]]</f>
        <v>0</v>
      </c>
    </row>
    <row r="104" spans="1:16" x14ac:dyDescent="0.45">
      <c r="A104" t="s">
        <v>156</v>
      </c>
      <c r="B104" t="s">
        <v>70</v>
      </c>
      <c r="C104">
        <v>1</v>
      </c>
      <c r="D104">
        <v>0</v>
      </c>
      <c r="E104">
        <v>24</v>
      </c>
      <c r="F104">
        <f t="shared" si="6"/>
        <v>18</v>
      </c>
      <c r="G104">
        <v>0</v>
      </c>
      <c r="H104">
        <v>6</v>
      </c>
      <c r="I104">
        <v>120</v>
      </c>
      <c r="J104">
        <f t="shared" si="7"/>
        <v>72</v>
      </c>
      <c r="L104">
        <f>KetoDatabase[[#This Row],[Count]]*KetoDatabase[[#This Row],[Protein]]</f>
        <v>0</v>
      </c>
      <c r="M104">
        <f>KetoDatabase[[#This Row],[Count]]*KetoDatabase[[#This Row],[Net Carbs]]</f>
        <v>0</v>
      </c>
      <c r="N104">
        <f>KetoDatabase[[#This Row],[Count]]*KetoDatabase[[#This Row],[Fat]]</f>
        <v>0</v>
      </c>
      <c r="O104">
        <f>KetoDatabase[[#This Row],[Count]]*KetoDatabase[[#This Row],[Fiber]]</f>
        <v>0</v>
      </c>
      <c r="P104">
        <f>KetoDatabase[[#This Row],[Count]]*KetoDatabase[[#This Row],[Calories]]</f>
        <v>0</v>
      </c>
    </row>
    <row r="105" spans="1:16" x14ac:dyDescent="0.45">
      <c r="A105" t="s">
        <v>125</v>
      </c>
      <c r="B105" t="s">
        <v>68</v>
      </c>
      <c r="C105">
        <v>2</v>
      </c>
      <c r="D105">
        <v>0</v>
      </c>
      <c r="E105">
        <v>1</v>
      </c>
      <c r="F105">
        <f t="shared" si="6"/>
        <v>1</v>
      </c>
      <c r="G105">
        <v>16</v>
      </c>
      <c r="H105">
        <v>0</v>
      </c>
      <c r="I105">
        <v>150</v>
      </c>
      <c r="J105">
        <f t="shared" si="7"/>
        <v>148</v>
      </c>
      <c r="L105">
        <f>KetoDatabase[[#This Row],[Count]]*KetoDatabase[[#This Row],[Protein]]</f>
        <v>0</v>
      </c>
      <c r="M105">
        <f>KetoDatabase[[#This Row],[Count]]*KetoDatabase[[#This Row],[Net Carbs]]</f>
        <v>0</v>
      </c>
      <c r="N105">
        <f>KetoDatabase[[#This Row],[Count]]*KetoDatabase[[#This Row],[Fat]]</f>
        <v>0</v>
      </c>
      <c r="O105">
        <f>KetoDatabase[[#This Row],[Count]]*KetoDatabase[[#This Row],[Fiber]]</f>
        <v>0</v>
      </c>
      <c r="P105">
        <f>KetoDatabase[[#This Row],[Count]]*KetoDatabase[[#This Row],[Calories]]</f>
        <v>0</v>
      </c>
    </row>
    <row r="106" spans="1:16" x14ac:dyDescent="0.45">
      <c r="A106" t="s">
        <v>48</v>
      </c>
      <c r="B106" t="s">
        <v>1</v>
      </c>
      <c r="C106">
        <v>1</v>
      </c>
      <c r="D106">
        <v>0.3</v>
      </c>
      <c r="E106">
        <v>1.1000000000000001</v>
      </c>
      <c r="F106">
        <f t="shared" si="6"/>
        <v>0.8</v>
      </c>
      <c r="G106">
        <v>0.1</v>
      </c>
      <c r="H106">
        <v>0.3</v>
      </c>
      <c r="I106">
        <v>5.0999999999999996</v>
      </c>
      <c r="J106">
        <f t="shared" si="7"/>
        <v>5.3000000000000007</v>
      </c>
      <c r="L106">
        <f>KetoDatabase[[#This Row],[Count]]*KetoDatabase[[#This Row],[Protein]]</f>
        <v>0</v>
      </c>
      <c r="M106">
        <f>KetoDatabase[[#This Row],[Count]]*KetoDatabase[[#This Row],[Net Carbs]]</f>
        <v>0</v>
      </c>
      <c r="N106">
        <f>KetoDatabase[[#This Row],[Count]]*KetoDatabase[[#This Row],[Fat]]</f>
        <v>0</v>
      </c>
      <c r="O106">
        <f>KetoDatabase[[#This Row],[Count]]*KetoDatabase[[#This Row],[Fiber]]</f>
        <v>0</v>
      </c>
      <c r="P106">
        <f>KetoDatabase[[#This Row],[Count]]*KetoDatabase[[#This Row],[Calories]]</f>
        <v>0</v>
      </c>
    </row>
    <row r="107" spans="1:16" x14ac:dyDescent="0.45">
      <c r="A107" t="s">
        <v>149</v>
      </c>
      <c r="B107" t="s">
        <v>1</v>
      </c>
      <c r="C107">
        <v>1</v>
      </c>
      <c r="D107">
        <f>1/4</f>
        <v>0.25</v>
      </c>
      <c r="E107">
        <f>5/4</f>
        <v>1.25</v>
      </c>
      <c r="F107">
        <f t="shared" si="6"/>
        <v>1</v>
      </c>
      <c r="G107">
        <v>0</v>
      </c>
      <c r="H107">
        <f>1/4</f>
        <v>0.25</v>
      </c>
      <c r="I107">
        <f>25/4</f>
        <v>6.25</v>
      </c>
      <c r="J107">
        <f t="shared" si="7"/>
        <v>5</v>
      </c>
      <c r="L107">
        <f>KetoDatabase[[#This Row],[Count]]*KetoDatabase[[#This Row],[Protein]]</f>
        <v>0</v>
      </c>
      <c r="M107">
        <f>KetoDatabase[[#This Row],[Count]]*KetoDatabase[[#This Row],[Net Carbs]]</f>
        <v>0</v>
      </c>
      <c r="N107">
        <f>KetoDatabase[[#This Row],[Count]]*KetoDatabase[[#This Row],[Fat]]</f>
        <v>0</v>
      </c>
      <c r="O107">
        <f>KetoDatabase[[#This Row],[Count]]*KetoDatabase[[#This Row],[Fiber]]</f>
        <v>0</v>
      </c>
      <c r="P107">
        <f>KetoDatabase[[#This Row],[Count]]*KetoDatabase[[#This Row],[Calories]]</f>
        <v>0</v>
      </c>
    </row>
    <row r="108" spans="1:16" x14ac:dyDescent="0.45">
      <c r="A108" t="s">
        <v>56</v>
      </c>
      <c r="B108" t="s">
        <v>1</v>
      </c>
      <c r="C108">
        <v>1</v>
      </c>
      <c r="D108">
        <v>1</v>
      </c>
      <c r="E108">
        <v>6</v>
      </c>
      <c r="F108">
        <f t="shared" si="6"/>
        <v>4</v>
      </c>
      <c r="G108">
        <v>0</v>
      </c>
      <c r="H108">
        <v>2</v>
      </c>
      <c r="I108">
        <v>30</v>
      </c>
      <c r="J108">
        <f t="shared" si="7"/>
        <v>20</v>
      </c>
      <c r="L108">
        <f>KetoDatabase[[#This Row],[Count]]*KetoDatabase[[#This Row],[Protein]]</f>
        <v>0</v>
      </c>
      <c r="M108">
        <f>KetoDatabase[[#This Row],[Count]]*KetoDatabase[[#This Row],[Net Carbs]]</f>
        <v>0</v>
      </c>
      <c r="N108">
        <f>KetoDatabase[[#This Row],[Count]]*KetoDatabase[[#This Row],[Fat]]</f>
        <v>0</v>
      </c>
      <c r="O108">
        <f>KetoDatabase[[#This Row],[Count]]*KetoDatabase[[#This Row],[Fiber]]</f>
        <v>0</v>
      </c>
      <c r="P108">
        <f>KetoDatabase[[#This Row],[Count]]*KetoDatabase[[#This Row],[Calories]]</f>
        <v>0</v>
      </c>
    </row>
    <row r="109" spans="1:16" x14ac:dyDescent="0.45">
      <c r="A109" t="s">
        <v>88</v>
      </c>
      <c r="B109" t="s">
        <v>89</v>
      </c>
      <c r="C109">
        <v>1</v>
      </c>
      <c r="D109">
        <v>5</v>
      </c>
      <c r="E109">
        <v>19</v>
      </c>
      <c r="F109">
        <f t="shared" si="6"/>
        <v>4</v>
      </c>
      <c r="G109">
        <v>3</v>
      </c>
      <c r="H109">
        <v>15</v>
      </c>
      <c r="I109">
        <v>70</v>
      </c>
      <c r="J109">
        <f t="shared" si="7"/>
        <v>63</v>
      </c>
      <c r="L109">
        <f>KetoDatabase[[#This Row],[Count]]*KetoDatabase[[#This Row],[Protein]]</f>
        <v>0</v>
      </c>
      <c r="M109">
        <f>KetoDatabase[[#This Row],[Count]]*KetoDatabase[[#This Row],[Net Carbs]]</f>
        <v>0</v>
      </c>
      <c r="N109">
        <f>KetoDatabase[[#This Row],[Count]]*KetoDatabase[[#This Row],[Fat]]</f>
        <v>0</v>
      </c>
      <c r="O109">
        <f>KetoDatabase[[#This Row],[Count]]*KetoDatabase[[#This Row],[Fiber]]</f>
        <v>0</v>
      </c>
      <c r="P109">
        <f>KetoDatabase[[#This Row],[Count]]*KetoDatabase[[#This Row],[Calories]]</f>
        <v>0</v>
      </c>
    </row>
    <row r="110" spans="1:16" x14ac:dyDescent="0.45">
      <c r="A110" t="s">
        <v>75</v>
      </c>
      <c r="B110" t="s">
        <v>72</v>
      </c>
      <c r="C110">
        <v>2</v>
      </c>
      <c r="D110">
        <v>0</v>
      </c>
      <c r="E110">
        <v>8</v>
      </c>
      <c r="F110">
        <f t="shared" si="6"/>
        <v>8</v>
      </c>
      <c r="G110">
        <v>0</v>
      </c>
      <c r="H110">
        <v>0</v>
      </c>
      <c r="I110">
        <v>0</v>
      </c>
      <c r="J110">
        <f t="shared" si="7"/>
        <v>32</v>
      </c>
      <c r="L110">
        <f>KetoDatabase[[#This Row],[Count]]*KetoDatabase[[#This Row],[Protein]]</f>
        <v>0</v>
      </c>
      <c r="M110">
        <f>KetoDatabase[[#This Row],[Count]]*KetoDatabase[[#This Row],[Net Carbs]]</f>
        <v>0</v>
      </c>
      <c r="N110">
        <f>KetoDatabase[[#This Row],[Count]]*KetoDatabase[[#This Row],[Fat]]</f>
        <v>0</v>
      </c>
      <c r="O110">
        <f>KetoDatabase[[#This Row],[Count]]*KetoDatabase[[#This Row],[Fiber]]</f>
        <v>0</v>
      </c>
      <c r="P110">
        <f>KetoDatabase[[#This Row],[Count]]*KetoDatabase[[#This Row],[Calories]]</f>
        <v>0</v>
      </c>
    </row>
    <row r="111" spans="1:16" x14ac:dyDescent="0.45">
      <c r="A111" t="s">
        <v>73</v>
      </c>
      <c r="B111" t="s">
        <v>74</v>
      </c>
      <c r="C111">
        <v>1</v>
      </c>
      <c r="D111">
        <v>0</v>
      </c>
      <c r="E111">
        <v>3</v>
      </c>
      <c r="F111">
        <f t="shared" si="6"/>
        <v>3</v>
      </c>
      <c r="G111">
        <v>0</v>
      </c>
      <c r="H111">
        <v>0</v>
      </c>
      <c r="I111">
        <v>0</v>
      </c>
      <c r="J111">
        <f t="shared" si="7"/>
        <v>12</v>
      </c>
      <c r="L111">
        <f>KetoDatabase[[#This Row],[Count]]*KetoDatabase[[#This Row],[Protein]]</f>
        <v>0</v>
      </c>
      <c r="M111">
        <f>KetoDatabase[[#This Row],[Count]]*KetoDatabase[[#This Row],[Net Carbs]]</f>
        <v>0</v>
      </c>
      <c r="N111">
        <f>KetoDatabase[[#This Row],[Count]]*KetoDatabase[[#This Row],[Fat]]</f>
        <v>0</v>
      </c>
      <c r="O111">
        <f>KetoDatabase[[#This Row],[Count]]*KetoDatabase[[#This Row],[Fiber]]</f>
        <v>0</v>
      </c>
      <c r="P111">
        <f>KetoDatabase[[#This Row],[Count]]*KetoDatabase[[#This Row],[Calories]]</f>
        <v>0</v>
      </c>
    </row>
    <row r="112" spans="1:16" x14ac:dyDescent="0.45">
      <c r="A112" t="s">
        <v>59</v>
      </c>
      <c r="B112" t="s">
        <v>60</v>
      </c>
      <c r="C112">
        <v>1</v>
      </c>
      <c r="D112">
        <v>32</v>
      </c>
      <c r="E112">
        <v>0</v>
      </c>
      <c r="F112">
        <f t="shared" si="6"/>
        <v>0</v>
      </c>
      <c r="G112">
        <v>1.5</v>
      </c>
      <c r="H112">
        <v>0</v>
      </c>
      <c r="I112">
        <v>140</v>
      </c>
      <c r="J112">
        <f t="shared" si="7"/>
        <v>141.5</v>
      </c>
      <c r="L112">
        <f>KetoDatabase[[#This Row],[Count]]*KetoDatabase[[#This Row],[Protein]]</f>
        <v>0</v>
      </c>
      <c r="M112">
        <f>KetoDatabase[[#This Row],[Count]]*KetoDatabase[[#This Row],[Net Carbs]]</f>
        <v>0</v>
      </c>
      <c r="N112">
        <f>KetoDatabase[[#This Row],[Count]]*KetoDatabase[[#This Row],[Fat]]</f>
        <v>0</v>
      </c>
      <c r="O112">
        <f>KetoDatabase[[#This Row],[Count]]*KetoDatabase[[#This Row],[Fiber]]</f>
        <v>0</v>
      </c>
      <c r="P112">
        <f>KetoDatabase[[#This Row],[Count]]*KetoDatabase[[#This Row],[Calories]]</f>
        <v>0</v>
      </c>
    </row>
    <row r="113" spans="1:16" x14ac:dyDescent="0.45">
      <c r="A113" t="s">
        <v>95</v>
      </c>
      <c r="B113" t="s">
        <v>96</v>
      </c>
      <c r="C113">
        <v>1</v>
      </c>
      <c r="D113">
        <v>0.1</v>
      </c>
      <c r="E113">
        <v>8</v>
      </c>
      <c r="F113">
        <f t="shared" si="6"/>
        <v>7</v>
      </c>
      <c r="G113">
        <v>5</v>
      </c>
      <c r="H113">
        <v>1</v>
      </c>
      <c r="I113">
        <v>70</v>
      </c>
      <c r="J113">
        <f t="shared" si="7"/>
        <v>73.400000000000006</v>
      </c>
      <c r="L113">
        <f>KetoDatabase[[#This Row],[Count]]*KetoDatabase[[#This Row],[Protein]]</f>
        <v>0</v>
      </c>
      <c r="M113">
        <f>KetoDatabase[[#This Row],[Count]]*KetoDatabase[[#This Row],[Net Carbs]]</f>
        <v>0</v>
      </c>
      <c r="N113">
        <f>KetoDatabase[[#This Row],[Count]]*KetoDatabase[[#This Row],[Fat]]</f>
        <v>0</v>
      </c>
      <c r="O113">
        <f>KetoDatabase[[#This Row],[Count]]*KetoDatabase[[#This Row],[Fiber]]</f>
        <v>0</v>
      </c>
      <c r="P113">
        <f>KetoDatabase[[#This Row],[Count]]*KetoDatabase[[#This Row],[Calories]]</f>
        <v>0</v>
      </c>
    </row>
    <row r="114" spans="1:16" x14ac:dyDescent="0.45">
      <c r="A114" t="s">
        <v>76</v>
      </c>
      <c r="B114" t="s">
        <v>68</v>
      </c>
      <c r="C114">
        <v>2</v>
      </c>
      <c r="D114">
        <v>0.1</v>
      </c>
      <c r="E114">
        <v>3</v>
      </c>
      <c r="F114">
        <f t="shared" si="6"/>
        <v>1</v>
      </c>
      <c r="G114">
        <v>6</v>
      </c>
      <c r="H114">
        <v>2</v>
      </c>
      <c r="I114">
        <v>70</v>
      </c>
      <c r="J114">
        <f t="shared" si="7"/>
        <v>58.4</v>
      </c>
      <c r="L114">
        <f>KetoDatabase[[#This Row],[Count]]*KetoDatabase[[#This Row],[Protein]]</f>
        <v>0</v>
      </c>
      <c r="M114">
        <f>KetoDatabase[[#This Row],[Count]]*KetoDatabase[[#This Row],[Net Carbs]]</f>
        <v>0</v>
      </c>
      <c r="N114">
        <f>KetoDatabase[[#This Row],[Count]]*KetoDatabase[[#This Row],[Fat]]</f>
        <v>0</v>
      </c>
      <c r="O114">
        <f>KetoDatabase[[#This Row],[Count]]*KetoDatabase[[#This Row],[Fiber]]</f>
        <v>0</v>
      </c>
      <c r="P114">
        <f>KetoDatabase[[#This Row],[Count]]*KetoDatabase[[#This Row],[Calories]]</f>
        <v>0</v>
      </c>
    </row>
    <row r="115" spans="1:16" x14ac:dyDescent="0.45">
      <c r="A115" t="s">
        <v>159</v>
      </c>
      <c r="B115" t="s">
        <v>68</v>
      </c>
      <c r="C115">
        <v>1</v>
      </c>
      <c r="D115">
        <v>0</v>
      </c>
      <c r="E115">
        <v>0</v>
      </c>
      <c r="F115">
        <f t="shared" si="6"/>
        <v>0</v>
      </c>
      <c r="G115">
        <v>14</v>
      </c>
      <c r="H115">
        <v>0</v>
      </c>
      <c r="I115">
        <v>120</v>
      </c>
      <c r="J115">
        <f t="shared" si="7"/>
        <v>126</v>
      </c>
      <c r="L115">
        <f>KetoDatabase[[#This Row],[Count]]*KetoDatabase[[#This Row],[Protein]]</f>
        <v>0</v>
      </c>
      <c r="M115">
        <f>KetoDatabase[[#This Row],[Count]]*KetoDatabase[[#This Row],[Net Carbs]]</f>
        <v>0</v>
      </c>
      <c r="N115">
        <f>KetoDatabase[[#This Row],[Count]]*KetoDatabase[[#This Row],[Fat]]</f>
        <v>0</v>
      </c>
      <c r="O115">
        <f>KetoDatabase[[#This Row],[Count]]*KetoDatabase[[#This Row],[Fiber]]</f>
        <v>0</v>
      </c>
      <c r="P115">
        <f>KetoDatabase[[#This Row],[Count]]*KetoDatabase[[#This Row],[Calories]]</f>
        <v>0</v>
      </c>
    </row>
    <row r="116" spans="1:16" x14ac:dyDescent="0.45">
      <c r="A116" t="s">
        <v>142</v>
      </c>
      <c r="B116" t="s">
        <v>1</v>
      </c>
      <c r="C116">
        <v>1</v>
      </c>
      <c r="D116">
        <v>4.3</v>
      </c>
      <c r="E116">
        <v>4</v>
      </c>
      <c r="F116">
        <f t="shared" si="6"/>
        <v>2</v>
      </c>
      <c r="G116">
        <v>18.5</v>
      </c>
      <c r="H116">
        <v>2</v>
      </c>
      <c r="I116">
        <v>185</v>
      </c>
      <c r="J116">
        <f t="shared" si="7"/>
        <v>191.7</v>
      </c>
      <c r="L116">
        <f>KetoDatabase[[#This Row],[Count]]*KetoDatabase[[#This Row],[Protein]]</f>
        <v>0</v>
      </c>
      <c r="M116">
        <f>KetoDatabase[[#This Row],[Count]]*KetoDatabase[[#This Row],[Net Carbs]]</f>
        <v>0</v>
      </c>
      <c r="N116">
        <f>KetoDatabase[[#This Row],[Count]]*KetoDatabase[[#This Row],[Fat]]</f>
        <v>0</v>
      </c>
      <c r="O116">
        <f>KetoDatabase[[#This Row],[Count]]*KetoDatabase[[#This Row],[Fiber]]</f>
        <v>0</v>
      </c>
      <c r="P116">
        <f>KetoDatabase[[#This Row],[Count]]*KetoDatabase[[#This Row],[Calories]]</f>
        <v>0</v>
      </c>
    </row>
    <row r="117" spans="1:16" x14ac:dyDescent="0.45">
      <c r="A117" t="s">
        <v>51</v>
      </c>
      <c r="B117" t="s">
        <v>1</v>
      </c>
      <c r="C117">
        <v>1</v>
      </c>
      <c r="D117">
        <v>0.4</v>
      </c>
      <c r="E117">
        <v>5.5</v>
      </c>
      <c r="F117">
        <f t="shared" si="6"/>
        <v>4.4000000000000004</v>
      </c>
      <c r="G117">
        <v>0</v>
      </c>
      <c r="H117">
        <v>1.1000000000000001</v>
      </c>
      <c r="I117">
        <v>22</v>
      </c>
      <c r="J117">
        <f t="shared" si="7"/>
        <v>19.200000000000003</v>
      </c>
      <c r="L117">
        <f>KetoDatabase[[#This Row],[Count]]*KetoDatabase[[#This Row],[Protein]]</f>
        <v>0</v>
      </c>
      <c r="M117">
        <f>KetoDatabase[[#This Row],[Count]]*KetoDatabase[[#This Row],[Net Carbs]]</f>
        <v>0</v>
      </c>
      <c r="N117">
        <f>KetoDatabase[[#This Row],[Count]]*KetoDatabase[[#This Row],[Fat]]</f>
        <v>0</v>
      </c>
      <c r="O117">
        <f>KetoDatabase[[#This Row],[Count]]*KetoDatabase[[#This Row],[Fiber]]</f>
        <v>0</v>
      </c>
      <c r="P117">
        <f>KetoDatabase[[#This Row],[Count]]*KetoDatabase[[#This Row],[Calories]]</f>
        <v>0</v>
      </c>
    </row>
    <row r="118" spans="1:16" x14ac:dyDescent="0.45">
      <c r="A118" t="s">
        <v>105</v>
      </c>
      <c r="B118" t="s">
        <v>106</v>
      </c>
      <c r="C118">
        <v>2</v>
      </c>
      <c r="D118">
        <v>0</v>
      </c>
      <c r="E118">
        <v>1</v>
      </c>
      <c r="F118">
        <f t="shared" si="6"/>
        <v>1</v>
      </c>
      <c r="G118">
        <v>1</v>
      </c>
      <c r="H118">
        <v>0</v>
      </c>
      <c r="I118">
        <v>15</v>
      </c>
      <c r="J118">
        <f t="shared" si="7"/>
        <v>13</v>
      </c>
      <c r="L118">
        <f>KetoDatabase[[#This Row],[Count]]*KetoDatabase[[#This Row],[Protein]]</f>
        <v>0</v>
      </c>
      <c r="M118">
        <f>KetoDatabase[[#This Row],[Count]]*KetoDatabase[[#This Row],[Net Carbs]]</f>
        <v>0</v>
      </c>
      <c r="N118">
        <f>KetoDatabase[[#This Row],[Count]]*KetoDatabase[[#This Row],[Fat]]</f>
        <v>0</v>
      </c>
      <c r="O118">
        <f>KetoDatabase[[#This Row],[Count]]*KetoDatabase[[#This Row],[Fiber]]</f>
        <v>0</v>
      </c>
      <c r="P118">
        <f>KetoDatabase[[#This Row],[Count]]*KetoDatabase[[#This Row],[Calories]]</f>
        <v>0</v>
      </c>
    </row>
    <row r="119" spans="1:16" x14ac:dyDescent="0.45">
      <c r="A119" t="s">
        <v>157</v>
      </c>
      <c r="B119" t="s">
        <v>72</v>
      </c>
      <c r="C119">
        <v>1</v>
      </c>
      <c r="D119">
        <v>0</v>
      </c>
      <c r="E119">
        <v>1</v>
      </c>
      <c r="F119">
        <f t="shared" si="6"/>
        <v>1</v>
      </c>
      <c r="G119">
        <v>0</v>
      </c>
      <c r="H119">
        <v>0</v>
      </c>
      <c r="I119">
        <v>5</v>
      </c>
      <c r="J119">
        <f t="shared" si="7"/>
        <v>4</v>
      </c>
      <c r="L119">
        <f>KetoDatabase[[#This Row],[Count]]*KetoDatabase[[#This Row],[Protein]]</f>
        <v>0</v>
      </c>
      <c r="M119">
        <f>KetoDatabase[[#This Row],[Count]]*KetoDatabase[[#This Row],[Net Carbs]]</f>
        <v>0</v>
      </c>
      <c r="N119">
        <f>KetoDatabase[[#This Row],[Count]]*KetoDatabase[[#This Row],[Fat]]</f>
        <v>0</v>
      </c>
      <c r="O119">
        <f>KetoDatabase[[#This Row],[Count]]*KetoDatabase[[#This Row],[Fiber]]</f>
        <v>0</v>
      </c>
      <c r="P119">
        <f>KetoDatabase[[#This Row],[Count]]*KetoDatabase[[#This Row],[Calories]]</f>
        <v>0</v>
      </c>
    </row>
    <row r="120" spans="1:16" x14ac:dyDescent="0.45">
      <c r="A120" t="s">
        <v>45</v>
      </c>
      <c r="B120" t="s">
        <v>1</v>
      </c>
      <c r="C120">
        <v>1</v>
      </c>
      <c r="D120">
        <v>0.3</v>
      </c>
      <c r="E120">
        <v>0.9</v>
      </c>
      <c r="F120">
        <f t="shared" si="6"/>
        <v>0.60000000000000009</v>
      </c>
      <c r="G120">
        <v>0.1</v>
      </c>
      <c r="H120">
        <v>0.3</v>
      </c>
      <c r="I120">
        <v>4.8</v>
      </c>
      <c r="J120">
        <f t="shared" si="7"/>
        <v>4.5000000000000009</v>
      </c>
      <c r="L120">
        <f>KetoDatabase[[#This Row],[Count]]*KetoDatabase[[#This Row],[Protein]]</f>
        <v>0</v>
      </c>
      <c r="M120">
        <f>KetoDatabase[[#This Row],[Count]]*KetoDatabase[[#This Row],[Net Carbs]]</f>
        <v>0</v>
      </c>
      <c r="N120">
        <f>KetoDatabase[[#This Row],[Count]]*KetoDatabase[[#This Row],[Fat]]</f>
        <v>0</v>
      </c>
      <c r="O120">
        <f>KetoDatabase[[#This Row],[Count]]*KetoDatabase[[#This Row],[Fiber]]</f>
        <v>0</v>
      </c>
      <c r="P120">
        <f>KetoDatabase[[#This Row],[Count]]*KetoDatabase[[#This Row],[Calories]]</f>
        <v>0</v>
      </c>
    </row>
    <row r="121" spans="1:16" x14ac:dyDescent="0.45">
      <c r="A121" t="s">
        <v>160</v>
      </c>
      <c r="B121" t="s">
        <v>68</v>
      </c>
      <c r="C121">
        <v>1</v>
      </c>
      <c r="D121">
        <v>0.214</v>
      </c>
      <c r="E121">
        <v>4.2</v>
      </c>
      <c r="F121">
        <f t="shared" si="6"/>
        <v>4.0200000000000005</v>
      </c>
      <c r="G121">
        <v>0.14000000000000001</v>
      </c>
      <c r="H121">
        <v>0.18</v>
      </c>
      <c r="I121">
        <v>7</v>
      </c>
      <c r="J121">
        <f t="shared" si="7"/>
        <v>18.196000000000005</v>
      </c>
      <c r="L121">
        <f>KetoDatabase[[#This Row],[Count]]*KetoDatabase[[#This Row],[Protein]]</f>
        <v>0</v>
      </c>
      <c r="M121">
        <f>KetoDatabase[[#This Row],[Count]]*KetoDatabase[[#This Row],[Net Carbs]]</f>
        <v>0</v>
      </c>
      <c r="N121">
        <f>KetoDatabase[[#This Row],[Count]]*KetoDatabase[[#This Row],[Fat]]</f>
        <v>0</v>
      </c>
      <c r="O121">
        <f>KetoDatabase[[#This Row],[Count]]*KetoDatabase[[#This Row],[Fiber]]</f>
        <v>0</v>
      </c>
      <c r="P121">
        <f>KetoDatabase[[#This Row],[Count]]*KetoDatabase[[#This Row],[Calories]]</f>
        <v>0</v>
      </c>
    </row>
    <row r="122" spans="1:16" x14ac:dyDescent="0.45">
      <c r="A122" t="s">
        <v>172</v>
      </c>
      <c r="B122" t="s">
        <v>1</v>
      </c>
      <c r="C122">
        <v>1</v>
      </c>
      <c r="D122">
        <v>2</v>
      </c>
      <c r="E122">
        <v>4</v>
      </c>
      <c r="F122">
        <f t="shared" si="6"/>
        <v>2</v>
      </c>
      <c r="G122">
        <v>21</v>
      </c>
      <c r="H122">
        <v>2</v>
      </c>
      <c r="I122">
        <v>200</v>
      </c>
      <c r="J122">
        <f t="shared" si="7"/>
        <v>205</v>
      </c>
      <c r="L122">
        <f>KetoDatabase[[#This Row],[Count]]*KetoDatabase[[#This Row],[Protein]]</f>
        <v>0</v>
      </c>
      <c r="M122">
        <f>KetoDatabase[[#This Row],[Count]]*KetoDatabase[[#This Row],[Net Carbs]]</f>
        <v>0</v>
      </c>
      <c r="N122">
        <f>KetoDatabase[[#This Row],[Count]]*KetoDatabase[[#This Row],[Fat]]</f>
        <v>0</v>
      </c>
      <c r="O122">
        <f>KetoDatabase[[#This Row],[Count]]*KetoDatabase[[#This Row],[Fiber]]</f>
        <v>0</v>
      </c>
      <c r="P122">
        <f>KetoDatabase[[#This Row],[Count]]*KetoDatabase[[#This Row],[Calories]]</f>
        <v>0</v>
      </c>
    </row>
    <row r="123" spans="1:16" x14ac:dyDescent="0.45">
      <c r="F123">
        <f t="shared" si="6"/>
        <v>0</v>
      </c>
      <c r="J123">
        <f t="shared" si="7"/>
        <v>0</v>
      </c>
      <c r="L123">
        <f>KetoDatabase[[#This Row],[Count]]*KetoDatabase[[#This Row],[Protein]]</f>
        <v>0</v>
      </c>
      <c r="M123">
        <f>KetoDatabase[[#This Row],[Count]]*KetoDatabase[[#This Row],[Net Carbs]]</f>
        <v>0</v>
      </c>
      <c r="N123">
        <f>KetoDatabase[[#This Row],[Count]]*KetoDatabase[[#This Row],[Fat]]</f>
        <v>0</v>
      </c>
      <c r="O123">
        <f>KetoDatabase[[#This Row],[Count]]*KetoDatabase[[#This Row],[Fiber]]</f>
        <v>0</v>
      </c>
      <c r="P123">
        <f>KetoDatabase[[#This Row],[Count]]*KetoDatabase[[#This Row],[Calories]]</f>
        <v>0</v>
      </c>
    </row>
    <row r="124" spans="1:16" x14ac:dyDescent="0.45">
      <c r="F124">
        <f t="shared" si="6"/>
        <v>0</v>
      </c>
      <c r="J124">
        <f t="shared" si="7"/>
        <v>0</v>
      </c>
      <c r="L124">
        <f>KetoDatabase[[#This Row],[Count]]*KetoDatabase[[#This Row],[Protein]]</f>
        <v>0</v>
      </c>
      <c r="M124">
        <f>KetoDatabase[[#This Row],[Count]]*KetoDatabase[[#This Row],[Net Carbs]]</f>
        <v>0</v>
      </c>
      <c r="N124">
        <f>KetoDatabase[[#This Row],[Count]]*KetoDatabase[[#This Row],[Fat]]</f>
        <v>0</v>
      </c>
      <c r="O124">
        <f>KetoDatabase[[#This Row],[Count]]*KetoDatabase[[#This Row],[Fiber]]</f>
        <v>0</v>
      </c>
      <c r="P124">
        <f>KetoDatabase[[#This Row],[Count]]*KetoDatabase[[#This Row],[Calories]]</f>
        <v>0</v>
      </c>
    </row>
    <row r="125" spans="1:16" x14ac:dyDescent="0.45">
      <c r="F125">
        <f>E125-H125</f>
        <v>0</v>
      </c>
      <c r="J125">
        <f>(D125*4)+(F125*4)+(G125*9)</f>
        <v>0</v>
      </c>
      <c r="L125">
        <f>KetoDatabase[[#This Row],[Count]]*KetoDatabase[[#This Row],[Protein]]</f>
        <v>0</v>
      </c>
      <c r="M125">
        <f>KetoDatabase[[#This Row],[Count]]*KetoDatabase[[#This Row],[Net Carbs]]</f>
        <v>0</v>
      </c>
      <c r="N125">
        <f>KetoDatabase[[#This Row],[Count]]*KetoDatabase[[#This Row],[Fat]]</f>
        <v>0</v>
      </c>
      <c r="O125">
        <f>KetoDatabase[[#This Row],[Count]]*KetoDatabase[[#This Row],[Fiber]]</f>
        <v>0</v>
      </c>
      <c r="P125">
        <f>KetoDatabase[[#This Row],[Count]]*KetoDatabase[[#This Row],[Calories]]</f>
        <v>0</v>
      </c>
    </row>
    <row r="126" spans="1:16" x14ac:dyDescent="0.45">
      <c r="A126" t="s">
        <v>148</v>
      </c>
      <c r="B126">
        <f>SUBTOTAL(109,KetoDatabase[Measure Type])</f>
        <v>0</v>
      </c>
      <c r="C126">
        <f>SUBTOTAL(109,KetoDatabase[Measurement])</f>
        <v>133</v>
      </c>
      <c r="D126">
        <f>SUBTOTAL(109,KetoDatabase[Protein])</f>
        <v>474.92650000000009</v>
      </c>
      <c r="E126">
        <f>SUBTOTAL(109,KetoDatabase[Carbs])</f>
        <v>361.82666666666665</v>
      </c>
      <c r="F126">
        <f>SUBTOTAL(109,KetoDatabase[Net Carbs])</f>
        <v>250.49666666666667</v>
      </c>
      <c r="G126">
        <f>SUBTOTAL(109,KetoDatabase[Fat])</f>
        <v>628.19749999999999</v>
      </c>
      <c r="H126">
        <f>SUBTOTAL(109,KetoDatabase[Fiber])</f>
        <v>111.32999999999998</v>
      </c>
      <c r="I126">
        <f>SUBTOTAL(109,KetoDatabase[Calories])</f>
        <v>8736.6487500000003</v>
      </c>
      <c r="J126">
        <f>SUBTOTAL(109,KetoDatabase[4-4-9 Calories])</f>
        <v>8555.470166666666</v>
      </c>
      <c r="K126">
        <f>SUBTOTAL(109,KetoDatabase[Count])</f>
        <v>0</v>
      </c>
      <c r="L126">
        <f>SUBTOTAL(109,KetoDatabase[ProteinG])</f>
        <v>0</v>
      </c>
      <c r="M126">
        <f>SUBTOTAL(109,KetoDatabase[Net CarbsG])</f>
        <v>0</v>
      </c>
      <c r="N126">
        <f>SUBTOTAL(109,KetoDatabase[FatG])</f>
        <v>0</v>
      </c>
      <c r="O126">
        <f>SUBTOTAL(109,KetoDatabase[FiberG])</f>
        <v>0</v>
      </c>
      <c r="P126">
        <f>SUBTOTAL(109,KetoDatabase[CaloriesG])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F565-59DB-40FF-84B4-F77707F4F79F}">
  <dimension ref="A1:F18"/>
  <sheetViews>
    <sheetView workbookViewId="0">
      <selection activeCell="F11" sqref="F11"/>
    </sheetView>
  </sheetViews>
  <sheetFormatPr defaultRowHeight="14.25" x14ac:dyDescent="0.45"/>
  <sheetData>
    <row r="1" spans="1:6" x14ac:dyDescent="0.45">
      <c r="B1" t="s">
        <v>2</v>
      </c>
      <c r="C1" t="s">
        <v>25</v>
      </c>
      <c r="D1" t="s">
        <v>164</v>
      </c>
      <c r="E1" t="s">
        <v>6</v>
      </c>
      <c r="F1" t="s">
        <v>5</v>
      </c>
    </row>
    <row r="2" spans="1:6" x14ac:dyDescent="0.45">
      <c r="A2" t="s">
        <v>165</v>
      </c>
      <c r="B2">
        <f>Breakfast!E24</f>
        <v>0</v>
      </c>
      <c r="C2">
        <f>Breakfast!F24</f>
        <v>0</v>
      </c>
      <c r="D2">
        <f>Breakfast!G24</f>
        <v>0</v>
      </c>
      <c r="E2">
        <f>Breakfast!H24</f>
        <v>0</v>
      </c>
      <c r="F2">
        <f>Breakfast!I24</f>
        <v>0</v>
      </c>
    </row>
    <row r="4" spans="1:6" x14ac:dyDescent="0.45">
      <c r="A4" t="s">
        <v>166</v>
      </c>
      <c r="B4">
        <f>Lunch!E24</f>
        <v>0</v>
      </c>
      <c r="C4">
        <f>Lunch!F24</f>
        <v>0</v>
      </c>
      <c r="D4">
        <f>Lunch!G24</f>
        <v>0</v>
      </c>
      <c r="E4">
        <f>Lunch!H24</f>
        <v>0</v>
      </c>
      <c r="F4">
        <f>Lunch!I24</f>
        <v>0</v>
      </c>
    </row>
    <row r="6" spans="1:6" x14ac:dyDescent="0.45">
      <c r="A6" t="s">
        <v>167</v>
      </c>
      <c r="B6">
        <f>Dinner!E24</f>
        <v>0</v>
      </c>
      <c r="C6">
        <f>Dinner!F24</f>
        <v>0</v>
      </c>
      <c r="D6">
        <f>Dinner!G24</f>
        <v>0</v>
      </c>
      <c r="E6">
        <f>Dinner!H24</f>
        <v>0</v>
      </c>
      <c r="F6">
        <f>Dinner!I24</f>
        <v>0</v>
      </c>
    </row>
    <row r="8" spans="1:6" x14ac:dyDescent="0.45">
      <c r="A8" t="s">
        <v>168</v>
      </c>
      <c r="B8">
        <f>'Snack (1)'!E24</f>
        <v>0</v>
      </c>
      <c r="C8">
        <f>'Snack (1)'!F24</f>
        <v>0</v>
      </c>
      <c r="D8">
        <f>'Snack (1)'!G24</f>
        <v>0</v>
      </c>
      <c r="E8">
        <f>'Snack (1)'!H24</f>
        <v>0</v>
      </c>
      <c r="F8">
        <f>'Snack (1)'!I24</f>
        <v>0</v>
      </c>
    </row>
    <row r="10" spans="1:6" x14ac:dyDescent="0.45">
      <c r="A10" t="s">
        <v>169</v>
      </c>
      <c r="B10">
        <f>'Snack (2)'!E24</f>
        <v>0</v>
      </c>
      <c r="C10">
        <f>'Snack (2)'!F24</f>
        <v>0</v>
      </c>
      <c r="D10">
        <f>'Snack (2)'!G24</f>
        <v>0</v>
      </c>
      <c r="E10">
        <f>'Snack (2)'!H24</f>
        <v>0</v>
      </c>
      <c r="F10">
        <f>'Snack (2)'!I24</f>
        <v>0</v>
      </c>
    </row>
    <row r="12" spans="1:6" x14ac:dyDescent="0.45">
      <c r="A12" t="s">
        <v>148</v>
      </c>
      <c r="B12">
        <f>SUM(B2:B10)</f>
        <v>0</v>
      </c>
      <c r="C12">
        <f t="shared" ref="C12:F12" si="0">SUM(C2:C10)</f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4" spans="1:6" x14ac:dyDescent="0.45">
      <c r="A14" t="s">
        <v>170</v>
      </c>
      <c r="B14">
        <v>102</v>
      </c>
      <c r="C14">
        <v>23</v>
      </c>
      <c r="D14">
        <v>126</v>
      </c>
      <c r="E14">
        <v>30</v>
      </c>
      <c r="F14">
        <v>1632</v>
      </c>
    </row>
    <row r="16" spans="1:6" x14ac:dyDescent="0.45">
      <c r="A16" t="s">
        <v>171</v>
      </c>
      <c r="B16">
        <f>B12-B14</f>
        <v>-102</v>
      </c>
      <c r="C16">
        <f t="shared" ref="C16:F16" si="1">C12-C14</f>
        <v>-23</v>
      </c>
      <c r="D16">
        <f t="shared" si="1"/>
        <v>-126</v>
      </c>
      <c r="E16">
        <f t="shared" si="1"/>
        <v>-30</v>
      </c>
      <c r="F16">
        <f t="shared" si="1"/>
        <v>-1632</v>
      </c>
    </row>
    <row r="18" spans="2:6" x14ac:dyDescent="0.45">
      <c r="B18" s="5">
        <f>B14/(+SUM(B14:D14))</f>
        <v>0.4063745019920319</v>
      </c>
      <c r="C18" s="5">
        <f>C14/(SUM(B14:D14))</f>
        <v>9.1633466135458169E-2</v>
      </c>
      <c r="D18" s="5">
        <f>D14/(SUM(B14:D14))</f>
        <v>0.50199203187250996</v>
      </c>
      <c r="E18">
        <f>SUM(B18:D18)</f>
        <v>1</v>
      </c>
      <c r="F18">
        <f>(B14*4)+(C14*4)+(D14*9)</f>
        <v>1634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7F82-37B8-4F09-A23C-66647D9B366E}">
  <dimension ref="A1:I24"/>
  <sheetViews>
    <sheetView workbookViewId="0">
      <selection activeCell="D4" sqref="D4"/>
    </sheetView>
  </sheetViews>
  <sheetFormatPr defaultRowHeight="14.25" x14ac:dyDescent="0.45"/>
  <cols>
    <col min="1" max="9" width="18.59765625" customWidth="1"/>
  </cols>
  <sheetData>
    <row r="1" spans="1:9" ht="14.65" thickBot="1" x14ac:dyDescent="0.5">
      <c r="A1" s="4" t="s">
        <v>161</v>
      </c>
      <c r="B1" s="4" t="s">
        <v>8</v>
      </c>
      <c r="C1" s="4" t="s">
        <v>162</v>
      </c>
      <c r="D1" s="4" t="s">
        <v>150</v>
      </c>
      <c r="E1" s="4" t="s">
        <v>2</v>
      </c>
      <c r="F1" s="4" t="s">
        <v>25</v>
      </c>
      <c r="G1" s="4" t="s">
        <v>4</v>
      </c>
      <c r="H1" s="4" t="s">
        <v>6</v>
      </c>
      <c r="I1" s="4" t="s">
        <v>5</v>
      </c>
    </row>
    <row r="2" spans="1:9" x14ac:dyDescent="0.45">
      <c r="A2" s="3"/>
      <c r="B2" s="3" t="str">
        <f>_xlfn.IFNA((VLOOKUP($A2,KetoDatabase[],2,FALSE)),"")</f>
        <v/>
      </c>
      <c r="C2" s="3" t="str">
        <f>_xlfn.IFNA((VLOOKUP($A2,KetoDatabase[], 3, FALSE)),"")</f>
        <v/>
      </c>
      <c r="D2" s="3">
        <v>0</v>
      </c>
      <c r="E2" s="3" t="str">
        <f>_xlfn.IFNA(($D2*(VLOOKUP($A2,KetoDatabase[],4,FALSE))),"")</f>
        <v/>
      </c>
      <c r="F2" s="3" t="str">
        <f>_xlfn.IFNA(($D2*(VLOOKUP($A2,KetoDatabase[],6,FALSE))),"")</f>
        <v/>
      </c>
      <c r="G2" s="3" t="str">
        <f>_xlfn.IFNA(($D2*(VLOOKUP($A2,KetoDatabase[],7,FALSE))),"")</f>
        <v/>
      </c>
      <c r="H2" s="3" t="str">
        <f>_xlfn.IFNA(($D2*(VLOOKUP($A2,KetoDatabase[],8,FALSE))),"")</f>
        <v/>
      </c>
      <c r="I2" s="3" t="str">
        <f>_xlfn.IFNA(($D2*(VLOOKUP($A2,KetoDatabase[],9,FALSE))),"")</f>
        <v/>
      </c>
    </row>
    <row r="3" spans="1:9" x14ac:dyDescent="0.45">
      <c r="A3" s="2"/>
      <c r="B3" s="3" t="str">
        <f>_xlfn.IFNA((VLOOKUP($A3,KetoDatabase[],2,FALSE)),"")</f>
        <v/>
      </c>
      <c r="C3" s="3" t="str">
        <f>_xlfn.IFNA((VLOOKUP($A3,KetoDatabase[], 3, FALSE)),"")</f>
        <v/>
      </c>
      <c r="D3" s="2">
        <v>0</v>
      </c>
      <c r="E3" s="3" t="str">
        <f>_xlfn.IFNA(($D3*(VLOOKUP($A3,KetoDatabase[],4,FALSE))),"")</f>
        <v/>
      </c>
      <c r="F3" s="3" t="str">
        <f>_xlfn.IFNA(($D3*(VLOOKUP($A3,KetoDatabase[],6,FALSE))),"")</f>
        <v/>
      </c>
      <c r="G3" s="3" t="str">
        <f>_xlfn.IFNA(($D3*(VLOOKUP($A3,KetoDatabase[],7,FALSE))),"")</f>
        <v/>
      </c>
      <c r="H3" s="3" t="str">
        <f>_xlfn.IFNA(($D3*(VLOOKUP($A3,KetoDatabase[],8,FALSE))),"")</f>
        <v/>
      </c>
      <c r="I3" s="3" t="str">
        <f>_xlfn.IFNA(($D3*(VLOOKUP($A3,KetoDatabase[],9,FALSE))),"")</f>
        <v/>
      </c>
    </row>
    <row r="4" spans="1:9" x14ac:dyDescent="0.45">
      <c r="A4" s="2"/>
      <c r="B4" s="3" t="str">
        <f>_xlfn.IFNA((VLOOKUP($A4,KetoDatabase[],2,FALSE)),"")</f>
        <v/>
      </c>
      <c r="C4" s="3" t="str">
        <f>_xlfn.IFNA((VLOOKUP($A4,KetoDatabase[], 3, FALSE)),"")</f>
        <v/>
      </c>
      <c r="D4" s="2">
        <v>0</v>
      </c>
      <c r="E4" s="3" t="str">
        <f>_xlfn.IFNA(($D4*(VLOOKUP($A4,KetoDatabase[],4,FALSE))),"")</f>
        <v/>
      </c>
      <c r="F4" s="3" t="str">
        <f>_xlfn.IFNA(($D4*(VLOOKUP($A4,KetoDatabase[],6,FALSE))),"")</f>
        <v/>
      </c>
      <c r="G4" s="3" t="str">
        <f>_xlfn.IFNA(($D4*(VLOOKUP($A4,KetoDatabase[],7,FALSE))),"")</f>
        <v/>
      </c>
      <c r="H4" s="3" t="str">
        <f>_xlfn.IFNA(($D4*(VLOOKUP($A4,KetoDatabase[],8,FALSE))),"")</f>
        <v/>
      </c>
      <c r="I4" s="3" t="str">
        <f>_xlfn.IFNA(($D4*(VLOOKUP($A4,KetoDatabase[],9,FALSE))),"")</f>
        <v/>
      </c>
    </row>
    <row r="5" spans="1:9" x14ac:dyDescent="0.45">
      <c r="A5" s="2"/>
      <c r="B5" s="3" t="str">
        <f>_xlfn.IFNA((VLOOKUP($A5,KetoDatabase[],2,FALSE)),"")</f>
        <v/>
      </c>
      <c r="C5" s="3" t="str">
        <f>_xlfn.IFNA((VLOOKUP($A5,KetoDatabase[], 3, FALSE)),"")</f>
        <v/>
      </c>
      <c r="D5" s="2">
        <v>0</v>
      </c>
      <c r="E5" s="3" t="str">
        <f>_xlfn.IFNA(($D5*(VLOOKUP($A5,KetoDatabase[],4,FALSE))),"")</f>
        <v/>
      </c>
      <c r="F5" s="3" t="str">
        <f>_xlfn.IFNA(($D5*(VLOOKUP($A5,KetoDatabase[],6,FALSE))),"")</f>
        <v/>
      </c>
      <c r="G5" s="3" t="str">
        <f>_xlfn.IFNA(($D5*(VLOOKUP($A5,KetoDatabase[],7,FALSE))),"")</f>
        <v/>
      </c>
      <c r="H5" s="3" t="str">
        <f>_xlfn.IFNA(($D5*(VLOOKUP($A5,KetoDatabase[],8,FALSE))),"")</f>
        <v/>
      </c>
      <c r="I5" s="3" t="str">
        <f>_xlfn.IFNA(($D5*(VLOOKUP($A5,KetoDatabase[],9,FALSE))),"")</f>
        <v/>
      </c>
    </row>
    <row r="6" spans="1:9" x14ac:dyDescent="0.45">
      <c r="A6" s="2"/>
      <c r="B6" s="3" t="str">
        <f>_xlfn.IFNA((VLOOKUP($A6,KetoDatabase[],2,FALSE)),"")</f>
        <v/>
      </c>
      <c r="C6" s="3" t="str">
        <f>_xlfn.IFNA((VLOOKUP($A6,KetoDatabase[], 3, FALSE)),"")</f>
        <v/>
      </c>
      <c r="D6" s="2">
        <v>0</v>
      </c>
      <c r="E6" s="3" t="str">
        <f>_xlfn.IFNA(($D6*(VLOOKUP($A6,KetoDatabase[],4,FALSE))),"")</f>
        <v/>
      </c>
      <c r="F6" s="3" t="str">
        <f>_xlfn.IFNA(($D6*(VLOOKUP($A6,KetoDatabase[],6,FALSE))),"")</f>
        <v/>
      </c>
      <c r="G6" s="3" t="str">
        <f>_xlfn.IFNA(($D6*(VLOOKUP($A6,KetoDatabase[],7,FALSE))),"")</f>
        <v/>
      </c>
      <c r="H6" s="3" t="str">
        <f>_xlfn.IFNA(($D6*(VLOOKUP($A6,KetoDatabase[],8,FALSE))),"")</f>
        <v/>
      </c>
      <c r="I6" s="3" t="str">
        <f>_xlfn.IFNA(($D6*(VLOOKUP($A6,KetoDatabase[],9,FALSE))),"")</f>
        <v/>
      </c>
    </row>
    <row r="7" spans="1:9" x14ac:dyDescent="0.45">
      <c r="A7" s="2"/>
      <c r="B7" s="3" t="str">
        <f>_xlfn.IFNA((VLOOKUP($A7,KetoDatabase[],2,FALSE)),"")</f>
        <v/>
      </c>
      <c r="C7" s="3" t="str">
        <f>_xlfn.IFNA((VLOOKUP($A7,KetoDatabase[], 3, FALSE)),"")</f>
        <v/>
      </c>
      <c r="D7" s="2">
        <v>0</v>
      </c>
      <c r="E7" s="3" t="str">
        <f>_xlfn.IFNA(($D7*(VLOOKUP($A7,KetoDatabase[],4,FALSE))),"")</f>
        <v/>
      </c>
      <c r="F7" s="3" t="str">
        <f>_xlfn.IFNA(($D7*(VLOOKUP($A7,KetoDatabase[],6,FALSE))),"")</f>
        <v/>
      </c>
      <c r="G7" s="3" t="str">
        <f>_xlfn.IFNA(($D7*(VLOOKUP($A7,KetoDatabase[],7,FALSE))),"")</f>
        <v/>
      </c>
      <c r="H7" s="3" t="str">
        <f>_xlfn.IFNA(($D7*(VLOOKUP($A7,KetoDatabase[],8,FALSE))),"")</f>
        <v/>
      </c>
      <c r="I7" s="3" t="str">
        <f>_xlfn.IFNA(($D7*(VLOOKUP($A7,KetoDatabase[],9,FALSE))),"")</f>
        <v/>
      </c>
    </row>
    <row r="8" spans="1:9" x14ac:dyDescent="0.45">
      <c r="A8" s="2"/>
      <c r="B8" s="3" t="str">
        <f>_xlfn.IFNA((VLOOKUP($A8,KetoDatabase[],2,FALSE)),"")</f>
        <v/>
      </c>
      <c r="C8" s="3" t="str">
        <f>_xlfn.IFNA((VLOOKUP($A8,KetoDatabase[], 3, FALSE)),"")</f>
        <v/>
      </c>
      <c r="D8" s="2">
        <v>0</v>
      </c>
      <c r="E8" s="3" t="str">
        <f>_xlfn.IFNA(($D8*(VLOOKUP($A8,KetoDatabase[],4,FALSE))),"")</f>
        <v/>
      </c>
      <c r="F8" s="3" t="str">
        <f>_xlfn.IFNA(($D8*(VLOOKUP($A8,KetoDatabase[],6,FALSE))),"")</f>
        <v/>
      </c>
      <c r="G8" s="3" t="str">
        <f>_xlfn.IFNA(($D8*(VLOOKUP($A8,KetoDatabase[],7,FALSE))),"")</f>
        <v/>
      </c>
      <c r="H8" s="3" t="str">
        <f>_xlfn.IFNA(($D8*(VLOOKUP($A8,KetoDatabase[],8,FALSE))),"")</f>
        <v/>
      </c>
      <c r="I8" s="3" t="str">
        <f>_xlfn.IFNA(($D8*(VLOOKUP($A8,KetoDatabase[],9,FALSE))),"")</f>
        <v/>
      </c>
    </row>
    <row r="9" spans="1:9" x14ac:dyDescent="0.45">
      <c r="A9" s="2"/>
      <c r="B9" s="3" t="str">
        <f>_xlfn.IFNA((VLOOKUP($A9,KetoDatabase[],2,FALSE)),"")</f>
        <v/>
      </c>
      <c r="C9" s="3" t="str">
        <f>_xlfn.IFNA((VLOOKUP($A9,KetoDatabase[], 3, FALSE)),"")</f>
        <v/>
      </c>
      <c r="D9" s="2">
        <v>0</v>
      </c>
      <c r="E9" s="3" t="str">
        <f>_xlfn.IFNA(($D9*(VLOOKUP($A9,KetoDatabase[],4,FALSE))),"")</f>
        <v/>
      </c>
      <c r="F9" s="3" t="str">
        <f>_xlfn.IFNA(($D9*(VLOOKUP($A9,KetoDatabase[],6,FALSE))),"")</f>
        <v/>
      </c>
      <c r="G9" s="3" t="str">
        <f>_xlfn.IFNA(($D9*(VLOOKUP($A9,KetoDatabase[],7,FALSE))),"")</f>
        <v/>
      </c>
      <c r="H9" s="3" t="str">
        <f>_xlfn.IFNA(($D9*(VLOOKUP($A9,KetoDatabase[],8,FALSE))),"")</f>
        <v/>
      </c>
      <c r="I9" s="3" t="str">
        <f>_xlfn.IFNA(($D9*(VLOOKUP($A9,KetoDatabase[],9,FALSE))),"")</f>
        <v/>
      </c>
    </row>
    <row r="10" spans="1:9" x14ac:dyDescent="0.45">
      <c r="A10" s="2"/>
      <c r="B10" s="3" t="str">
        <f>_xlfn.IFNA((VLOOKUP($A10,KetoDatabase[],2,FALSE)),"")</f>
        <v/>
      </c>
      <c r="C10" s="3" t="str">
        <f>_xlfn.IFNA((VLOOKUP($A10,KetoDatabase[], 3, FALSE)),"")</f>
        <v/>
      </c>
      <c r="D10" s="2">
        <v>0</v>
      </c>
      <c r="E10" s="3" t="str">
        <f>_xlfn.IFNA(($D10*(VLOOKUP($A10,KetoDatabase[],4,FALSE))),"")</f>
        <v/>
      </c>
      <c r="F10" s="3" t="str">
        <f>_xlfn.IFNA(($D10*(VLOOKUP($A10,KetoDatabase[],6,FALSE))),"")</f>
        <v/>
      </c>
      <c r="G10" s="3" t="str">
        <f>_xlfn.IFNA(($D10*(VLOOKUP($A10,KetoDatabase[],7,FALSE))),"")</f>
        <v/>
      </c>
      <c r="H10" s="3" t="str">
        <f>_xlfn.IFNA(($D10*(VLOOKUP($A10,KetoDatabase[],8,FALSE))),"")</f>
        <v/>
      </c>
      <c r="I10" s="3" t="str">
        <f>_xlfn.IFNA(($D10*(VLOOKUP($A10,KetoDatabase[],9,FALSE))),"")</f>
        <v/>
      </c>
    </row>
    <row r="11" spans="1:9" x14ac:dyDescent="0.45">
      <c r="A11" s="2"/>
      <c r="B11" s="3" t="str">
        <f>_xlfn.IFNA((VLOOKUP($A11,KetoDatabase[],2,FALSE)),"")</f>
        <v/>
      </c>
      <c r="C11" s="3" t="str">
        <f>_xlfn.IFNA((VLOOKUP($A11,KetoDatabase[], 3, FALSE)),"")</f>
        <v/>
      </c>
      <c r="D11" s="2">
        <v>0</v>
      </c>
      <c r="E11" s="3" t="str">
        <f>_xlfn.IFNA(($D11*(VLOOKUP($A11,KetoDatabase[],4,FALSE))),"")</f>
        <v/>
      </c>
      <c r="F11" s="3" t="str">
        <f>_xlfn.IFNA(($D11*(VLOOKUP($A11,KetoDatabase[],6,FALSE))),"")</f>
        <v/>
      </c>
      <c r="G11" s="3" t="str">
        <f>_xlfn.IFNA(($D11*(VLOOKUP($A11,KetoDatabase[],7,FALSE))),"")</f>
        <v/>
      </c>
      <c r="H11" s="3" t="str">
        <f>_xlfn.IFNA(($D11*(VLOOKUP($A11,KetoDatabase[],8,FALSE))),"")</f>
        <v/>
      </c>
      <c r="I11" s="3" t="str">
        <f>_xlfn.IFNA(($D11*(VLOOKUP($A11,KetoDatabase[],9,FALSE))),"")</f>
        <v/>
      </c>
    </row>
    <row r="12" spans="1:9" x14ac:dyDescent="0.45">
      <c r="A12" s="2"/>
      <c r="B12" s="3" t="str">
        <f>_xlfn.IFNA((VLOOKUP($A12,KetoDatabase[],2,FALSE)),"")</f>
        <v/>
      </c>
      <c r="C12" s="3" t="str">
        <f>_xlfn.IFNA((VLOOKUP($A12,KetoDatabase[], 3, FALSE)),"")</f>
        <v/>
      </c>
      <c r="D12" s="2">
        <v>0</v>
      </c>
      <c r="E12" s="3" t="str">
        <f>_xlfn.IFNA(($D12*(VLOOKUP($A12,KetoDatabase[],4,FALSE))),"")</f>
        <v/>
      </c>
      <c r="F12" s="3" t="str">
        <f>_xlfn.IFNA(($D12*(VLOOKUP($A12,KetoDatabase[],6,FALSE))),"")</f>
        <v/>
      </c>
      <c r="G12" s="3" t="str">
        <f>_xlfn.IFNA(($D12*(VLOOKUP($A12,KetoDatabase[],7,FALSE))),"")</f>
        <v/>
      </c>
      <c r="H12" s="3" t="str">
        <f>_xlfn.IFNA(($D12*(VLOOKUP($A12,KetoDatabase[],8,FALSE))),"")</f>
        <v/>
      </c>
      <c r="I12" s="3" t="str">
        <f>_xlfn.IFNA(($D12*(VLOOKUP($A12,KetoDatabase[],9,FALSE))),"")</f>
        <v/>
      </c>
    </row>
    <row r="13" spans="1:9" x14ac:dyDescent="0.45">
      <c r="A13" s="2"/>
      <c r="B13" s="3" t="str">
        <f>_xlfn.IFNA((VLOOKUP($A13,KetoDatabase[],2,FALSE)),"")</f>
        <v/>
      </c>
      <c r="C13" s="3" t="str">
        <f>_xlfn.IFNA((VLOOKUP($A13,KetoDatabase[], 3, FALSE)),"")</f>
        <v/>
      </c>
      <c r="D13" s="2">
        <v>0</v>
      </c>
      <c r="E13" s="3" t="str">
        <f>_xlfn.IFNA(($D13*(VLOOKUP($A13,KetoDatabase[],4,FALSE))),"")</f>
        <v/>
      </c>
      <c r="F13" s="3" t="str">
        <f>_xlfn.IFNA(($D13*(VLOOKUP($A13,KetoDatabase[],6,FALSE))),"")</f>
        <v/>
      </c>
      <c r="G13" s="3" t="str">
        <f>_xlfn.IFNA(($D13*(VLOOKUP($A13,KetoDatabase[],7,FALSE))),"")</f>
        <v/>
      </c>
      <c r="H13" s="3" t="str">
        <f>_xlfn.IFNA(($D13*(VLOOKUP($A13,KetoDatabase[],8,FALSE))),"")</f>
        <v/>
      </c>
      <c r="I13" s="3" t="str">
        <f>_xlfn.IFNA(($D13*(VLOOKUP($A13,KetoDatabase[],9,FALSE))),"")</f>
        <v/>
      </c>
    </row>
    <row r="14" spans="1:9" x14ac:dyDescent="0.45">
      <c r="A14" s="2"/>
      <c r="B14" s="3" t="str">
        <f>_xlfn.IFNA((VLOOKUP($A14,KetoDatabase[],2,FALSE)),"")</f>
        <v/>
      </c>
      <c r="C14" s="3" t="str">
        <f>_xlfn.IFNA((VLOOKUP($A14,KetoDatabase[], 3, FALSE)),"")</f>
        <v/>
      </c>
      <c r="D14" s="2">
        <v>0</v>
      </c>
      <c r="E14" s="3" t="str">
        <f>_xlfn.IFNA(($D14*(VLOOKUP($A14,KetoDatabase[],4,FALSE))),"")</f>
        <v/>
      </c>
      <c r="F14" s="3" t="str">
        <f>_xlfn.IFNA(($D14*(VLOOKUP($A14,KetoDatabase[],6,FALSE))),"")</f>
        <v/>
      </c>
      <c r="G14" s="3" t="str">
        <f>_xlfn.IFNA(($D14*(VLOOKUP($A14,KetoDatabase[],7,FALSE))),"")</f>
        <v/>
      </c>
      <c r="H14" s="3" t="str">
        <f>_xlfn.IFNA(($D14*(VLOOKUP($A14,KetoDatabase[],8,FALSE))),"")</f>
        <v/>
      </c>
      <c r="I14" s="3" t="str">
        <f>_xlfn.IFNA(($D14*(VLOOKUP($A14,KetoDatabase[],9,FALSE))),"")</f>
        <v/>
      </c>
    </row>
    <row r="15" spans="1:9" x14ac:dyDescent="0.45">
      <c r="A15" s="2"/>
      <c r="B15" s="3" t="str">
        <f>_xlfn.IFNA((VLOOKUP($A15,KetoDatabase[],2,FALSE)),"")</f>
        <v/>
      </c>
      <c r="C15" s="3" t="str">
        <f>_xlfn.IFNA((VLOOKUP($A15,KetoDatabase[], 3, FALSE)),"")</f>
        <v/>
      </c>
      <c r="D15" s="2">
        <v>0</v>
      </c>
      <c r="E15" s="3" t="str">
        <f>_xlfn.IFNA(($D15*(VLOOKUP($A15,KetoDatabase[],4,FALSE))),"")</f>
        <v/>
      </c>
      <c r="F15" s="3" t="str">
        <f>_xlfn.IFNA(($D15*(VLOOKUP($A15,KetoDatabase[],6,FALSE))),"")</f>
        <v/>
      </c>
      <c r="G15" s="3" t="str">
        <f>_xlfn.IFNA(($D15*(VLOOKUP($A15,KetoDatabase[],7,FALSE))),"")</f>
        <v/>
      </c>
      <c r="H15" s="3" t="str">
        <f>_xlfn.IFNA(($D15*(VLOOKUP($A15,KetoDatabase[],8,FALSE))),"")</f>
        <v/>
      </c>
      <c r="I15" s="3" t="str">
        <f>_xlfn.IFNA(($D15*(VLOOKUP($A15,KetoDatabase[],9,FALSE))),"")</f>
        <v/>
      </c>
    </row>
    <row r="16" spans="1:9" x14ac:dyDescent="0.45">
      <c r="A16" s="2"/>
      <c r="B16" s="3" t="str">
        <f>_xlfn.IFNA((VLOOKUP($A16,KetoDatabase[],2,FALSE)),"")</f>
        <v/>
      </c>
      <c r="C16" s="3" t="str">
        <f>_xlfn.IFNA((VLOOKUP($A16,KetoDatabase[], 3, FALSE)),"")</f>
        <v/>
      </c>
      <c r="D16" s="2">
        <v>0</v>
      </c>
      <c r="E16" s="3" t="str">
        <f>_xlfn.IFNA(($D16*(VLOOKUP($A16,KetoDatabase[],4,FALSE))),"")</f>
        <v/>
      </c>
      <c r="F16" s="3" t="str">
        <f>_xlfn.IFNA(($D16*(VLOOKUP($A16,KetoDatabase[],6,FALSE))),"")</f>
        <v/>
      </c>
      <c r="G16" s="3" t="str">
        <f>_xlfn.IFNA(($D16*(VLOOKUP($A16,KetoDatabase[],7,FALSE))),"")</f>
        <v/>
      </c>
      <c r="H16" s="3" t="str">
        <f>_xlfn.IFNA(($D16*(VLOOKUP($A16,KetoDatabase[],8,FALSE))),"")</f>
        <v/>
      </c>
      <c r="I16" s="3" t="str">
        <f>_xlfn.IFNA(($D16*(VLOOKUP($A16,KetoDatabase[],9,FALSE))),"")</f>
        <v/>
      </c>
    </row>
    <row r="17" spans="1:9" x14ac:dyDescent="0.45">
      <c r="A17" s="2"/>
      <c r="B17" s="3" t="str">
        <f>_xlfn.IFNA((VLOOKUP($A17,KetoDatabase[],2,FALSE)),"")</f>
        <v/>
      </c>
      <c r="C17" s="3" t="str">
        <f>_xlfn.IFNA((VLOOKUP($A17,KetoDatabase[], 3, FALSE)),"")</f>
        <v/>
      </c>
      <c r="D17" s="2">
        <v>0</v>
      </c>
      <c r="E17" s="3" t="str">
        <f>_xlfn.IFNA(($D17*(VLOOKUP($A17,KetoDatabase[],4,FALSE))),"")</f>
        <v/>
      </c>
      <c r="F17" s="3" t="str">
        <f>_xlfn.IFNA(($D17*(VLOOKUP($A17,KetoDatabase[],6,FALSE))),"")</f>
        <v/>
      </c>
      <c r="G17" s="3" t="str">
        <f>_xlfn.IFNA(($D17*(VLOOKUP($A17,KetoDatabase[],7,FALSE))),"")</f>
        <v/>
      </c>
      <c r="H17" s="3" t="str">
        <f>_xlfn.IFNA(($D17*(VLOOKUP($A17,KetoDatabase[],8,FALSE))),"")</f>
        <v/>
      </c>
      <c r="I17" s="3" t="str">
        <f>_xlfn.IFNA(($D17*(VLOOKUP($A17,KetoDatabase[],9,FALSE))),"")</f>
        <v/>
      </c>
    </row>
    <row r="18" spans="1:9" x14ac:dyDescent="0.45">
      <c r="A18" s="2"/>
      <c r="B18" s="3" t="str">
        <f>_xlfn.IFNA((VLOOKUP($A18,KetoDatabase[],2,FALSE)),"")</f>
        <v/>
      </c>
      <c r="C18" s="3" t="str">
        <f>_xlfn.IFNA((VLOOKUP($A18,KetoDatabase[], 3, FALSE)),"")</f>
        <v/>
      </c>
      <c r="D18" s="2">
        <v>0</v>
      </c>
      <c r="E18" s="3" t="str">
        <f>_xlfn.IFNA(($D18*(VLOOKUP($A18,KetoDatabase[],4,FALSE))),"")</f>
        <v/>
      </c>
      <c r="F18" s="3" t="str">
        <f>_xlfn.IFNA(($D18*(VLOOKUP($A18,KetoDatabase[],6,FALSE))),"")</f>
        <v/>
      </c>
      <c r="G18" s="3" t="str">
        <f>_xlfn.IFNA(($D18*(VLOOKUP($A18,KetoDatabase[],7,FALSE))),"")</f>
        <v/>
      </c>
      <c r="H18" s="3" t="str">
        <f>_xlfn.IFNA(($D18*(VLOOKUP($A18,KetoDatabase[],8,FALSE))),"")</f>
        <v/>
      </c>
      <c r="I18" s="3" t="str">
        <f>_xlfn.IFNA(($D18*(VLOOKUP($A18,KetoDatabase[],9,FALSE))),"")</f>
        <v/>
      </c>
    </row>
    <row r="19" spans="1:9" x14ac:dyDescent="0.45">
      <c r="A19" s="2"/>
      <c r="B19" s="3" t="str">
        <f>_xlfn.IFNA((VLOOKUP($A19,KetoDatabase[],2,FALSE)),"")</f>
        <v/>
      </c>
      <c r="C19" s="3" t="str">
        <f>_xlfn.IFNA((VLOOKUP($A19,KetoDatabase[], 3, FALSE)),"")</f>
        <v/>
      </c>
      <c r="D19" s="2">
        <v>0</v>
      </c>
      <c r="E19" s="3" t="str">
        <f>_xlfn.IFNA(($D19*(VLOOKUP($A19,KetoDatabase[],4,FALSE))),"")</f>
        <v/>
      </c>
      <c r="F19" s="3" t="str">
        <f>_xlfn.IFNA(($D19*(VLOOKUP($A19,KetoDatabase[],6,FALSE))),"")</f>
        <v/>
      </c>
      <c r="G19" s="3" t="str">
        <f>_xlfn.IFNA(($D19*(VLOOKUP($A19,KetoDatabase[],7,FALSE))),"")</f>
        <v/>
      </c>
      <c r="H19" s="3" t="str">
        <f>_xlfn.IFNA(($D19*(VLOOKUP($A19,KetoDatabase[],8,FALSE))),"")</f>
        <v/>
      </c>
      <c r="I19" s="3" t="str">
        <f>_xlfn.IFNA(($D19*(VLOOKUP($A19,KetoDatabase[],9,FALSE))),"")</f>
        <v/>
      </c>
    </row>
    <row r="20" spans="1:9" x14ac:dyDescent="0.45">
      <c r="A20" s="2"/>
      <c r="B20" s="3" t="str">
        <f>_xlfn.IFNA((VLOOKUP($A20,KetoDatabase[],2,FALSE)),"")</f>
        <v/>
      </c>
      <c r="C20" s="3" t="str">
        <f>_xlfn.IFNA((VLOOKUP($A20,KetoDatabase[], 3, FALSE)),"")</f>
        <v/>
      </c>
      <c r="D20" s="2">
        <v>0</v>
      </c>
      <c r="E20" s="3" t="str">
        <f>_xlfn.IFNA(($D20*(VLOOKUP($A20,KetoDatabase[],4,FALSE))),"")</f>
        <v/>
      </c>
      <c r="F20" s="3" t="str">
        <f>_xlfn.IFNA(($D20*(VLOOKUP($A20,KetoDatabase[],6,FALSE))),"")</f>
        <v/>
      </c>
      <c r="G20" s="3" t="str">
        <f>_xlfn.IFNA(($D20*(VLOOKUP($A20,KetoDatabase[],7,FALSE))),"")</f>
        <v/>
      </c>
      <c r="H20" s="3" t="str">
        <f>_xlfn.IFNA(($D20*(VLOOKUP($A20,KetoDatabase[],8,FALSE))),"")</f>
        <v/>
      </c>
      <c r="I20" s="3" t="str">
        <f>_xlfn.IFNA(($D20*(VLOOKUP($A20,KetoDatabase[],9,FALSE))),"")</f>
        <v/>
      </c>
    </row>
    <row r="21" spans="1:9" x14ac:dyDescent="0.45">
      <c r="A21" s="2"/>
      <c r="B21" s="3" t="str">
        <f>_xlfn.IFNA((VLOOKUP($A21,KetoDatabase[],2,FALSE)),"")</f>
        <v/>
      </c>
      <c r="C21" s="3" t="str">
        <f>_xlfn.IFNA((VLOOKUP($A21,KetoDatabase[], 3, FALSE)),"")</f>
        <v/>
      </c>
      <c r="D21" s="2">
        <v>0</v>
      </c>
      <c r="E21" s="3" t="str">
        <f>_xlfn.IFNA(($D21*(VLOOKUP($A21,KetoDatabase[],4,FALSE))),"")</f>
        <v/>
      </c>
      <c r="F21" s="3" t="str">
        <f>_xlfn.IFNA(($D21*(VLOOKUP($A21,KetoDatabase[],6,FALSE))),"")</f>
        <v/>
      </c>
      <c r="G21" s="3" t="str">
        <f>_xlfn.IFNA(($D21*(VLOOKUP($A21,KetoDatabase[],7,FALSE))),"")</f>
        <v/>
      </c>
      <c r="H21" s="3" t="str">
        <f>_xlfn.IFNA(($D21*(VLOOKUP($A21,KetoDatabase[],8,FALSE))),"")</f>
        <v/>
      </c>
      <c r="I21" s="3" t="str">
        <f>_xlfn.IFNA(($D21*(VLOOKUP($A21,KetoDatabase[],9,FALSE))),"")</f>
        <v/>
      </c>
    </row>
    <row r="22" spans="1:9" x14ac:dyDescent="0.45">
      <c r="A22" s="2"/>
      <c r="B22" s="3" t="str">
        <f>_xlfn.IFNA((VLOOKUP($A22,KetoDatabase[],2,FALSE)),"")</f>
        <v/>
      </c>
      <c r="C22" s="3" t="str">
        <f>_xlfn.IFNA((VLOOKUP($A22,KetoDatabase[], 3, FALSE)),"")</f>
        <v/>
      </c>
      <c r="D22" s="2">
        <v>0</v>
      </c>
      <c r="E22" s="3" t="str">
        <f>_xlfn.IFNA(($D22*(VLOOKUP($A22,KetoDatabase[],4,FALSE))),"")</f>
        <v/>
      </c>
      <c r="F22" s="3" t="str">
        <f>_xlfn.IFNA(($D22*(VLOOKUP($A22,KetoDatabase[],6,FALSE))),"")</f>
        <v/>
      </c>
      <c r="G22" s="3" t="str">
        <f>_xlfn.IFNA(($D22*(VLOOKUP($A22,KetoDatabase[],7,FALSE))),"")</f>
        <v/>
      </c>
      <c r="H22" s="3" t="str">
        <f>_xlfn.IFNA(($D22*(VLOOKUP($A22,KetoDatabase[],8,FALSE))),"")</f>
        <v/>
      </c>
      <c r="I22" s="3" t="str">
        <f>_xlfn.IFNA(($D22*(VLOOKUP($A22,KetoDatabase[],9,FALSE))),"")</f>
        <v/>
      </c>
    </row>
    <row r="24" spans="1:9" x14ac:dyDescent="0.45">
      <c r="A24" t="s">
        <v>163</v>
      </c>
      <c r="E24">
        <f>SUM(E2:E22)</f>
        <v>0</v>
      </c>
      <c r="F24">
        <f t="shared" ref="F24:I24" si="0">SUM(F2:F22)</f>
        <v>0</v>
      </c>
      <c r="G24">
        <f t="shared" si="0"/>
        <v>0</v>
      </c>
      <c r="H24">
        <f t="shared" si="0"/>
        <v>0</v>
      </c>
      <c r="I24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4FD5E6-D9FF-4CF6-B93C-19EC98204A66}">
          <x14:formula1>
            <xm:f>KetoDatabase!$A:$A</xm:f>
          </x14:formula1>
          <xm:sqref>A2:A22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BBD8-DD92-480F-B573-62C5CABF6AED}">
  <dimension ref="A1:I24"/>
  <sheetViews>
    <sheetView workbookViewId="0">
      <selection activeCell="B33" sqref="B33"/>
    </sheetView>
  </sheetViews>
  <sheetFormatPr defaultRowHeight="14.25" x14ac:dyDescent="0.45"/>
  <cols>
    <col min="1" max="9" width="18.59765625" customWidth="1"/>
  </cols>
  <sheetData>
    <row r="1" spans="1:9" ht="14.65" thickBot="1" x14ac:dyDescent="0.5">
      <c r="A1" s="4" t="s">
        <v>161</v>
      </c>
      <c r="B1" s="4" t="s">
        <v>8</v>
      </c>
      <c r="C1" s="4" t="s">
        <v>162</v>
      </c>
      <c r="D1" s="4" t="s">
        <v>150</v>
      </c>
      <c r="E1" s="4" t="s">
        <v>2</v>
      </c>
      <c r="F1" s="4" t="s">
        <v>25</v>
      </c>
      <c r="G1" s="4" t="s">
        <v>4</v>
      </c>
      <c r="H1" s="4" t="s">
        <v>6</v>
      </c>
      <c r="I1" s="4" t="s">
        <v>5</v>
      </c>
    </row>
    <row r="2" spans="1:9" x14ac:dyDescent="0.45">
      <c r="A2" s="3"/>
      <c r="B2" s="3" t="str">
        <f>_xlfn.IFNA((VLOOKUP($A2,KetoDatabase[],2,FALSE)),"")</f>
        <v/>
      </c>
      <c r="C2" s="3" t="str">
        <f>_xlfn.IFNA((VLOOKUP($A2,KetoDatabase[], 3, FALSE)),"")</f>
        <v/>
      </c>
      <c r="D2" s="3">
        <v>0</v>
      </c>
      <c r="E2" s="3" t="str">
        <f>_xlfn.IFNA(($D2*(VLOOKUP($A2,KetoDatabase[],4,FALSE))),"")</f>
        <v/>
      </c>
      <c r="F2" s="3" t="str">
        <f>_xlfn.IFNA(($D2*(VLOOKUP($A2,KetoDatabase[],6,FALSE))),"")</f>
        <v/>
      </c>
      <c r="G2" s="3" t="str">
        <f>_xlfn.IFNA(($D2*(VLOOKUP($A2,KetoDatabase[],7,FALSE))),"")</f>
        <v/>
      </c>
      <c r="H2" s="3" t="str">
        <f>_xlfn.IFNA(($D2*(VLOOKUP($A2,KetoDatabase[],8,FALSE))),"")</f>
        <v/>
      </c>
      <c r="I2" s="3" t="str">
        <f>_xlfn.IFNA(($D2*(VLOOKUP($A2,KetoDatabase[],9,FALSE))),"")</f>
        <v/>
      </c>
    </row>
    <row r="3" spans="1:9" x14ac:dyDescent="0.45">
      <c r="A3" s="2"/>
      <c r="B3" s="3" t="str">
        <f>_xlfn.IFNA((VLOOKUP($A3,KetoDatabase[],2,FALSE)),"")</f>
        <v/>
      </c>
      <c r="C3" s="3" t="str">
        <f>_xlfn.IFNA((VLOOKUP($A3,KetoDatabase[], 3, FALSE)),"")</f>
        <v/>
      </c>
      <c r="D3" s="2">
        <v>0</v>
      </c>
      <c r="E3" s="3" t="str">
        <f>_xlfn.IFNA(($D3*(VLOOKUP($A3,KetoDatabase[],4,FALSE))),"")</f>
        <v/>
      </c>
      <c r="F3" s="3" t="str">
        <f>_xlfn.IFNA(($D3*(VLOOKUP($A3,KetoDatabase[],6,FALSE))),"")</f>
        <v/>
      </c>
      <c r="G3" s="3" t="str">
        <f>_xlfn.IFNA(($D3*(VLOOKUP($A3,KetoDatabase[],7,FALSE))),"")</f>
        <v/>
      </c>
      <c r="H3" s="3" t="str">
        <f>_xlfn.IFNA(($D3*(VLOOKUP($A3,KetoDatabase[],8,FALSE))),"")</f>
        <v/>
      </c>
      <c r="I3" s="3" t="str">
        <f>_xlfn.IFNA(($D3*(VLOOKUP($A3,KetoDatabase[],9,FALSE))),"")</f>
        <v/>
      </c>
    </row>
    <row r="4" spans="1:9" x14ac:dyDescent="0.45">
      <c r="A4" s="2"/>
      <c r="B4" s="3" t="str">
        <f>_xlfn.IFNA((VLOOKUP($A4,KetoDatabase[],2,FALSE)),"")</f>
        <v/>
      </c>
      <c r="C4" s="3" t="str">
        <f>_xlfn.IFNA((VLOOKUP($A4,KetoDatabase[], 3, FALSE)),"")</f>
        <v/>
      </c>
      <c r="D4" s="2">
        <v>0</v>
      </c>
      <c r="E4" s="3" t="str">
        <f>_xlfn.IFNA(($D4*(VLOOKUP($A4,KetoDatabase[],4,FALSE))),"")</f>
        <v/>
      </c>
      <c r="F4" s="3" t="str">
        <f>_xlfn.IFNA(($D4*(VLOOKUP($A4,KetoDatabase[],6,FALSE))),"")</f>
        <v/>
      </c>
      <c r="G4" s="3" t="str">
        <f>_xlfn.IFNA(($D4*(VLOOKUP($A4,KetoDatabase[],7,FALSE))),"")</f>
        <v/>
      </c>
      <c r="H4" s="3" t="str">
        <f>_xlfn.IFNA(($D4*(VLOOKUP($A4,KetoDatabase[],8,FALSE))),"")</f>
        <v/>
      </c>
      <c r="I4" s="3" t="str">
        <f>_xlfn.IFNA(($D4*(VLOOKUP($A4,KetoDatabase[],9,FALSE))),"")</f>
        <v/>
      </c>
    </row>
    <row r="5" spans="1:9" x14ac:dyDescent="0.45">
      <c r="A5" s="2"/>
      <c r="B5" s="3" t="str">
        <f>_xlfn.IFNA((VLOOKUP($A5,KetoDatabase[],2,FALSE)),"")</f>
        <v/>
      </c>
      <c r="C5" s="3" t="str">
        <f>_xlfn.IFNA((VLOOKUP($A5,KetoDatabase[], 3, FALSE)),"")</f>
        <v/>
      </c>
      <c r="D5" s="2">
        <v>0</v>
      </c>
      <c r="E5" s="3" t="str">
        <f>_xlfn.IFNA(($D5*(VLOOKUP($A5,KetoDatabase[],4,FALSE))),"")</f>
        <v/>
      </c>
      <c r="F5" s="3" t="str">
        <f>_xlfn.IFNA(($D5*(VLOOKUP($A5,KetoDatabase[],6,FALSE))),"")</f>
        <v/>
      </c>
      <c r="G5" s="3" t="str">
        <f>_xlfn.IFNA(($D5*(VLOOKUP($A5,KetoDatabase[],7,FALSE))),"")</f>
        <v/>
      </c>
      <c r="H5" s="3" t="str">
        <f>_xlfn.IFNA(($D5*(VLOOKUP($A5,KetoDatabase[],8,FALSE))),"")</f>
        <v/>
      </c>
      <c r="I5" s="3" t="str">
        <f>_xlfn.IFNA(($D5*(VLOOKUP($A5,KetoDatabase[],9,FALSE))),"")</f>
        <v/>
      </c>
    </row>
    <row r="6" spans="1:9" x14ac:dyDescent="0.45">
      <c r="A6" s="2"/>
      <c r="B6" s="3" t="str">
        <f>_xlfn.IFNA((VLOOKUP($A6,KetoDatabase[],2,FALSE)),"")</f>
        <v/>
      </c>
      <c r="C6" s="3" t="str">
        <f>_xlfn.IFNA((VLOOKUP($A6,KetoDatabase[], 3, FALSE)),"")</f>
        <v/>
      </c>
      <c r="D6" s="2">
        <v>0</v>
      </c>
      <c r="E6" s="3" t="str">
        <f>_xlfn.IFNA(($D6*(VLOOKUP($A6,KetoDatabase[],4,FALSE))),"")</f>
        <v/>
      </c>
      <c r="F6" s="3" t="str">
        <f>_xlfn.IFNA(($D6*(VLOOKUP($A6,KetoDatabase[],6,FALSE))),"")</f>
        <v/>
      </c>
      <c r="G6" s="3" t="str">
        <f>_xlfn.IFNA(($D6*(VLOOKUP($A6,KetoDatabase[],7,FALSE))),"")</f>
        <v/>
      </c>
      <c r="H6" s="3" t="str">
        <f>_xlfn.IFNA(($D6*(VLOOKUP($A6,KetoDatabase[],8,FALSE))),"")</f>
        <v/>
      </c>
      <c r="I6" s="3" t="str">
        <f>_xlfn.IFNA(($D6*(VLOOKUP($A6,KetoDatabase[],9,FALSE))),"")</f>
        <v/>
      </c>
    </row>
    <row r="7" spans="1:9" x14ac:dyDescent="0.45">
      <c r="A7" s="2"/>
      <c r="B7" s="3" t="str">
        <f>_xlfn.IFNA((VLOOKUP($A7,KetoDatabase[],2,FALSE)),"")</f>
        <v/>
      </c>
      <c r="C7" s="3" t="str">
        <f>_xlfn.IFNA((VLOOKUP($A7,KetoDatabase[], 3, FALSE)),"")</f>
        <v/>
      </c>
      <c r="D7" s="2">
        <v>0</v>
      </c>
      <c r="E7" s="3" t="str">
        <f>_xlfn.IFNA(($D7*(VLOOKUP($A7,KetoDatabase[],4,FALSE))),"")</f>
        <v/>
      </c>
      <c r="F7" s="3" t="str">
        <f>_xlfn.IFNA(($D7*(VLOOKUP($A7,KetoDatabase[],6,FALSE))),"")</f>
        <v/>
      </c>
      <c r="G7" s="3" t="str">
        <f>_xlfn.IFNA(($D7*(VLOOKUP($A7,KetoDatabase[],7,FALSE))),"")</f>
        <v/>
      </c>
      <c r="H7" s="3" t="str">
        <f>_xlfn.IFNA(($D7*(VLOOKUP($A7,KetoDatabase[],8,FALSE))),"")</f>
        <v/>
      </c>
      <c r="I7" s="3" t="str">
        <f>_xlfn.IFNA(($D7*(VLOOKUP($A7,KetoDatabase[],9,FALSE))),"")</f>
        <v/>
      </c>
    </row>
    <row r="8" spans="1:9" x14ac:dyDescent="0.45">
      <c r="A8" s="2"/>
      <c r="B8" s="3" t="str">
        <f>_xlfn.IFNA((VLOOKUP($A8,KetoDatabase[],2,FALSE)),"")</f>
        <v/>
      </c>
      <c r="C8" s="3" t="str">
        <f>_xlfn.IFNA((VLOOKUP($A8,KetoDatabase[], 3, FALSE)),"")</f>
        <v/>
      </c>
      <c r="D8" s="2">
        <v>0</v>
      </c>
      <c r="E8" s="3" t="str">
        <f>_xlfn.IFNA(($D8*(VLOOKUP($A8,KetoDatabase[],4,FALSE))),"")</f>
        <v/>
      </c>
      <c r="F8" s="3" t="str">
        <f>_xlfn.IFNA(($D8*(VLOOKUP($A8,KetoDatabase[],6,FALSE))),"")</f>
        <v/>
      </c>
      <c r="G8" s="3" t="str">
        <f>_xlfn.IFNA(($D8*(VLOOKUP($A8,KetoDatabase[],7,FALSE))),"")</f>
        <v/>
      </c>
      <c r="H8" s="3" t="str">
        <f>_xlfn.IFNA(($D8*(VLOOKUP($A8,KetoDatabase[],8,FALSE))),"")</f>
        <v/>
      </c>
      <c r="I8" s="3" t="str">
        <f>_xlfn.IFNA(($D8*(VLOOKUP($A8,KetoDatabase[],9,FALSE))),"")</f>
        <v/>
      </c>
    </row>
    <row r="9" spans="1:9" x14ac:dyDescent="0.45">
      <c r="A9" s="2"/>
      <c r="B9" s="3" t="str">
        <f>_xlfn.IFNA((VLOOKUP($A9,KetoDatabase[],2,FALSE)),"")</f>
        <v/>
      </c>
      <c r="C9" s="3" t="str">
        <f>_xlfn.IFNA((VLOOKUP($A9,KetoDatabase[], 3, FALSE)),"")</f>
        <v/>
      </c>
      <c r="D9" s="2">
        <v>0</v>
      </c>
      <c r="E9" s="3" t="str">
        <f>_xlfn.IFNA(($D9*(VLOOKUP($A9,KetoDatabase[],4,FALSE))),"")</f>
        <v/>
      </c>
      <c r="F9" s="3" t="str">
        <f>_xlfn.IFNA(($D9*(VLOOKUP($A9,KetoDatabase[],6,FALSE))),"")</f>
        <v/>
      </c>
      <c r="G9" s="3" t="str">
        <f>_xlfn.IFNA(($D9*(VLOOKUP($A9,KetoDatabase[],7,FALSE))),"")</f>
        <v/>
      </c>
      <c r="H9" s="3" t="str">
        <f>_xlfn.IFNA(($D9*(VLOOKUP($A9,KetoDatabase[],8,FALSE))),"")</f>
        <v/>
      </c>
      <c r="I9" s="3" t="str">
        <f>_xlfn.IFNA(($D9*(VLOOKUP($A9,KetoDatabase[],9,FALSE))),"")</f>
        <v/>
      </c>
    </row>
    <row r="10" spans="1:9" x14ac:dyDescent="0.45">
      <c r="A10" s="2"/>
      <c r="B10" s="3" t="str">
        <f>_xlfn.IFNA((VLOOKUP($A10,KetoDatabase[],2,FALSE)),"")</f>
        <v/>
      </c>
      <c r="C10" s="3" t="str">
        <f>_xlfn.IFNA((VLOOKUP($A10,KetoDatabase[], 3, FALSE)),"")</f>
        <v/>
      </c>
      <c r="D10" s="2">
        <v>0</v>
      </c>
      <c r="E10" s="3" t="str">
        <f>_xlfn.IFNA(($D10*(VLOOKUP($A10,KetoDatabase[],4,FALSE))),"")</f>
        <v/>
      </c>
      <c r="F10" s="3" t="str">
        <f>_xlfn.IFNA(($D10*(VLOOKUP($A10,KetoDatabase[],6,FALSE))),"")</f>
        <v/>
      </c>
      <c r="G10" s="3" t="str">
        <f>_xlfn.IFNA(($D10*(VLOOKUP($A10,KetoDatabase[],7,FALSE))),"")</f>
        <v/>
      </c>
      <c r="H10" s="3" t="str">
        <f>_xlfn.IFNA(($D10*(VLOOKUP($A10,KetoDatabase[],8,FALSE))),"")</f>
        <v/>
      </c>
      <c r="I10" s="3" t="str">
        <f>_xlfn.IFNA(($D10*(VLOOKUP($A10,KetoDatabase[],9,FALSE))),"")</f>
        <v/>
      </c>
    </row>
    <row r="11" spans="1:9" x14ac:dyDescent="0.45">
      <c r="A11" s="2"/>
      <c r="B11" s="3" t="str">
        <f>_xlfn.IFNA((VLOOKUP($A11,KetoDatabase[],2,FALSE)),"")</f>
        <v/>
      </c>
      <c r="C11" s="3" t="str">
        <f>_xlfn.IFNA((VLOOKUP($A11,KetoDatabase[], 3, FALSE)),"")</f>
        <v/>
      </c>
      <c r="D11" s="2">
        <v>0</v>
      </c>
      <c r="E11" s="3" t="str">
        <f>_xlfn.IFNA(($D11*(VLOOKUP($A11,KetoDatabase[],4,FALSE))),"")</f>
        <v/>
      </c>
      <c r="F11" s="3" t="str">
        <f>_xlfn.IFNA(($D11*(VLOOKUP($A11,KetoDatabase[],6,FALSE))),"")</f>
        <v/>
      </c>
      <c r="G11" s="3" t="str">
        <f>_xlfn.IFNA(($D11*(VLOOKUP($A11,KetoDatabase[],7,FALSE))),"")</f>
        <v/>
      </c>
      <c r="H11" s="3" t="str">
        <f>_xlfn.IFNA(($D11*(VLOOKUP($A11,KetoDatabase[],8,FALSE))),"")</f>
        <v/>
      </c>
      <c r="I11" s="3" t="str">
        <f>_xlfn.IFNA(($D11*(VLOOKUP($A11,KetoDatabase[],9,FALSE))),"")</f>
        <v/>
      </c>
    </row>
    <row r="12" spans="1:9" x14ac:dyDescent="0.45">
      <c r="A12" s="2"/>
      <c r="B12" s="3" t="str">
        <f>_xlfn.IFNA((VLOOKUP($A12,KetoDatabase[],2,FALSE)),"")</f>
        <v/>
      </c>
      <c r="C12" s="3" t="str">
        <f>_xlfn.IFNA((VLOOKUP($A12,KetoDatabase[], 3, FALSE)),"")</f>
        <v/>
      </c>
      <c r="D12" s="2">
        <v>0</v>
      </c>
      <c r="E12" s="3" t="str">
        <f>_xlfn.IFNA(($D12*(VLOOKUP($A12,KetoDatabase[],4,FALSE))),"")</f>
        <v/>
      </c>
      <c r="F12" s="3" t="str">
        <f>_xlfn.IFNA(($D12*(VLOOKUP($A12,KetoDatabase[],6,FALSE))),"")</f>
        <v/>
      </c>
      <c r="G12" s="3" t="str">
        <f>_xlfn.IFNA(($D12*(VLOOKUP($A12,KetoDatabase[],7,FALSE))),"")</f>
        <v/>
      </c>
      <c r="H12" s="3" t="str">
        <f>_xlfn.IFNA(($D12*(VLOOKUP($A12,KetoDatabase[],8,FALSE))),"")</f>
        <v/>
      </c>
      <c r="I12" s="3" t="str">
        <f>_xlfn.IFNA(($D12*(VLOOKUP($A12,KetoDatabase[],9,FALSE))),"")</f>
        <v/>
      </c>
    </row>
    <row r="13" spans="1:9" x14ac:dyDescent="0.45">
      <c r="A13" s="2"/>
      <c r="B13" s="3" t="str">
        <f>_xlfn.IFNA((VLOOKUP($A13,KetoDatabase[],2,FALSE)),"")</f>
        <v/>
      </c>
      <c r="C13" s="3" t="str">
        <f>_xlfn.IFNA((VLOOKUP($A13,KetoDatabase[], 3, FALSE)),"")</f>
        <v/>
      </c>
      <c r="D13" s="2">
        <v>0</v>
      </c>
      <c r="E13" s="3" t="str">
        <f>_xlfn.IFNA(($D13*(VLOOKUP($A13,KetoDatabase[],4,FALSE))),"")</f>
        <v/>
      </c>
      <c r="F13" s="3" t="str">
        <f>_xlfn.IFNA(($D13*(VLOOKUP($A13,KetoDatabase[],6,FALSE))),"")</f>
        <v/>
      </c>
      <c r="G13" s="3" t="str">
        <f>_xlfn.IFNA(($D13*(VLOOKUP($A13,KetoDatabase[],7,FALSE))),"")</f>
        <v/>
      </c>
      <c r="H13" s="3" t="str">
        <f>_xlfn.IFNA(($D13*(VLOOKUP($A13,KetoDatabase[],8,FALSE))),"")</f>
        <v/>
      </c>
      <c r="I13" s="3" t="str">
        <f>_xlfn.IFNA(($D13*(VLOOKUP($A13,KetoDatabase[],9,FALSE))),"")</f>
        <v/>
      </c>
    </row>
    <row r="14" spans="1:9" x14ac:dyDescent="0.45">
      <c r="A14" s="2"/>
      <c r="B14" s="3" t="str">
        <f>_xlfn.IFNA((VLOOKUP($A14,KetoDatabase[],2,FALSE)),"")</f>
        <v/>
      </c>
      <c r="C14" s="3" t="str">
        <f>_xlfn.IFNA((VLOOKUP($A14,KetoDatabase[], 3, FALSE)),"")</f>
        <v/>
      </c>
      <c r="D14" s="2">
        <v>0</v>
      </c>
      <c r="E14" s="3" t="str">
        <f>_xlfn.IFNA(($D14*(VLOOKUP($A14,KetoDatabase[],4,FALSE))),"")</f>
        <v/>
      </c>
      <c r="F14" s="3" t="str">
        <f>_xlfn.IFNA(($D14*(VLOOKUP($A14,KetoDatabase[],6,FALSE))),"")</f>
        <v/>
      </c>
      <c r="G14" s="3" t="str">
        <f>_xlfn.IFNA(($D14*(VLOOKUP($A14,KetoDatabase[],7,FALSE))),"")</f>
        <v/>
      </c>
      <c r="H14" s="3" t="str">
        <f>_xlfn.IFNA(($D14*(VLOOKUP($A14,KetoDatabase[],8,FALSE))),"")</f>
        <v/>
      </c>
      <c r="I14" s="3" t="str">
        <f>_xlfn.IFNA(($D14*(VLOOKUP($A14,KetoDatabase[],9,FALSE))),"")</f>
        <v/>
      </c>
    </row>
    <row r="15" spans="1:9" x14ac:dyDescent="0.45">
      <c r="A15" s="2"/>
      <c r="B15" s="3" t="str">
        <f>_xlfn.IFNA((VLOOKUP($A15,KetoDatabase[],2,FALSE)),"")</f>
        <v/>
      </c>
      <c r="C15" s="3" t="str">
        <f>_xlfn.IFNA((VLOOKUP($A15,KetoDatabase[], 3, FALSE)),"")</f>
        <v/>
      </c>
      <c r="D15" s="2">
        <v>0</v>
      </c>
      <c r="E15" s="3" t="str">
        <f>_xlfn.IFNA(($D15*(VLOOKUP($A15,KetoDatabase[],4,FALSE))),"")</f>
        <v/>
      </c>
      <c r="F15" s="3" t="str">
        <f>_xlfn.IFNA(($D15*(VLOOKUP($A15,KetoDatabase[],6,FALSE))),"")</f>
        <v/>
      </c>
      <c r="G15" s="3" t="str">
        <f>_xlfn.IFNA(($D15*(VLOOKUP($A15,KetoDatabase[],7,FALSE))),"")</f>
        <v/>
      </c>
      <c r="H15" s="3" t="str">
        <f>_xlfn.IFNA(($D15*(VLOOKUP($A15,KetoDatabase[],8,FALSE))),"")</f>
        <v/>
      </c>
      <c r="I15" s="3" t="str">
        <f>_xlfn.IFNA(($D15*(VLOOKUP($A15,KetoDatabase[],9,FALSE))),"")</f>
        <v/>
      </c>
    </row>
    <row r="16" spans="1:9" x14ac:dyDescent="0.45">
      <c r="A16" s="2"/>
      <c r="B16" s="3" t="str">
        <f>_xlfn.IFNA((VLOOKUP($A16,KetoDatabase[],2,FALSE)),"")</f>
        <v/>
      </c>
      <c r="C16" s="3" t="str">
        <f>_xlfn.IFNA((VLOOKUP($A16,KetoDatabase[], 3, FALSE)),"")</f>
        <v/>
      </c>
      <c r="D16" s="2">
        <v>0</v>
      </c>
      <c r="E16" s="3" t="str">
        <f>_xlfn.IFNA(($D16*(VLOOKUP($A16,KetoDatabase[],4,FALSE))),"")</f>
        <v/>
      </c>
      <c r="F16" s="3" t="str">
        <f>_xlfn.IFNA(($D16*(VLOOKUP($A16,KetoDatabase[],6,FALSE))),"")</f>
        <v/>
      </c>
      <c r="G16" s="3" t="str">
        <f>_xlfn.IFNA(($D16*(VLOOKUP($A16,KetoDatabase[],7,FALSE))),"")</f>
        <v/>
      </c>
      <c r="H16" s="3" t="str">
        <f>_xlfn.IFNA(($D16*(VLOOKUP($A16,KetoDatabase[],8,FALSE))),"")</f>
        <v/>
      </c>
      <c r="I16" s="3" t="str">
        <f>_xlfn.IFNA(($D16*(VLOOKUP($A16,KetoDatabase[],9,FALSE))),"")</f>
        <v/>
      </c>
    </row>
    <row r="17" spans="1:9" x14ac:dyDescent="0.45">
      <c r="A17" s="2"/>
      <c r="B17" s="3" t="str">
        <f>_xlfn.IFNA((VLOOKUP($A17,KetoDatabase[],2,FALSE)),"")</f>
        <v/>
      </c>
      <c r="C17" s="3" t="str">
        <f>_xlfn.IFNA((VLOOKUP($A17,KetoDatabase[], 3, FALSE)),"")</f>
        <v/>
      </c>
      <c r="D17" s="2">
        <v>0</v>
      </c>
      <c r="E17" s="3" t="str">
        <f>_xlfn.IFNA(($D17*(VLOOKUP($A17,KetoDatabase[],4,FALSE))),"")</f>
        <v/>
      </c>
      <c r="F17" s="3" t="str">
        <f>_xlfn.IFNA(($D17*(VLOOKUP($A17,KetoDatabase[],6,FALSE))),"")</f>
        <v/>
      </c>
      <c r="G17" s="3" t="str">
        <f>_xlfn.IFNA(($D17*(VLOOKUP($A17,KetoDatabase[],7,FALSE))),"")</f>
        <v/>
      </c>
      <c r="H17" s="3" t="str">
        <f>_xlfn.IFNA(($D17*(VLOOKUP($A17,KetoDatabase[],8,FALSE))),"")</f>
        <v/>
      </c>
      <c r="I17" s="3" t="str">
        <f>_xlfn.IFNA(($D17*(VLOOKUP($A17,KetoDatabase[],9,FALSE))),"")</f>
        <v/>
      </c>
    </row>
    <row r="18" spans="1:9" x14ac:dyDescent="0.45">
      <c r="A18" s="2"/>
      <c r="B18" s="3" t="str">
        <f>_xlfn.IFNA((VLOOKUP($A18,KetoDatabase[],2,FALSE)),"")</f>
        <v/>
      </c>
      <c r="C18" s="3" t="str">
        <f>_xlfn.IFNA((VLOOKUP($A18,KetoDatabase[], 3, FALSE)),"")</f>
        <v/>
      </c>
      <c r="D18" s="2">
        <v>0</v>
      </c>
      <c r="E18" s="3" t="str">
        <f>_xlfn.IFNA(($D18*(VLOOKUP($A18,KetoDatabase[],4,FALSE))),"")</f>
        <v/>
      </c>
      <c r="F18" s="3" t="str">
        <f>_xlfn.IFNA(($D18*(VLOOKUP($A18,KetoDatabase[],6,FALSE))),"")</f>
        <v/>
      </c>
      <c r="G18" s="3" t="str">
        <f>_xlfn.IFNA(($D18*(VLOOKUP($A18,KetoDatabase[],7,FALSE))),"")</f>
        <v/>
      </c>
      <c r="H18" s="3" t="str">
        <f>_xlfn.IFNA(($D18*(VLOOKUP($A18,KetoDatabase[],8,FALSE))),"")</f>
        <v/>
      </c>
      <c r="I18" s="3" t="str">
        <f>_xlfn.IFNA(($D18*(VLOOKUP($A18,KetoDatabase[],9,FALSE))),"")</f>
        <v/>
      </c>
    </row>
    <row r="19" spans="1:9" x14ac:dyDescent="0.45">
      <c r="A19" s="2"/>
      <c r="B19" s="3" t="str">
        <f>_xlfn.IFNA((VLOOKUP($A19,KetoDatabase[],2,FALSE)),"")</f>
        <v/>
      </c>
      <c r="C19" s="3" t="str">
        <f>_xlfn.IFNA((VLOOKUP($A19,KetoDatabase[], 3, FALSE)),"")</f>
        <v/>
      </c>
      <c r="D19" s="2">
        <v>0</v>
      </c>
      <c r="E19" s="3" t="str">
        <f>_xlfn.IFNA(($D19*(VLOOKUP($A19,KetoDatabase[],4,FALSE))),"")</f>
        <v/>
      </c>
      <c r="F19" s="3" t="str">
        <f>_xlfn.IFNA(($D19*(VLOOKUP($A19,KetoDatabase[],6,FALSE))),"")</f>
        <v/>
      </c>
      <c r="G19" s="3" t="str">
        <f>_xlfn.IFNA(($D19*(VLOOKUP($A19,KetoDatabase[],7,FALSE))),"")</f>
        <v/>
      </c>
      <c r="H19" s="3" t="str">
        <f>_xlfn.IFNA(($D19*(VLOOKUP($A19,KetoDatabase[],8,FALSE))),"")</f>
        <v/>
      </c>
      <c r="I19" s="3" t="str">
        <f>_xlfn.IFNA(($D19*(VLOOKUP($A19,KetoDatabase[],9,FALSE))),"")</f>
        <v/>
      </c>
    </row>
    <row r="20" spans="1:9" x14ac:dyDescent="0.45">
      <c r="A20" s="2"/>
      <c r="B20" s="3" t="str">
        <f>_xlfn.IFNA((VLOOKUP($A20,KetoDatabase[],2,FALSE)),"")</f>
        <v/>
      </c>
      <c r="C20" s="3" t="str">
        <f>_xlfn.IFNA((VLOOKUP($A20,KetoDatabase[], 3, FALSE)),"")</f>
        <v/>
      </c>
      <c r="D20" s="2">
        <v>0</v>
      </c>
      <c r="E20" s="3" t="str">
        <f>_xlfn.IFNA(($D20*(VLOOKUP($A20,KetoDatabase[],4,FALSE))),"")</f>
        <v/>
      </c>
      <c r="F20" s="3" t="str">
        <f>_xlfn.IFNA(($D20*(VLOOKUP($A20,KetoDatabase[],6,FALSE))),"")</f>
        <v/>
      </c>
      <c r="G20" s="3" t="str">
        <f>_xlfn.IFNA(($D20*(VLOOKUP($A20,KetoDatabase[],7,FALSE))),"")</f>
        <v/>
      </c>
      <c r="H20" s="3" t="str">
        <f>_xlfn.IFNA(($D20*(VLOOKUP($A20,KetoDatabase[],8,FALSE))),"")</f>
        <v/>
      </c>
      <c r="I20" s="3" t="str">
        <f>_xlfn.IFNA(($D20*(VLOOKUP($A20,KetoDatabase[],9,FALSE))),"")</f>
        <v/>
      </c>
    </row>
    <row r="21" spans="1:9" x14ac:dyDescent="0.45">
      <c r="A21" s="2"/>
      <c r="B21" s="3" t="str">
        <f>_xlfn.IFNA((VLOOKUP($A21,KetoDatabase[],2,FALSE)),"")</f>
        <v/>
      </c>
      <c r="C21" s="3" t="str">
        <f>_xlfn.IFNA((VLOOKUP($A21,KetoDatabase[], 3, FALSE)),"")</f>
        <v/>
      </c>
      <c r="D21" s="2">
        <v>0</v>
      </c>
      <c r="E21" s="3" t="str">
        <f>_xlfn.IFNA(($D21*(VLOOKUP($A21,KetoDatabase[],4,FALSE))),"")</f>
        <v/>
      </c>
      <c r="F21" s="3" t="str">
        <f>_xlfn.IFNA(($D21*(VLOOKUP($A21,KetoDatabase[],6,FALSE))),"")</f>
        <v/>
      </c>
      <c r="G21" s="3" t="str">
        <f>_xlfn.IFNA(($D21*(VLOOKUP($A21,KetoDatabase[],7,FALSE))),"")</f>
        <v/>
      </c>
      <c r="H21" s="3" t="str">
        <f>_xlfn.IFNA(($D21*(VLOOKUP($A21,KetoDatabase[],8,FALSE))),"")</f>
        <v/>
      </c>
      <c r="I21" s="3" t="str">
        <f>_xlfn.IFNA(($D21*(VLOOKUP($A21,KetoDatabase[],9,FALSE))),"")</f>
        <v/>
      </c>
    </row>
    <row r="22" spans="1:9" x14ac:dyDescent="0.45">
      <c r="A22" s="2"/>
      <c r="B22" s="3" t="str">
        <f>_xlfn.IFNA((VLOOKUP($A22,KetoDatabase[],2,FALSE)),"")</f>
        <v/>
      </c>
      <c r="C22" s="3" t="str">
        <f>_xlfn.IFNA((VLOOKUP($A22,KetoDatabase[], 3, FALSE)),"")</f>
        <v/>
      </c>
      <c r="D22" s="2">
        <v>0</v>
      </c>
      <c r="E22" s="3" t="str">
        <f>_xlfn.IFNA(($D22*(VLOOKUP($A22,KetoDatabase[],4,FALSE))),"")</f>
        <v/>
      </c>
      <c r="F22" s="3" t="str">
        <f>_xlfn.IFNA(($D22*(VLOOKUP($A22,KetoDatabase[],6,FALSE))),"")</f>
        <v/>
      </c>
      <c r="G22" s="3" t="str">
        <f>_xlfn.IFNA(($D22*(VLOOKUP($A22,KetoDatabase[],7,FALSE))),"")</f>
        <v/>
      </c>
      <c r="H22" s="3" t="str">
        <f>_xlfn.IFNA(($D22*(VLOOKUP($A22,KetoDatabase[],8,FALSE))),"")</f>
        <v/>
      </c>
      <c r="I22" s="3" t="str">
        <f>_xlfn.IFNA(($D22*(VLOOKUP($A22,KetoDatabase[],9,FALSE))),"")</f>
        <v/>
      </c>
    </row>
    <row r="24" spans="1:9" x14ac:dyDescent="0.45">
      <c r="A24" t="s">
        <v>163</v>
      </c>
      <c r="E24">
        <f>SUM(E2:E22)</f>
        <v>0</v>
      </c>
      <c r="F24">
        <f t="shared" ref="F24:I24" si="0">SUM(F2:F22)</f>
        <v>0</v>
      </c>
      <c r="G24">
        <f t="shared" si="0"/>
        <v>0</v>
      </c>
      <c r="H24">
        <f t="shared" si="0"/>
        <v>0</v>
      </c>
      <c r="I24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D36838-DF09-4182-9FEC-4271F70F0EBA}">
          <x14:formula1>
            <xm:f>KetoDatabase!$A:$A</xm:f>
          </x14:formula1>
          <xm:sqref>A2:A22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8778-607B-46E5-91A6-72D50C6A13F9}">
  <dimension ref="A1:I24"/>
  <sheetViews>
    <sheetView workbookViewId="0">
      <selection activeCell="B33" sqref="B33"/>
    </sheetView>
  </sheetViews>
  <sheetFormatPr defaultRowHeight="14.25" x14ac:dyDescent="0.45"/>
  <cols>
    <col min="1" max="9" width="18.59765625" customWidth="1"/>
  </cols>
  <sheetData>
    <row r="1" spans="1:9" ht="14.65" thickBot="1" x14ac:dyDescent="0.5">
      <c r="A1" s="4" t="s">
        <v>161</v>
      </c>
      <c r="B1" s="4" t="s">
        <v>8</v>
      </c>
      <c r="C1" s="4" t="s">
        <v>162</v>
      </c>
      <c r="D1" s="4" t="s">
        <v>150</v>
      </c>
      <c r="E1" s="4" t="s">
        <v>2</v>
      </c>
      <c r="F1" s="4" t="s">
        <v>25</v>
      </c>
      <c r="G1" s="4" t="s">
        <v>4</v>
      </c>
      <c r="H1" s="4" t="s">
        <v>6</v>
      </c>
      <c r="I1" s="4" t="s">
        <v>5</v>
      </c>
    </row>
    <row r="2" spans="1:9" x14ac:dyDescent="0.45">
      <c r="A2" s="3"/>
      <c r="B2" s="3" t="str">
        <f>_xlfn.IFNA((VLOOKUP($A2,KetoDatabase[],2,FALSE)),"")</f>
        <v/>
      </c>
      <c r="C2" s="3" t="str">
        <f>_xlfn.IFNA((VLOOKUP($A2,KetoDatabase[], 3, FALSE)),"")</f>
        <v/>
      </c>
      <c r="D2" s="3">
        <v>0</v>
      </c>
      <c r="E2" s="3" t="str">
        <f>_xlfn.IFNA(($D2*(VLOOKUP($A2,KetoDatabase[],4,FALSE))),"")</f>
        <v/>
      </c>
      <c r="F2" s="3" t="str">
        <f>_xlfn.IFNA(($D2*(VLOOKUP($A2,KetoDatabase[],6,FALSE))),"")</f>
        <v/>
      </c>
      <c r="G2" s="3" t="str">
        <f>_xlfn.IFNA(($D2*(VLOOKUP($A2,KetoDatabase[],7,FALSE))),"")</f>
        <v/>
      </c>
      <c r="H2" s="3" t="str">
        <f>_xlfn.IFNA(($D2*(VLOOKUP($A2,KetoDatabase[],8,FALSE))),"")</f>
        <v/>
      </c>
      <c r="I2" s="3" t="str">
        <f>_xlfn.IFNA(($D2*(VLOOKUP($A2,KetoDatabase[],9,FALSE))),"")</f>
        <v/>
      </c>
    </row>
    <row r="3" spans="1:9" x14ac:dyDescent="0.45">
      <c r="A3" s="2"/>
      <c r="B3" s="3" t="str">
        <f>_xlfn.IFNA((VLOOKUP($A3,KetoDatabase[],2,FALSE)),"")</f>
        <v/>
      </c>
      <c r="C3" s="3" t="str">
        <f>_xlfn.IFNA((VLOOKUP($A3,KetoDatabase[], 3, FALSE)),"")</f>
        <v/>
      </c>
      <c r="D3" s="2">
        <v>0</v>
      </c>
      <c r="E3" s="3" t="str">
        <f>_xlfn.IFNA(($D3*(VLOOKUP($A3,KetoDatabase[],4,FALSE))),"")</f>
        <v/>
      </c>
      <c r="F3" s="3" t="str">
        <f>_xlfn.IFNA(($D3*(VLOOKUP($A3,KetoDatabase[],6,FALSE))),"")</f>
        <v/>
      </c>
      <c r="G3" s="3" t="str">
        <f>_xlfn.IFNA(($D3*(VLOOKUP($A3,KetoDatabase[],7,FALSE))),"")</f>
        <v/>
      </c>
      <c r="H3" s="3" t="str">
        <f>_xlfn.IFNA(($D3*(VLOOKUP($A3,KetoDatabase[],8,FALSE))),"")</f>
        <v/>
      </c>
      <c r="I3" s="3" t="str">
        <f>_xlfn.IFNA(($D3*(VLOOKUP($A3,KetoDatabase[],9,FALSE))),"")</f>
        <v/>
      </c>
    </row>
    <row r="4" spans="1:9" x14ac:dyDescent="0.45">
      <c r="A4" s="2"/>
      <c r="B4" s="3" t="str">
        <f>_xlfn.IFNA((VLOOKUP($A4,KetoDatabase[],2,FALSE)),"")</f>
        <v/>
      </c>
      <c r="C4" s="3" t="str">
        <f>_xlfn.IFNA((VLOOKUP($A4,KetoDatabase[], 3, FALSE)),"")</f>
        <v/>
      </c>
      <c r="D4" s="2">
        <v>0</v>
      </c>
      <c r="E4" s="3" t="str">
        <f>_xlfn.IFNA(($D4*(VLOOKUP($A4,KetoDatabase[],4,FALSE))),"")</f>
        <v/>
      </c>
      <c r="F4" s="3" t="str">
        <f>_xlfn.IFNA(($D4*(VLOOKUP($A4,KetoDatabase[],6,FALSE))),"")</f>
        <v/>
      </c>
      <c r="G4" s="3" t="str">
        <f>_xlfn.IFNA(($D4*(VLOOKUP($A4,KetoDatabase[],7,FALSE))),"")</f>
        <v/>
      </c>
      <c r="H4" s="3" t="str">
        <f>_xlfn.IFNA(($D4*(VLOOKUP($A4,KetoDatabase[],8,FALSE))),"")</f>
        <v/>
      </c>
      <c r="I4" s="3" t="str">
        <f>_xlfn.IFNA(($D4*(VLOOKUP($A4,KetoDatabase[],9,FALSE))),"")</f>
        <v/>
      </c>
    </row>
    <row r="5" spans="1:9" x14ac:dyDescent="0.45">
      <c r="A5" s="2"/>
      <c r="B5" s="3" t="str">
        <f>_xlfn.IFNA((VLOOKUP($A5,KetoDatabase[],2,FALSE)),"")</f>
        <v/>
      </c>
      <c r="C5" s="3" t="str">
        <f>_xlfn.IFNA((VLOOKUP($A5,KetoDatabase[], 3, FALSE)),"")</f>
        <v/>
      </c>
      <c r="D5" s="2">
        <v>0</v>
      </c>
      <c r="E5" s="3" t="str">
        <f>_xlfn.IFNA(($D5*(VLOOKUP($A5,KetoDatabase[],4,FALSE))),"")</f>
        <v/>
      </c>
      <c r="F5" s="3" t="str">
        <f>_xlfn.IFNA(($D5*(VLOOKUP($A5,KetoDatabase[],6,FALSE))),"")</f>
        <v/>
      </c>
      <c r="G5" s="3" t="str">
        <f>_xlfn.IFNA(($D5*(VLOOKUP($A5,KetoDatabase[],7,FALSE))),"")</f>
        <v/>
      </c>
      <c r="H5" s="3" t="str">
        <f>_xlfn.IFNA(($D5*(VLOOKUP($A5,KetoDatabase[],8,FALSE))),"")</f>
        <v/>
      </c>
      <c r="I5" s="3" t="str">
        <f>_xlfn.IFNA(($D5*(VLOOKUP($A5,KetoDatabase[],9,FALSE))),"")</f>
        <v/>
      </c>
    </row>
    <row r="6" spans="1:9" x14ac:dyDescent="0.45">
      <c r="A6" s="2"/>
      <c r="B6" s="3" t="str">
        <f>_xlfn.IFNA((VLOOKUP($A6,KetoDatabase[],2,FALSE)),"")</f>
        <v/>
      </c>
      <c r="C6" s="3" t="str">
        <f>_xlfn.IFNA((VLOOKUP($A6,KetoDatabase[], 3, FALSE)),"")</f>
        <v/>
      </c>
      <c r="D6" s="2">
        <v>0</v>
      </c>
      <c r="E6" s="3" t="str">
        <f>_xlfn.IFNA(($D6*(VLOOKUP($A6,KetoDatabase[],4,FALSE))),"")</f>
        <v/>
      </c>
      <c r="F6" s="3" t="str">
        <f>_xlfn.IFNA(($D6*(VLOOKUP($A6,KetoDatabase[],6,FALSE))),"")</f>
        <v/>
      </c>
      <c r="G6" s="3" t="str">
        <f>_xlfn.IFNA(($D6*(VLOOKUP($A6,KetoDatabase[],7,FALSE))),"")</f>
        <v/>
      </c>
      <c r="H6" s="3" t="str">
        <f>_xlfn.IFNA(($D6*(VLOOKUP($A6,KetoDatabase[],8,FALSE))),"")</f>
        <v/>
      </c>
      <c r="I6" s="3" t="str">
        <f>_xlfn.IFNA(($D6*(VLOOKUP($A6,KetoDatabase[],9,FALSE))),"")</f>
        <v/>
      </c>
    </row>
    <row r="7" spans="1:9" x14ac:dyDescent="0.45">
      <c r="A7" s="2"/>
      <c r="B7" s="3" t="str">
        <f>_xlfn.IFNA((VLOOKUP($A7,KetoDatabase[],2,FALSE)),"")</f>
        <v/>
      </c>
      <c r="C7" s="3" t="str">
        <f>_xlfn.IFNA((VLOOKUP($A7,KetoDatabase[], 3, FALSE)),"")</f>
        <v/>
      </c>
      <c r="D7" s="2">
        <v>0</v>
      </c>
      <c r="E7" s="3" t="str">
        <f>_xlfn.IFNA(($D7*(VLOOKUP($A7,KetoDatabase[],4,FALSE))),"")</f>
        <v/>
      </c>
      <c r="F7" s="3" t="str">
        <f>_xlfn.IFNA(($D7*(VLOOKUP($A7,KetoDatabase[],6,FALSE))),"")</f>
        <v/>
      </c>
      <c r="G7" s="3" t="str">
        <f>_xlfn.IFNA(($D7*(VLOOKUP($A7,KetoDatabase[],7,FALSE))),"")</f>
        <v/>
      </c>
      <c r="H7" s="3" t="str">
        <f>_xlfn.IFNA(($D7*(VLOOKUP($A7,KetoDatabase[],8,FALSE))),"")</f>
        <v/>
      </c>
      <c r="I7" s="3" t="str">
        <f>_xlfn.IFNA(($D7*(VLOOKUP($A7,KetoDatabase[],9,FALSE))),"")</f>
        <v/>
      </c>
    </row>
    <row r="8" spans="1:9" x14ac:dyDescent="0.45">
      <c r="A8" s="2"/>
      <c r="B8" s="3" t="str">
        <f>_xlfn.IFNA((VLOOKUP($A8,KetoDatabase[],2,FALSE)),"")</f>
        <v/>
      </c>
      <c r="C8" s="3" t="str">
        <f>_xlfn.IFNA((VLOOKUP($A8,KetoDatabase[], 3, FALSE)),"")</f>
        <v/>
      </c>
      <c r="D8" s="2">
        <v>0</v>
      </c>
      <c r="E8" s="3" t="str">
        <f>_xlfn.IFNA(($D8*(VLOOKUP($A8,KetoDatabase[],4,FALSE))),"")</f>
        <v/>
      </c>
      <c r="F8" s="3" t="str">
        <f>_xlfn.IFNA(($D8*(VLOOKUP($A8,KetoDatabase[],6,FALSE))),"")</f>
        <v/>
      </c>
      <c r="G8" s="3" t="str">
        <f>_xlfn.IFNA(($D8*(VLOOKUP($A8,KetoDatabase[],7,FALSE))),"")</f>
        <v/>
      </c>
      <c r="H8" s="3" t="str">
        <f>_xlfn.IFNA(($D8*(VLOOKUP($A8,KetoDatabase[],8,FALSE))),"")</f>
        <v/>
      </c>
      <c r="I8" s="3" t="str">
        <f>_xlfn.IFNA(($D8*(VLOOKUP($A8,KetoDatabase[],9,FALSE))),"")</f>
        <v/>
      </c>
    </row>
    <row r="9" spans="1:9" x14ac:dyDescent="0.45">
      <c r="A9" s="2"/>
      <c r="B9" s="3" t="str">
        <f>_xlfn.IFNA((VLOOKUP($A9,KetoDatabase[],2,FALSE)),"")</f>
        <v/>
      </c>
      <c r="C9" s="3" t="str">
        <f>_xlfn.IFNA((VLOOKUP($A9,KetoDatabase[], 3, FALSE)),"")</f>
        <v/>
      </c>
      <c r="D9" s="2">
        <v>0</v>
      </c>
      <c r="E9" s="3" t="str">
        <f>_xlfn.IFNA(($D9*(VLOOKUP($A9,KetoDatabase[],4,FALSE))),"")</f>
        <v/>
      </c>
      <c r="F9" s="3" t="str">
        <f>_xlfn.IFNA(($D9*(VLOOKUP($A9,KetoDatabase[],6,FALSE))),"")</f>
        <v/>
      </c>
      <c r="G9" s="3" t="str">
        <f>_xlfn.IFNA(($D9*(VLOOKUP($A9,KetoDatabase[],7,FALSE))),"")</f>
        <v/>
      </c>
      <c r="H9" s="3" t="str">
        <f>_xlfn.IFNA(($D9*(VLOOKUP($A9,KetoDatabase[],8,FALSE))),"")</f>
        <v/>
      </c>
      <c r="I9" s="3" t="str">
        <f>_xlfn.IFNA(($D9*(VLOOKUP($A9,KetoDatabase[],9,FALSE))),"")</f>
        <v/>
      </c>
    </row>
    <row r="10" spans="1:9" x14ac:dyDescent="0.45">
      <c r="A10" s="2"/>
      <c r="B10" s="3" t="str">
        <f>_xlfn.IFNA((VLOOKUP($A10,KetoDatabase[],2,FALSE)),"")</f>
        <v/>
      </c>
      <c r="C10" s="3" t="str">
        <f>_xlfn.IFNA((VLOOKUP($A10,KetoDatabase[], 3, FALSE)),"")</f>
        <v/>
      </c>
      <c r="D10" s="2">
        <v>0</v>
      </c>
      <c r="E10" s="3" t="str">
        <f>_xlfn.IFNA(($D10*(VLOOKUP($A10,KetoDatabase[],4,FALSE))),"")</f>
        <v/>
      </c>
      <c r="F10" s="3" t="str">
        <f>_xlfn.IFNA(($D10*(VLOOKUP($A10,KetoDatabase[],6,FALSE))),"")</f>
        <v/>
      </c>
      <c r="G10" s="3" t="str">
        <f>_xlfn.IFNA(($D10*(VLOOKUP($A10,KetoDatabase[],7,FALSE))),"")</f>
        <v/>
      </c>
      <c r="H10" s="3" t="str">
        <f>_xlfn.IFNA(($D10*(VLOOKUP($A10,KetoDatabase[],8,FALSE))),"")</f>
        <v/>
      </c>
      <c r="I10" s="3" t="str">
        <f>_xlfn.IFNA(($D10*(VLOOKUP($A10,KetoDatabase[],9,FALSE))),"")</f>
        <v/>
      </c>
    </row>
    <row r="11" spans="1:9" x14ac:dyDescent="0.45">
      <c r="A11" s="2"/>
      <c r="B11" s="3" t="str">
        <f>_xlfn.IFNA((VLOOKUP($A11,KetoDatabase[],2,FALSE)),"")</f>
        <v/>
      </c>
      <c r="C11" s="3" t="str">
        <f>_xlfn.IFNA((VLOOKUP($A11,KetoDatabase[], 3, FALSE)),"")</f>
        <v/>
      </c>
      <c r="D11" s="2">
        <v>0</v>
      </c>
      <c r="E11" s="3" t="str">
        <f>_xlfn.IFNA(($D11*(VLOOKUP($A11,KetoDatabase[],4,FALSE))),"")</f>
        <v/>
      </c>
      <c r="F11" s="3" t="str">
        <f>_xlfn.IFNA(($D11*(VLOOKUP($A11,KetoDatabase[],6,FALSE))),"")</f>
        <v/>
      </c>
      <c r="G11" s="3" t="str">
        <f>_xlfn.IFNA(($D11*(VLOOKUP($A11,KetoDatabase[],7,FALSE))),"")</f>
        <v/>
      </c>
      <c r="H11" s="3" t="str">
        <f>_xlfn.IFNA(($D11*(VLOOKUP($A11,KetoDatabase[],8,FALSE))),"")</f>
        <v/>
      </c>
      <c r="I11" s="3" t="str">
        <f>_xlfn.IFNA(($D11*(VLOOKUP($A11,KetoDatabase[],9,FALSE))),"")</f>
        <v/>
      </c>
    </row>
    <row r="12" spans="1:9" x14ac:dyDescent="0.45">
      <c r="A12" s="2"/>
      <c r="B12" s="3" t="str">
        <f>_xlfn.IFNA((VLOOKUP($A12,KetoDatabase[],2,FALSE)),"")</f>
        <v/>
      </c>
      <c r="C12" s="3" t="str">
        <f>_xlfn.IFNA((VLOOKUP($A12,KetoDatabase[], 3, FALSE)),"")</f>
        <v/>
      </c>
      <c r="D12" s="2">
        <v>0</v>
      </c>
      <c r="E12" s="3" t="str">
        <f>_xlfn.IFNA(($D12*(VLOOKUP($A12,KetoDatabase[],4,FALSE))),"")</f>
        <v/>
      </c>
      <c r="F12" s="3" t="str">
        <f>_xlfn.IFNA(($D12*(VLOOKUP($A12,KetoDatabase[],6,FALSE))),"")</f>
        <v/>
      </c>
      <c r="G12" s="3" t="str">
        <f>_xlfn.IFNA(($D12*(VLOOKUP($A12,KetoDatabase[],7,FALSE))),"")</f>
        <v/>
      </c>
      <c r="H12" s="3" t="str">
        <f>_xlfn.IFNA(($D12*(VLOOKUP($A12,KetoDatabase[],8,FALSE))),"")</f>
        <v/>
      </c>
      <c r="I12" s="3" t="str">
        <f>_xlfn.IFNA(($D12*(VLOOKUP($A12,KetoDatabase[],9,FALSE))),"")</f>
        <v/>
      </c>
    </row>
    <row r="13" spans="1:9" x14ac:dyDescent="0.45">
      <c r="A13" s="2"/>
      <c r="B13" s="3" t="str">
        <f>_xlfn.IFNA((VLOOKUP($A13,KetoDatabase[],2,FALSE)),"")</f>
        <v/>
      </c>
      <c r="C13" s="3" t="str">
        <f>_xlfn.IFNA((VLOOKUP($A13,KetoDatabase[], 3, FALSE)),"")</f>
        <v/>
      </c>
      <c r="D13" s="2">
        <v>0</v>
      </c>
      <c r="E13" s="3" t="str">
        <f>_xlfn.IFNA(($D13*(VLOOKUP($A13,KetoDatabase[],4,FALSE))),"")</f>
        <v/>
      </c>
      <c r="F13" s="3" t="str">
        <f>_xlfn.IFNA(($D13*(VLOOKUP($A13,KetoDatabase[],6,FALSE))),"")</f>
        <v/>
      </c>
      <c r="G13" s="3" t="str">
        <f>_xlfn.IFNA(($D13*(VLOOKUP($A13,KetoDatabase[],7,FALSE))),"")</f>
        <v/>
      </c>
      <c r="H13" s="3" t="str">
        <f>_xlfn.IFNA(($D13*(VLOOKUP($A13,KetoDatabase[],8,FALSE))),"")</f>
        <v/>
      </c>
      <c r="I13" s="3" t="str">
        <f>_xlfn.IFNA(($D13*(VLOOKUP($A13,KetoDatabase[],9,FALSE))),"")</f>
        <v/>
      </c>
    </row>
    <row r="14" spans="1:9" x14ac:dyDescent="0.45">
      <c r="A14" s="2"/>
      <c r="B14" s="3" t="str">
        <f>_xlfn.IFNA((VLOOKUP($A14,KetoDatabase[],2,FALSE)),"")</f>
        <v/>
      </c>
      <c r="C14" s="3" t="str">
        <f>_xlfn.IFNA((VLOOKUP($A14,KetoDatabase[], 3, FALSE)),"")</f>
        <v/>
      </c>
      <c r="D14" s="2">
        <v>0</v>
      </c>
      <c r="E14" s="3" t="str">
        <f>_xlfn.IFNA(($D14*(VLOOKUP($A14,KetoDatabase[],4,FALSE))),"")</f>
        <v/>
      </c>
      <c r="F14" s="3" t="str">
        <f>_xlfn.IFNA(($D14*(VLOOKUP($A14,KetoDatabase[],6,FALSE))),"")</f>
        <v/>
      </c>
      <c r="G14" s="3" t="str">
        <f>_xlfn.IFNA(($D14*(VLOOKUP($A14,KetoDatabase[],7,FALSE))),"")</f>
        <v/>
      </c>
      <c r="H14" s="3" t="str">
        <f>_xlfn.IFNA(($D14*(VLOOKUP($A14,KetoDatabase[],8,FALSE))),"")</f>
        <v/>
      </c>
      <c r="I14" s="3" t="str">
        <f>_xlfn.IFNA(($D14*(VLOOKUP($A14,KetoDatabase[],9,FALSE))),"")</f>
        <v/>
      </c>
    </row>
    <row r="15" spans="1:9" x14ac:dyDescent="0.45">
      <c r="A15" s="2"/>
      <c r="B15" s="3" t="str">
        <f>_xlfn.IFNA((VLOOKUP($A15,KetoDatabase[],2,FALSE)),"")</f>
        <v/>
      </c>
      <c r="C15" s="3" t="str">
        <f>_xlfn.IFNA((VLOOKUP($A15,KetoDatabase[], 3, FALSE)),"")</f>
        <v/>
      </c>
      <c r="D15" s="2">
        <v>0</v>
      </c>
      <c r="E15" s="3" t="str">
        <f>_xlfn.IFNA(($D15*(VLOOKUP($A15,KetoDatabase[],4,FALSE))),"")</f>
        <v/>
      </c>
      <c r="F15" s="3" t="str">
        <f>_xlfn.IFNA(($D15*(VLOOKUP($A15,KetoDatabase[],6,FALSE))),"")</f>
        <v/>
      </c>
      <c r="G15" s="3" t="str">
        <f>_xlfn.IFNA(($D15*(VLOOKUP($A15,KetoDatabase[],7,FALSE))),"")</f>
        <v/>
      </c>
      <c r="H15" s="3" t="str">
        <f>_xlfn.IFNA(($D15*(VLOOKUP($A15,KetoDatabase[],8,FALSE))),"")</f>
        <v/>
      </c>
      <c r="I15" s="3" t="str">
        <f>_xlfn.IFNA(($D15*(VLOOKUP($A15,KetoDatabase[],9,FALSE))),"")</f>
        <v/>
      </c>
    </row>
    <row r="16" spans="1:9" x14ac:dyDescent="0.45">
      <c r="A16" s="2"/>
      <c r="B16" s="3" t="str">
        <f>_xlfn.IFNA((VLOOKUP($A16,KetoDatabase[],2,FALSE)),"")</f>
        <v/>
      </c>
      <c r="C16" s="3" t="str">
        <f>_xlfn.IFNA((VLOOKUP($A16,KetoDatabase[], 3, FALSE)),"")</f>
        <v/>
      </c>
      <c r="D16" s="2">
        <v>0</v>
      </c>
      <c r="E16" s="3" t="str">
        <f>_xlfn.IFNA(($D16*(VLOOKUP($A16,KetoDatabase[],4,FALSE))),"")</f>
        <v/>
      </c>
      <c r="F16" s="3" t="str">
        <f>_xlfn.IFNA(($D16*(VLOOKUP($A16,KetoDatabase[],6,FALSE))),"")</f>
        <v/>
      </c>
      <c r="G16" s="3" t="str">
        <f>_xlfn.IFNA(($D16*(VLOOKUP($A16,KetoDatabase[],7,FALSE))),"")</f>
        <v/>
      </c>
      <c r="H16" s="3" t="str">
        <f>_xlfn.IFNA(($D16*(VLOOKUP($A16,KetoDatabase[],8,FALSE))),"")</f>
        <v/>
      </c>
      <c r="I16" s="3" t="str">
        <f>_xlfn.IFNA(($D16*(VLOOKUP($A16,KetoDatabase[],9,FALSE))),"")</f>
        <v/>
      </c>
    </row>
    <row r="17" spans="1:9" x14ac:dyDescent="0.45">
      <c r="A17" s="2"/>
      <c r="B17" s="3" t="str">
        <f>_xlfn.IFNA((VLOOKUP($A17,KetoDatabase[],2,FALSE)),"")</f>
        <v/>
      </c>
      <c r="C17" s="3" t="str">
        <f>_xlfn.IFNA((VLOOKUP($A17,KetoDatabase[], 3, FALSE)),"")</f>
        <v/>
      </c>
      <c r="D17" s="2">
        <v>0</v>
      </c>
      <c r="E17" s="3" t="str">
        <f>_xlfn.IFNA(($D17*(VLOOKUP($A17,KetoDatabase[],4,FALSE))),"")</f>
        <v/>
      </c>
      <c r="F17" s="3" t="str">
        <f>_xlfn.IFNA(($D17*(VLOOKUP($A17,KetoDatabase[],6,FALSE))),"")</f>
        <v/>
      </c>
      <c r="G17" s="3" t="str">
        <f>_xlfn.IFNA(($D17*(VLOOKUP($A17,KetoDatabase[],7,FALSE))),"")</f>
        <v/>
      </c>
      <c r="H17" s="3" t="str">
        <f>_xlfn.IFNA(($D17*(VLOOKUP($A17,KetoDatabase[],8,FALSE))),"")</f>
        <v/>
      </c>
      <c r="I17" s="3" t="str">
        <f>_xlfn.IFNA(($D17*(VLOOKUP($A17,KetoDatabase[],9,FALSE))),"")</f>
        <v/>
      </c>
    </row>
    <row r="18" spans="1:9" x14ac:dyDescent="0.45">
      <c r="A18" s="2"/>
      <c r="B18" s="3" t="str">
        <f>_xlfn.IFNA((VLOOKUP($A18,KetoDatabase[],2,FALSE)),"")</f>
        <v/>
      </c>
      <c r="C18" s="3" t="str">
        <f>_xlfn.IFNA((VLOOKUP($A18,KetoDatabase[], 3, FALSE)),"")</f>
        <v/>
      </c>
      <c r="D18" s="2">
        <v>0</v>
      </c>
      <c r="E18" s="3" t="str">
        <f>_xlfn.IFNA(($D18*(VLOOKUP($A18,KetoDatabase[],4,FALSE))),"")</f>
        <v/>
      </c>
      <c r="F18" s="3" t="str">
        <f>_xlfn.IFNA(($D18*(VLOOKUP($A18,KetoDatabase[],6,FALSE))),"")</f>
        <v/>
      </c>
      <c r="G18" s="3" t="str">
        <f>_xlfn.IFNA(($D18*(VLOOKUP($A18,KetoDatabase[],7,FALSE))),"")</f>
        <v/>
      </c>
      <c r="H18" s="3" t="str">
        <f>_xlfn.IFNA(($D18*(VLOOKUP($A18,KetoDatabase[],8,FALSE))),"")</f>
        <v/>
      </c>
      <c r="I18" s="3" t="str">
        <f>_xlfn.IFNA(($D18*(VLOOKUP($A18,KetoDatabase[],9,FALSE))),"")</f>
        <v/>
      </c>
    </row>
    <row r="19" spans="1:9" x14ac:dyDescent="0.45">
      <c r="A19" s="2"/>
      <c r="B19" s="3" t="str">
        <f>_xlfn.IFNA((VLOOKUP($A19,KetoDatabase[],2,FALSE)),"")</f>
        <v/>
      </c>
      <c r="C19" s="3" t="str">
        <f>_xlfn.IFNA((VLOOKUP($A19,KetoDatabase[], 3, FALSE)),"")</f>
        <v/>
      </c>
      <c r="D19" s="2">
        <v>0</v>
      </c>
      <c r="E19" s="3" t="str">
        <f>_xlfn.IFNA(($D19*(VLOOKUP($A19,KetoDatabase[],4,FALSE))),"")</f>
        <v/>
      </c>
      <c r="F19" s="3" t="str">
        <f>_xlfn.IFNA(($D19*(VLOOKUP($A19,KetoDatabase[],6,FALSE))),"")</f>
        <v/>
      </c>
      <c r="G19" s="3" t="str">
        <f>_xlfn.IFNA(($D19*(VLOOKUP($A19,KetoDatabase[],7,FALSE))),"")</f>
        <v/>
      </c>
      <c r="H19" s="3" t="str">
        <f>_xlfn.IFNA(($D19*(VLOOKUP($A19,KetoDatabase[],8,FALSE))),"")</f>
        <v/>
      </c>
      <c r="I19" s="3" t="str">
        <f>_xlfn.IFNA(($D19*(VLOOKUP($A19,KetoDatabase[],9,FALSE))),"")</f>
        <v/>
      </c>
    </row>
    <row r="20" spans="1:9" x14ac:dyDescent="0.45">
      <c r="A20" s="2"/>
      <c r="B20" s="3" t="str">
        <f>_xlfn.IFNA((VLOOKUP($A20,KetoDatabase[],2,FALSE)),"")</f>
        <v/>
      </c>
      <c r="C20" s="3" t="str">
        <f>_xlfn.IFNA((VLOOKUP($A20,KetoDatabase[], 3, FALSE)),"")</f>
        <v/>
      </c>
      <c r="D20" s="2">
        <v>0</v>
      </c>
      <c r="E20" s="3" t="str">
        <f>_xlfn.IFNA(($D20*(VLOOKUP($A20,KetoDatabase[],4,FALSE))),"")</f>
        <v/>
      </c>
      <c r="F20" s="3" t="str">
        <f>_xlfn.IFNA(($D20*(VLOOKUP($A20,KetoDatabase[],6,FALSE))),"")</f>
        <v/>
      </c>
      <c r="G20" s="3" t="str">
        <f>_xlfn.IFNA(($D20*(VLOOKUP($A20,KetoDatabase[],7,FALSE))),"")</f>
        <v/>
      </c>
      <c r="H20" s="3" t="str">
        <f>_xlfn.IFNA(($D20*(VLOOKUP($A20,KetoDatabase[],8,FALSE))),"")</f>
        <v/>
      </c>
      <c r="I20" s="3" t="str">
        <f>_xlfn.IFNA(($D20*(VLOOKUP($A20,KetoDatabase[],9,FALSE))),"")</f>
        <v/>
      </c>
    </row>
    <row r="21" spans="1:9" x14ac:dyDescent="0.45">
      <c r="A21" s="2"/>
      <c r="B21" s="3" t="str">
        <f>_xlfn.IFNA((VLOOKUP($A21,KetoDatabase[],2,FALSE)),"")</f>
        <v/>
      </c>
      <c r="C21" s="3" t="str">
        <f>_xlfn.IFNA((VLOOKUP($A21,KetoDatabase[], 3, FALSE)),"")</f>
        <v/>
      </c>
      <c r="D21" s="2">
        <v>0</v>
      </c>
      <c r="E21" s="3" t="str">
        <f>_xlfn.IFNA(($D21*(VLOOKUP($A21,KetoDatabase[],4,FALSE))),"")</f>
        <v/>
      </c>
      <c r="F21" s="3" t="str">
        <f>_xlfn.IFNA(($D21*(VLOOKUP($A21,KetoDatabase[],6,FALSE))),"")</f>
        <v/>
      </c>
      <c r="G21" s="3" t="str">
        <f>_xlfn.IFNA(($D21*(VLOOKUP($A21,KetoDatabase[],7,FALSE))),"")</f>
        <v/>
      </c>
      <c r="H21" s="3" t="str">
        <f>_xlfn.IFNA(($D21*(VLOOKUP($A21,KetoDatabase[],8,FALSE))),"")</f>
        <v/>
      </c>
      <c r="I21" s="3" t="str">
        <f>_xlfn.IFNA(($D21*(VLOOKUP($A21,KetoDatabase[],9,FALSE))),"")</f>
        <v/>
      </c>
    </row>
    <row r="22" spans="1:9" x14ac:dyDescent="0.45">
      <c r="A22" s="2"/>
      <c r="B22" s="3" t="str">
        <f>_xlfn.IFNA((VLOOKUP($A22,KetoDatabase[],2,FALSE)),"")</f>
        <v/>
      </c>
      <c r="C22" s="3" t="str">
        <f>_xlfn.IFNA((VLOOKUP($A22,KetoDatabase[], 3, FALSE)),"")</f>
        <v/>
      </c>
      <c r="D22" s="2">
        <v>0</v>
      </c>
      <c r="E22" s="3" t="str">
        <f>_xlfn.IFNA(($D22*(VLOOKUP($A22,KetoDatabase[],4,FALSE))),"")</f>
        <v/>
      </c>
      <c r="F22" s="3" t="str">
        <f>_xlfn.IFNA(($D22*(VLOOKUP($A22,KetoDatabase[],6,FALSE))),"")</f>
        <v/>
      </c>
      <c r="G22" s="3" t="str">
        <f>_xlfn.IFNA(($D22*(VLOOKUP($A22,KetoDatabase[],7,FALSE))),"")</f>
        <v/>
      </c>
      <c r="H22" s="3" t="str">
        <f>_xlfn.IFNA(($D22*(VLOOKUP($A22,KetoDatabase[],8,FALSE))),"")</f>
        <v/>
      </c>
      <c r="I22" s="3" t="str">
        <f>_xlfn.IFNA(($D22*(VLOOKUP($A22,KetoDatabase[],9,FALSE))),"")</f>
        <v/>
      </c>
    </row>
    <row r="24" spans="1:9" x14ac:dyDescent="0.45">
      <c r="A24" t="s">
        <v>163</v>
      </c>
      <c r="E24">
        <f>SUM(E2:E22)</f>
        <v>0</v>
      </c>
      <c r="F24">
        <f t="shared" ref="F24:I24" si="0">SUM(F2:F22)</f>
        <v>0</v>
      </c>
      <c r="G24">
        <f t="shared" si="0"/>
        <v>0</v>
      </c>
      <c r="H24">
        <f t="shared" si="0"/>
        <v>0</v>
      </c>
      <c r="I24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E85F35-639A-4841-BC61-57726FD4222F}">
          <x14:formula1>
            <xm:f>KetoDatabase!$A:$A</xm:f>
          </x14:formula1>
          <xm:sqref>A2:A22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E521-AEA6-4585-B7DE-DEC53F28AFB8}">
  <dimension ref="A1:I24"/>
  <sheetViews>
    <sheetView workbookViewId="0">
      <selection activeCell="B33" sqref="B33"/>
    </sheetView>
  </sheetViews>
  <sheetFormatPr defaultRowHeight="14.25" x14ac:dyDescent="0.45"/>
  <cols>
    <col min="1" max="9" width="18.59765625" customWidth="1"/>
  </cols>
  <sheetData>
    <row r="1" spans="1:9" ht="14.65" thickBot="1" x14ac:dyDescent="0.5">
      <c r="A1" s="4" t="s">
        <v>161</v>
      </c>
      <c r="B1" s="4" t="s">
        <v>8</v>
      </c>
      <c r="C1" s="4" t="s">
        <v>162</v>
      </c>
      <c r="D1" s="4" t="s">
        <v>150</v>
      </c>
      <c r="E1" s="4" t="s">
        <v>2</v>
      </c>
      <c r="F1" s="4" t="s">
        <v>25</v>
      </c>
      <c r="G1" s="4" t="s">
        <v>4</v>
      </c>
      <c r="H1" s="4" t="s">
        <v>6</v>
      </c>
      <c r="I1" s="4" t="s">
        <v>5</v>
      </c>
    </row>
    <row r="2" spans="1:9" x14ac:dyDescent="0.45">
      <c r="A2" s="3"/>
      <c r="B2" s="3" t="str">
        <f>_xlfn.IFNA((VLOOKUP($A2,KetoDatabase[],2,FALSE)),"")</f>
        <v/>
      </c>
      <c r="C2" s="3" t="str">
        <f>_xlfn.IFNA((VLOOKUP($A2,KetoDatabase[], 3, FALSE)),"")</f>
        <v/>
      </c>
      <c r="D2" s="3">
        <v>0</v>
      </c>
      <c r="E2" s="3" t="str">
        <f>_xlfn.IFNA(($D2*(VLOOKUP($A2,KetoDatabase[],4,FALSE))),"")</f>
        <v/>
      </c>
      <c r="F2" s="3" t="str">
        <f>_xlfn.IFNA(($D2*(VLOOKUP($A2,KetoDatabase[],6,FALSE))),"")</f>
        <v/>
      </c>
      <c r="G2" s="3" t="str">
        <f>_xlfn.IFNA(($D2*(VLOOKUP($A2,KetoDatabase[],7,FALSE))),"")</f>
        <v/>
      </c>
      <c r="H2" s="3" t="str">
        <f>_xlfn.IFNA(($D2*(VLOOKUP($A2,KetoDatabase[],8,FALSE))),"")</f>
        <v/>
      </c>
      <c r="I2" s="3" t="str">
        <f>_xlfn.IFNA(($D2*(VLOOKUP($A2,KetoDatabase[],9,FALSE))),"")</f>
        <v/>
      </c>
    </row>
    <row r="3" spans="1:9" x14ac:dyDescent="0.45">
      <c r="A3" s="2"/>
      <c r="B3" s="3" t="str">
        <f>_xlfn.IFNA((VLOOKUP($A3,KetoDatabase[],2,FALSE)),"")</f>
        <v/>
      </c>
      <c r="C3" s="3" t="str">
        <f>_xlfn.IFNA((VLOOKUP($A3,KetoDatabase[], 3, FALSE)),"")</f>
        <v/>
      </c>
      <c r="D3" s="2">
        <v>0</v>
      </c>
      <c r="E3" s="3" t="str">
        <f>_xlfn.IFNA(($D3*(VLOOKUP($A3,KetoDatabase[],4,FALSE))),"")</f>
        <v/>
      </c>
      <c r="F3" s="3" t="str">
        <f>_xlfn.IFNA(($D3*(VLOOKUP($A3,KetoDatabase[],6,FALSE))),"")</f>
        <v/>
      </c>
      <c r="G3" s="3" t="str">
        <f>_xlfn.IFNA(($D3*(VLOOKUP($A3,KetoDatabase[],7,FALSE))),"")</f>
        <v/>
      </c>
      <c r="H3" s="3" t="str">
        <f>_xlfn.IFNA(($D3*(VLOOKUP($A3,KetoDatabase[],8,FALSE))),"")</f>
        <v/>
      </c>
      <c r="I3" s="3" t="str">
        <f>_xlfn.IFNA(($D3*(VLOOKUP($A3,KetoDatabase[],9,FALSE))),"")</f>
        <v/>
      </c>
    </row>
    <row r="4" spans="1:9" x14ac:dyDescent="0.45">
      <c r="A4" s="2"/>
      <c r="B4" s="3" t="str">
        <f>_xlfn.IFNA((VLOOKUP($A4,KetoDatabase[],2,FALSE)),"")</f>
        <v/>
      </c>
      <c r="C4" s="3" t="str">
        <f>_xlfn.IFNA((VLOOKUP($A4,KetoDatabase[], 3, FALSE)),"")</f>
        <v/>
      </c>
      <c r="D4" s="2">
        <v>0</v>
      </c>
      <c r="E4" s="3" t="str">
        <f>_xlfn.IFNA(($D4*(VLOOKUP($A4,KetoDatabase[],4,FALSE))),"")</f>
        <v/>
      </c>
      <c r="F4" s="3" t="str">
        <f>_xlfn.IFNA(($D4*(VLOOKUP($A4,KetoDatabase[],6,FALSE))),"")</f>
        <v/>
      </c>
      <c r="G4" s="3" t="str">
        <f>_xlfn.IFNA(($D4*(VLOOKUP($A4,KetoDatabase[],7,FALSE))),"")</f>
        <v/>
      </c>
      <c r="H4" s="3" t="str">
        <f>_xlfn.IFNA(($D4*(VLOOKUP($A4,KetoDatabase[],8,FALSE))),"")</f>
        <v/>
      </c>
      <c r="I4" s="3" t="str">
        <f>_xlfn.IFNA(($D4*(VLOOKUP($A4,KetoDatabase[],9,FALSE))),"")</f>
        <v/>
      </c>
    </row>
    <row r="5" spans="1:9" x14ac:dyDescent="0.45">
      <c r="A5" s="2"/>
      <c r="B5" s="3" t="str">
        <f>_xlfn.IFNA((VLOOKUP($A5,KetoDatabase[],2,FALSE)),"")</f>
        <v/>
      </c>
      <c r="C5" s="3" t="str">
        <f>_xlfn.IFNA((VLOOKUP($A5,KetoDatabase[], 3, FALSE)),"")</f>
        <v/>
      </c>
      <c r="D5" s="2">
        <v>0</v>
      </c>
      <c r="E5" s="3" t="str">
        <f>_xlfn.IFNA(($D5*(VLOOKUP($A5,KetoDatabase[],4,FALSE))),"")</f>
        <v/>
      </c>
      <c r="F5" s="3" t="str">
        <f>_xlfn.IFNA(($D5*(VLOOKUP($A5,KetoDatabase[],6,FALSE))),"")</f>
        <v/>
      </c>
      <c r="G5" s="3" t="str">
        <f>_xlfn.IFNA(($D5*(VLOOKUP($A5,KetoDatabase[],7,FALSE))),"")</f>
        <v/>
      </c>
      <c r="H5" s="3" t="str">
        <f>_xlfn.IFNA(($D5*(VLOOKUP($A5,KetoDatabase[],8,FALSE))),"")</f>
        <v/>
      </c>
      <c r="I5" s="3" t="str">
        <f>_xlfn.IFNA(($D5*(VLOOKUP($A5,KetoDatabase[],9,FALSE))),"")</f>
        <v/>
      </c>
    </row>
    <row r="6" spans="1:9" x14ac:dyDescent="0.45">
      <c r="A6" s="2"/>
      <c r="B6" s="3" t="str">
        <f>_xlfn.IFNA((VLOOKUP($A6,KetoDatabase[],2,FALSE)),"")</f>
        <v/>
      </c>
      <c r="C6" s="3" t="str">
        <f>_xlfn.IFNA((VLOOKUP($A6,KetoDatabase[], 3, FALSE)),"")</f>
        <v/>
      </c>
      <c r="D6" s="2">
        <v>0</v>
      </c>
      <c r="E6" s="3" t="str">
        <f>_xlfn.IFNA(($D6*(VLOOKUP($A6,KetoDatabase[],4,FALSE))),"")</f>
        <v/>
      </c>
      <c r="F6" s="3" t="str">
        <f>_xlfn.IFNA(($D6*(VLOOKUP($A6,KetoDatabase[],6,FALSE))),"")</f>
        <v/>
      </c>
      <c r="G6" s="3" t="str">
        <f>_xlfn.IFNA(($D6*(VLOOKUP($A6,KetoDatabase[],7,FALSE))),"")</f>
        <v/>
      </c>
      <c r="H6" s="3" t="str">
        <f>_xlfn.IFNA(($D6*(VLOOKUP($A6,KetoDatabase[],8,FALSE))),"")</f>
        <v/>
      </c>
      <c r="I6" s="3" t="str">
        <f>_xlfn.IFNA(($D6*(VLOOKUP($A6,KetoDatabase[],9,FALSE))),"")</f>
        <v/>
      </c>
    </row>
    <row r="7" spans="1:9" x14ac:dyDescent="0.45">
      <c r="A7" s="2"/>
      <c r="B7" s="3" t="str">
        <f>_xlfn.IFNA((VLOOKUP($A7,KetoDatabase[],2,FALSE)),"")</f>
        <v/>
      </c>
      <c r="C7" s="3" t="str">
        <f>_xlfn.IFNA((VLOOKUP($A7,KetoDatabase[], 3, FALSE)),"")</f>
        <v/>
      </c>
      <c r="D7" s="2">
        <v>0</v>
      </c>
      <c r="E7" s="3" t="str">
        <f>_xlfn.IFNA(($D7*(VLOOKUP($A7,KetoDatabase[],4,FALSE))),"")</f>
        <v/>
      </c>
      <c r="F7" s="3" t="str">
        <f>_xlfn.IFNA(($D7*(VLOOKUP($A7,KetoDatabase[],6,FALSE))),"")</f>
        <v/>
      </c>
      <c r="G7" s="3" t="str">
        <f>_xlfn.IFNA(($D7*(VLOOKUP($A7,KetoDatabase[],7,FALSE))),"")</f>
        <v/>
      </c>
      <c r="H7" s="3" t="str">
        <f>_xlfn.IFNA(($D7*(VLOOKUP($A7,KetoDatabase[],8,FALSE))),"")</f>
        <v/>
      </c>
      <c r="I7" s="3" t="str">
        <f>_xlfn.IFNA(($D7*(VLOOKUP($A7,KetoDatabase[],9,FALSE))),"")</f>
        <v/>
      </c>
    </row>
    <row r="8" spans="1:9" x14ac:dyDescent="0.45">
      <c r="A8" s="2"/>
      <c r="B8" s="3" t="str">
        <f>_xlfn.IFNA((VLOOKUP($A8,KetoDatabase[],2,FALSE)),"")</f>
        <v/>
      </c>
      <c r="C8" s="3" t="str">
        <f>_xlfn.IFNA((VLOOKUP($A8,KetoDatabase[], 3, FALSE)),"")</f>
        <v/>
      </c>
      <c r="D8" s="2">
        <v>0</v>
      </c>
      <c r="E8" s="3" t="str">
        <f>_xlfn.IFNA(($D8*(VLOOKUP($A8,KetoDatabase[],4,FALSE))),"")</f>
        <v/>
      </c>
      <c r="F8" s="3" t="str">
        <f>_xlfn.IFNA(($D8*(VLOOKUP($A8,KetoDatabase[],6,FALSE))),"")</f>
        <v/>
      </c>
      <c r="G8" s="3" t="str">
        <f>_xlfn.IFNA(($D8*(VLOOKUP($A8,KetoDatabase[],7,FALSE))),"")</f>
        <v/>
      </c>
      <c r="H8" s="3" t="str">
        <f>_xlfn.IFNA(($D8*(VLOOKUP($A8,KetoDatabase[],8,FALSE))),"")</f>
        <v/>
      </c>
      <c r="I8" s="3" t="str">
        <f>_xlfn.IFNA(($D8*(VLOOKUP($A8,KetoDatabase[],9,FALSE))),"")</f>
        <v/>
      </c>
    </row>
    <row r="9" spans="1:9" x14ac:dyDescent="0.45">
      <c r="A9" s="2"/>
      <c r="B9" s="3" t="str">
        <f>_xlfn.IFNA((VLOOKUP($A9,KetoDatabase[],2,FALSE)),"")</f>
        <v/>
      </c>
      <c r="C9" s="3" t="str">
        <f>_xlfn.IFNA((VLOOKUP($A9,KetoDatabase[], 3, FALSE)),"")</f>
        <v/>
      </c>
      <c r="D9" s="2">
        <v>0</v>
      </c>
      <c r="E9" s="3" t="str">
        <f>_xlfn.IFNA(($D9*(VLOOKUP($A9,KetoDatabase[],4,FALSE))),"")</f>
        <v/>
      </c>
      <c r="F9" s="3" t="str">
        <f>_xlfn.IFNA(($D9*(VLOOKUP($A9,KetoDatabase[],6,FALSE))),"")</f>
        <v/>
      </c>
      <c r="G9" s="3" t="str">
        <f>_xlfn.IFNA(($D9*(VLOOKUP($A9,KetoDatabase[],7,FALSE))),"")</f>
        <v/>
      </c>
      <c r="H9" s="3" t="str">
        <f>_xlfn.IFNA(($D9*(VLOOKUP($A9,KetoDatabase[],8,FALSE))),"")</f>
        <v/>
      </c>
      <c r="I9" s="3" t="str">
        <f>_xlfn.IFNA(($D9*(VLOOKUP($A9,KetoDatabase[],9,FALSE))),"")</f>
        <v/>
      </c>
    </row>
    <row r="10" spans="1:9" x14ac:dyDescent="0.45">
      <c r="A10" s="2"/>
      <c r="B10" s="3" t="str">
        <f>_xlfn.IFNA((VLOOKUP($A10,KetoDatabase[],2,FALSE)),"")</f>
        <v/>
      </c>
      <c r="C10" s="3" t="str">
        <f>_xlfn.IFNA((VLOOKUP($A10,KetoDatabase[], 3, FALSE)),"")</f>
        <v/>
      </c>
      <c r="D10" s="2">
        <v>0</v>
      </c>
      <c r="E10" s="3" t="str">
        <f>_xlfn.IFNA(($D10*(VLOOKUP($A10,KetoDatabase[],4,FALSE))),"")</f>
        <v/>
      </c>
      <c r="F10" s="3" t="str">
        <f>_xlfn.IFNA(($D10*(VLOOKUP($A10,KetoDatabase[],6,FALSE))),"")</f>
        <v/>
      </c>
      <c r="G10" s="3" t="str">
        <f>_xlfn.IFNA(($D10*(VLOOKUP($A10,KetoDatabase[],7,FALSE))),"")</f>
        <v/>
      </c>
      <c r="H10" s="3" t="str">
        <f>_xlfn.IFNA(($D10*(VLOOKUP($A10,KetoDatabase[],8,FALSE))),"")</f>
        <v/>
      </c>
      <c r="I10" s="3" t="str">
        <f>_xlfn.IFNA(($D10*(VLOOKUP($A10,KetoDatabase[],9,FALSE))),"")</f>
        <v/>
      </c>
    </row>
    <row r="11" spans="1:9" x14ac:dyDescent="0.45">
      <c r="A11" s="2"/>
      <c r="B11" s="3" t="str">
        <f>_xlfn.IFNA((VLOOKUP($A11,KetoDatabase[],2,FALSE)),"")</f>
        <v/>
      </c>
      <c r="C11" s="3" t="str">
        <f>_xlfn.IFNA((VLOOKUP($A11,KetoDatabase[], 3, FALSE)),"")</f>
        <v/>
      </c>
      <c r="D11" s="2">
        <v>0</v>
      </c>
      <c r="E11" s="3" t="str">
        <f>_xlfn.IFNA(($D11*(VLOOKUP($A11,KetoDatabase[],4,FALSE))),"")</f>
        <v/>
      </c>
      <c r="F11" s="3" t="str">
        <f>_xlfn.IFNA(($D11*(VLOOKUP($A11,KetoDatabase[],6,FALSE))),"")</f>
        <v/>
      </c>
      <c r="G11" s="3" t="str">
        <f>_xlfn.IFNA(($D11*(VLOOKUP($A11,KetoDatabase[],7,FALSE))),"")</f>
        <v/>
      </c>
      <c r="H11" s="3" t="str">
        <f>_xlfn.IFNA(($D11*(VLOOKUP($A11,KetoDatabase[],8,FALSE))),"")</f>
        <v/>
      </c>
      <c r="I11" s="3" t="str">
        <f>_xlfn.IFNA(($D11*(VLOOKUP($A11,KetoDatabase[],9,FALSE))),"")</f>
        <v/>
      </c>
    </row>
    <row r="12" spans="1:9" x14ac:dyDescent="0.45">
      <c r="A12" s="2"/>
      <c r="B12" s="3" t="str">
        <f>_xlfn.IFNA((VLOOKUP($A12,KetoDatabase[],2,FALSE)),"")</f>
        <v/>
      </c>
      <c r="C12" s="3" t="str">
        <f>_xlfn.IFNA((VLOOKUP($A12,KetoDatabase[], 3, FALSE)),"")</f>
        <v/>
      </c>
      <c r="D12" s="2">
        <v>0</v>
      </c>
      <c r="E12" s="3" t="str">
        <f>_xlfn.IFNA(($D12*(VLOOKUP($A12,KetoDatabase[],4,FALSE))),"")</f>
        <v/>
      </c>
      <c r="F12" s="3" t="str">
        <f>_xlfn.IFNA(($D12*(VLOOKUP($A12,KetoDatabase[],6,FALSE))),"")</f>
        <v/>
      </c>
      <c r="G12" s="3" t="str">
        <f>_xlfn.IFNA(($D12*(VLOOKUP($A12,KetoDatabase[],7,FALSE))),"")</f>
        <v/>
      </c>
      <c r="H12" s="3" t="str">
        <f>_xlfn.IFNA(($D12*(VLOOKUP($A12,KetoDatabase[],8,FALSE))),"")</f>
        <v/>
      </c>
      <c r="I12" s="3" t="str">
        <f>_xlfn.IFNA(($D12*(VLOOKUP($A12,KetoDatabase[],9,FALSE))),"")</f>
        <v/>
      </c>
    </row>
    <row r="13" spans="1:9" x14ac:dyDescent="0.45">
      <c r="A13" s="2"/>
      <c r="B13" s="3" t="str">
        <f>_xlfn.IFNA((VLOOKUP($A13,KetoDatabase[],2,FALSE)),"")</f>
        <v/>
      </c>
      <c r="C13" s="3" t="str">
        <f>_xlfn.IFNA((VLOOKUP($A13,KetoDatabase[], 3, FALSE)),"")</f>
        <v/>
      </c>
      <c r="D13" s="2">
        <v>0</v>
      </c>
      <c r="E13" s="3" t="str">
        <f>_xlfn.IFNA(($D13*(VLOOKUP($A13,KetoDatabase[],4,FALSE))),"")</f>
        <v/>
      </c>
      <c r="F13" s="3" t="str">
        <f>_xlfn.IFNA(($D13*(VLOOKUP($A13,KetoDatabase[],6,FALSE))),"")</f>
        <v/>
      </c>
      <c r="G13" s="3" t="str">
        <f>_xlfn.IFNA(($D13*(VLOOKUP($A13,KetoDatabase[],7,FALSE))),"")</f>
        <v/>
      </c>
      <c r="H13" s="3" t="str">
        <f>_xlfn.IFNA(($D13*(VLOOKUP($A13,KetoDatabase[],8,FALSE))),"")</f>
        <v/>
      </c>
      <c r="I13" s="3" t="str">
        <f>_xlfn.IFNA(($D13*(VLOOKUP($A13,KetoDatabase[],9,FALSE))),"")</f>
        <v/>
      </c>
    </row>
    <row r="14" spans="1:9" x14ac:dyDescent="0.45">
      <c r="A14" s="2"/>
      <c r="B14" s="3" t="str">
        <f>_xlfn.IFNA((VLOOKUP($A14,KetoDatabase[],2,FALSE)),"")</f>
        <v/>
      </c>
      <c r="C14" s="3" t="str">
        <f>_xlfn.IFNA((VLOOKUP($A14,KetoDatabase[], 3, FALSE)),"")</f>
        <v/>
      </c>
      <c r="D14" s="2">
        <v>0</v>
      </c>
      <c r="E14" s="3" t="str">
        <f>_xlfn.IFNA(($D14*(VLOOKUP($A14,KetoDatabase[],4,FALSE))),"")</f>
        <v/>
      </c>
      <c r="F14" s="3" t="str">
        <f>_xlfn.IFNA(($D14*(VLOOKUP($A14,KetoDatabase[],6,FALSE))),"")</f>
        <v/>
      </c>
      <c r="G14" s="3" t="str">
        <f>_xlfn.IFNA(($D14*(VLOOKUP($A14,KetoDatabase[],7,FALSE))),"")</f>
        <v/>
      </c>
      <c r="H14" s="3" t="str">
        <f>_xlfn.IFNA(($D14*(VLOOKUP($A14,KetoDatabase[],8,FALSE))),"")</f>
        <v/>
      </c>
      <c r="I14" s="3" t="str">
        <f>_xlfn.IFNA(($D14*(VLOOKUP($A14,KetoDatabase[],9,FALSE))),"")</f>
        <v/>
      </c>
    </row>
    <row r="15" spans="1:9" x14ac:dyDescent="0.45">
      <c r="A15" s="2"/>
      <c r="B15" s="3" t="str">
        <f>_xlfn.IFNA((VLOOKUP($A15,KetoDatabase[],2,FALSE)),"")</f>
        <v/>
      </c>
      <c r="C15" s="3" t="str">
        <f>_xlfn.IFNA((VLOOKUP($A15,KetoDatabase[], 3, FALSE)),"")</f>
        <v/>
      </c>
      <c r="D15" s="2">
        <v>0</v>
      </c>
      <c r="E15" s="3" t="str">
        <f>_xlfn.IFNA(($D15*(VLOOKUP($A15,KetoDatabase[],4,FALSE))),"")</f>
        <v/>
      </c>
      <c r="F15" s="3" t="str">
        <f>_xlfn.IFNA(($D15*(VLOOKUP($A15,KetoDatabase[],6,FALSE))),"")</f>
        <v/>
      </c>
      <c r="G15" s="3" t="str">
        <f>_xlfn.IFNA(($D15*(VLOOKUP($A15,KetoDatabase[],7,FALSE))),"")</f>
        <v/>
      </c>
      <c r="H15" s="3" t="str">
        <f>_xlfn.IFNA(($D15*(VLOOKUP($A15,KetoDatabase[],8,FALSE))),"")</f>
        <v/>
      </c>
      <c r="I15" s="3" t="str">
        <f>_xlfn.IFNA(($D15*(VLOOKUP($A15,KetoDatabase[],9,FALSE))),"")</f>
        <v/>
      </c>
    </row>
    <row r="16" spans="1:9" x14ac:dyDescent="0.45">
      <c r="A16" s="2"/>
      <c r="B16" s="3" t="str">
        <f>_xlfn.IFNA((VLOOKUP($A16,KetoDatabase[],2,FALSE)),"")</f>
        <v/>
      </c>
      <c r="C16" s="3" t="str">
        <f>_xlfn.IFNA((VLOOKUP($A16,KetoDatabase[], 3, FALSE)),"")</f>
        <v/>
      </c>
      <c r="D16" s="2">
        <v>0</v>
      </c>
      <c r="E16" s="3" t="str">
        <f>_xlfn.IFNA(($D16*(VLOOKUP($A16,KetoDatabase[],4,FALSE))),"")</f>
        <v/>
      </c>
      <c r="F16" s="3" t="str">
        <f>_xlfn.IFNA(($D16*(VLOOKUP($A16,KetoDatabase[],6,FALSE))),"")</f>
        <v/>
      </c>
      <c r="G16" s="3" t="str">
        <f>_xlfn.IFNA(($D16*(VLOOKUP($A16,KetoDatabase[],7,FALSE))),"")</f>
        <v/>
      </c>
      <c r="H16" s="3" t="str">
        <f>_xlfn.IFNA(($D16*(VLOOKUP($A16,KetoDatabase[],8,FALSE))),"")</f>
        <v/>
      </c>
      <c r="I16" s="3" t="str">
        <f>_xlfn.IFNA(($D16*(VLOOKUP($A16,KetoDatabase[],9,FALSE))),"")</f>
        <v/>
      </c>
    </row>
    <row r="17" spans="1:9" x14ac:dyDescent="0.45">
      <c r="A17" s="2"/>
      <c r="B17" s="3" t="str">
        <f>_xlfn.IFNA((VLOOKUP($A17,KetoDatabase[],2,FALSE)),"")</f>
        <v/>
      </c>
      <c r="C17" s="3" t="str">
        <f>_xlfn.IFNA((VLOOKUP($A17,KetoDatabase[], 3, FALSE)),"")</f>
        <v/>
      </c>
      <c r="D17" s="2">
        <v>0</v>
      </c>
      <c r="E17" s="3" t="str">
        <f>_xlfn.IFNA(($D17*(VLOOKUP($A17,KetoDatabase[],4,FALSE))),"")</f>
        <v/>
      </c>
      <c r="F17" s="3" t="str">
        <f>_xlfn.IFNA(($D17*(VLOOKUP($A17,KetoDatabase[],6,FALSE))),"")</f>
        <v/>
      </c>
      <c r="G17" s="3" t="str">
        <f>_xlfn.IFNA(($D17*(VLOOKUP($A17,KetoDatabase[],7,FALSE))),"")</f>
        <v/>
      </c>
      <c r="H17" s="3" t="str">
        <f>_xlfn.IFNA(($D17*(VLOOKUP($A17,KetoDatabase[],8,FALSE))),"")</f>
        <v/>
      </c>
      <c r="I17" s="3" t="str">
        <f>_xlfn.IFNA(($D17*(VLOOKUP($A17,KetoDatabase[],9,FALSE))),"")</f>
        <v/>
      </c>
    </row>
    <row r="18" spans="1:9" x14ac:dyDescent="0.45">
      <c r="A18" s="2"/>
      <c r="B18" s="3" t="str">
        <f>_xlfn.IFNA((VLOOKUP($A18,KetoDatabase[],2,FALSE)),"")</f>
        <v/>
      </c>
      <c r="C18" s="3" t="str">
        <f>_xlfn.IFNA((VLOOKUP($A18,KetoDatabase[], 3, FALSE)),"")</f>
        <v/>
      </c>
      <c r="D18" s="2">
        <v>0</v>
      </c>
      <c r="E18" s="3" t="str">
        <f>_xlfn.IFNA(($D18*(VLOOKUP($A18,KetoDatabase[],4,FALSE))),"")</f>
        <v/>
      </c>
      <c r="F18" s="3" t="str">
        <f>_xlfn.IFNA(($D18*(VLOOKUP($A18,KetoDatabase[],6,FALSE))),"")</f>
        <v/>
      </c>
      <c r="G18" s="3" t="str">
        <f>_xlfn.IFNA(($D18*(VLOOKUP($A18,KetoDatabase[],7,FALSE))),"")</f>
        <v/>
      </c>
      <c r="H18" s="3" t="str">
        <f>_xlfn.IFNA(($D18*(VLOOKUP($A18,KetoDatabase[],8,FALSE))),"")</f>
        <v/>
      </c>
      <c r="I18" s="3" t="str">
        <f>_xlfn.IFNA(($D18*(VLOOKUP($A18,KetoDatabase[],9,FALSE))),"")</f>
        <v/>
      </c>
    </row>
    <row r="19" spans="1:9" x14ac:dyDescent="0.45">
      <c r="A19" s="2"/>
      <c r="B19" s="3" t="str">
        <f>_xlfn.IFNA((VLOOKUP($A19,KetoDatabase[],2,FALSE)),"")</f>
        <v/>
      </c>
      <c r="C19" s="3" t="str">
        <f>_xlfn.IFNA((VLOOKUP($A19,KetoDatabase[], 3, FALSE)),"")</f>
        <v/>
      </c>
      <c r="D19" s="2">
        <v>0</v>
      </c>
      <c r="E19" s="3" t="str">
        <f>_xlfn.IFNA(($D19*(VLOOKUP($A19,KetoDatabase[],4,FALSE))),"")</f>
        <v/>
      </c>
      <c r="F19" s="3" t="str">
        <f>_xlfn.IFNA(($D19*(VLOOKUP($A19,KetoDatabase[],6,FALSE))),"")</f>
        <v/>
      </c>
      <c r="G19" s="3" t="str">
        <f>_xlfn.IFNA(($D19*(VLOOKUP($A19,KetoDatabase[],7,FALSE))),"")</f>
        <v/>
      </c>
      <c r="H19" s="3" t="str">
        <f>_xlfn.IFNA(($D19*(VLOOKUP($A19,KetoDatabase[],8,FALSE))),"")</f>
        <v/>
      </c>
      <c r="I19" s="3" t="str">
        <f>_xlfn.IFNA(($D19*(VLOOKUP($A19,KetoDatabase[],9,FALSE))),"")</f>
        <v/>
      </c>
    </row>
    <row r="20" spans="1:9" x14ac:dyDescent="0.45">
      <c r="A20" s="2"/>
      <c r="B20" s="3" t="str">
        <f>_xlfn.IFNA((VLOOKUP($A20,KetoDatabase[],2,FALSE)),"")</f>
        <v/>
      </c>
      <c r="C20" s="3" t="str">
        <f>_xlfn.IFNA((VLOOKUP($A20,KetoDatabase[], 3, FALSE)),"")</f>
        <v/>
      </c>
      <c r="D20" s="2">
        <v>0</v>
      </c>
      <c r="E20" s="3" t="str">
        <f>_xlfn.IFNA(($D20*(VLOOKUP($A20,KetoDatabase[],4,FALSE))),"")</f>
        <v/>
      </c>
      <c r="F20" s="3" t="str">
        <f>_xlfn.IFNA(($D20*(VLOOKUP($A20,KetoDatabase[],6,FALSE))),"")</f>
        <v/>
      </c>
      <c r="G20" s="3" t="str">
        <f>_xlfn.IFNA(($D20*(VLOOKUP($A20,KetoDatabase[],7,FALSE))),"")</f>
        <v/>
      </c>
      <c r="H20" s="3" t="str">
        <f>_xlfn.IFNA(($D20*(VLOOKUP($A20,KetoDatabase[],8,FALSE))),"")</f>
        <v/>
      </c>
      <c r="I20" s="3" t="str">
        <f>_xlfn.IFNA(($D20*(VLOOKUP($A20,KetoDatabase[],9,FALSE))),"")</f>
        <v/>
      </c>
    </row>
    <row r="21" spans="1:9" x14ac:dyDescent="0.45">
      <c r="A21" s="2"/>
      <c r="B21" s="3" t="str">
        <f>_xlfn.IFNA((VLOOKUP($A21,KetoDatabase[],2,FALSE)),"")</f>
        <v/>
      </c>
      <c r="C21" s="3" t="str">
        <f>_xlfn.IFNA((VLOOKUP($A21,KetoDatabase[], 3, FALSE)),"")</f>
        <v/>
      </c>
      <c r="D21" s="2">
        <v>0</v>
      </c>
      <c r="E21" s="3" t="str">
        <f>_xlfn.IFNA(($D21*(VLOOKUP($A21,KetoDatabase[],4,FALSE))),"")</f>
        <v/>
      </c>
      <c r="F21" s="3" t="str">
        <f>_xlfn.IFNA(($D21*(VLOOKUP($A21,KetoDatabase[],6,FALSE))),"")</f>
        <v/>
      </c>
      <c r="G21" s="3" t="str">
        <f>_xlfn.IFNA(($D21*(VLOOKUP($A21,KetoDatabase[],7,FALSE))),"")</f>
        <v/>
      </c>
      <c r="H21" s="3" t="str">
        <f>_xlfn.IFNA(($D21*(VLOOKUP($A21,KetoDatabase[],8,FALSE))),"")</f>
        <v/>
      </c>
      <c r="I21" s="3" t="str">
        <f>_xlfn.IFNA(($D21*(VLOOKUP($A21,KetoDatabase[],9,FALSE))),"")</f>
        <v/>
      </c>
    </row>
    <row r="22" spans="1:9" x14ac:dyDescent="0.45">
      <c r="A22" s="2"/>
      <c r="B22" s="3" t="str">
        <f>_xlfn.IFNA((VLOOKUP($A22,KetoDatabase[],2,FALSE)),"")</f>
        <v/>
      </c>
      <c r="C22" s="3" t="str">
        <f>_xlfn.IFNA((VLOOKUP($A22,KetoDatabase[], 3, FALSE)),"")</f>
        <v/>
      </c>
      <c r="D22" s="2">
        <v>0</v>
      </c>
      <c r="E22" s="3" t="str">
        <f>_xlfn.IFNA(($D22*(VLOOKUP($A22,KetoDatabase[],4,FALSE))),"")</f>
        <v/>
      </c>
      <c r="F22" s="3" t="str">
        <f>_xlfn.IFNA(($D22*(VLOOKUP($A22,KetoDatabase[],6,FALSE))),"")</f>
        <v/>
      </c>
      <c r="G22" s="3" t="str">
        <f>_xlfn.IFNA(($D22*(VLOOKUP($A22,KetoDatabase[],7,FALSE))),"")</f>
        <v/>
      </c>
      <c r="H22" s="3" t="str">
        <f>_xlfn.IFNA(($D22*(VLOOKUP($A22,KetoDatabase[],8,FALSE))),"")</f>
        <v/>
      </c>
      <c r="I22" s="3" t="str">
        <f>_xlfn.IFNA(($D22*(VLOOKUP($A22,KetoDatabase[],9,FALSE))),"")</f>
        <v/>
      </c>
    </row>
    <row r="24" spans="1:9" x14ac:dyDescent="0.45">
      <c r="A24" t="s">
        <v>163</v>
      </c>
      <c r="E24">
        <f>SUM(E2:E22)</f>
        <v>0</v>
      </c>
      <c r="F24">
        <f t="shared" ref="F24:I24" si="0">SUM(F2:F22)</f>
        <v>0</v>
      </c>
      <c r="G24">
        <f t="shared" si="0"/>
        <v>0</v>
      </c>
      <c r="H24">
        <f t="shared" si="0"/>
        <v>0</v>
      </c>
      <c r="I24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C7E563-4AE1-4D64-85BE-CBBBAC6ED5C6}">
          <x14:formula1>
            <xm:f>KetoDatabase!$A:$A</xm:f>
          </x14:formula1>
          <xm:sqref>A2:A22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BDAB-A321-46D8-843C-B0B37083232A}">
  <dimension ref="A1:I24"/>
  <sheetViews>
    <sheetView tabSelected="1" workbookViewId="0">
      <selection activeCell="A3" sqref="A3"/>
    </sheetView>
  </sheetViews>
  <sheetFormatPr defaultRowHeight="14.25" x14ac:dyDescent="0.45"/>
  <cols>
    <col min="1" max="9" width="18.59765625" customWidth="1"/>
  </cols>
  <sheetData>
    <row r="1" spans="1:9" ht="14.65" thickBot="1" x14ac:dyDescent="0.5">
      <c r="A1" s="4" t="s">
        <v>161</v>
      </c>
      <c r="B1" s="4" t="s">
        <v>8</v>
      </c>
      <c r="C1" s="4" t="s">
        <v>162</v>
      </c>
      <c r="D1" s="4" t="s">
        <v>150</v>
      </c>
      <c r="E1" s="4" t="s">
        <v>2</v>
      </c>
      <c r="F1" s="4" t="s">
        <v>25</v>
      </c>
      <c r="G1" s="4" t="s">
        <v>4</v>
      </c>
      <c r="H1" s="4" t="s">
        <v>6</v>
      </c>
      <c r="I1" s="4" t="s">
        <v>5</v>
      </c>
    </row>
    <row r="2" spans="1:9" x14ac:dyDescent="0.45">
      <c r="A2" s="3"/>
      <c r="B2" s="3" t="str">
        <f>_xlfn.IFNA((VLOOKUP($A2,KetoDatabase[],2,FALSE)),"")</f>
        <v/>
      </c>
      <c r="C2" s="3" t="str">
        <f>_xlfn.IFNA((VLOOKUP($A2,KetoDatabase[], 3, FALSE)),"")</f>
        <v/>
      </c>
      <c r="D2" s="3">
        <v>0</v>
      </c>
      <c r="E2" s="3" t="str">
        <f>_xlfn.IFNA(($D2*(VLOOKUP($A2,KetoDatabase[],4,FALSE))),"")</f>
        <v/>
      </c>
      <c r="F2" s="3" t="str">
        <f>_xlfn.IFNA(($D2*(VLOOKUP($A2,KetoDatabase[],6,FALSE))),"")</f>
        <v/>
      </c>
      <c r="G2" s="3" t="str">
        <f>_xlfn.IFNA(($D2*(VLOOKUP($A2,KetoDatabase[],7,FALSE))),"")</f>
        <v/>
      </c>
      <c r="H2" s="3" t="str">
        <f>_xlfn.IFNA(($D2*(VLOOKUP($A2,KetoDatabase[],8,FALSE))),"")</f>
        <v/>
      </c>
      <c r="I2" s="3" t="str">
        <f>_xlfn.IFNA(($D2*(VLOOKUP($A2,KetoDatabase[],9,FALSE))),"")</f>
        <v/>
      </c>
    </row>
    <row r="3" spans="1:9" x14ac:dyDescent="0.45">
      <c r="A3" s="2"/>
      <c r="B3" s="3" t="str">
        <f>_xlfn.IFNA((VLOOKUP($A3,KetoDatabase[],2,FALSE)),"")</f>
        <v/>
      </c>
      <c r="C3" s="3" t="str">
        <f>_xlfn.IFNA((VLOOKUP($A3,KetoDatabase[], 3, FALSE)),"")</f>
        <v/>
      </c>
      <c r="D3" s="2">
        <v>0</v>
      </c>
      <c r="E3" s="3" t="str">
        <f>_xlfn.IFNA(($D3*(VLOOKUP($A3,KetoDatabase[],4,FALSE))),"")</f>
        <v/>
      </c>
      <c r="F3" s="3" t="str">
        <f>_xlfn.IFNA(($D3*(VLOOKUP($A3,KetoDatabase[],6,FALSE))),"")</f>
        <v/>
      </c>
      <c r="G3" s="3" t="str">
        <f>_xlfn.IFNA(($D3*(VLOOKUP($A3,KetoDatabase[],7,FALSE))),"")</f>
        <v/>
      </c>
      <c r="H3" s="3" t="str">
        <f>_xlfn.IFNA(($D3*(VLOOKUP($A3,KetoDatabase[],8,FALSE))),"")</f>
        <v/>
      </c>
      <c r="I3" s="3" t="str">
        <f>_xlfn.IFNA(($D3*(VLOOKUP($A3,KetoDatabase[],9,FALSE))),"")</f>
        <v/>
      </c>
    </row>
    <row r="4" spans="1:9" x14ac:dyDescent="0.45">
      <c r="A4" s="2"/>
      <c r="B4" s="3" t="str">
        <f>_xlfn.IFNA((VLOOKUP($A4,KetoDatabase[],2,FALSE)),"")</f>
        <v/>
      </c>
      <c r="C4" s="3" t="str">
        <f>_xlfn.IFNA((VLOOKUP($A4,KetoDatabase[], 3, FALSE)),"")</f>
        <v/>
      </c>
      <c r="D4" s="2">
        <v>0</v>
      </c>
      <c r="E4" s="3" t="str">
        <f>_xlfn.IFNA(($D4*(VLOOKUP($A4,KetoDatabase[],4,FALSE))),"")</f>
        <v/>
      </c>
      <c r="F4" s="3" t="str">
        <f>_xlfn.IFNA(($D4*(VLOOKUP($A4,KetoDatabase[],6,FALSE))),"")</f>
        <v/>
      </c>
      <c r="G4" s="3" t="str">
        <f>_xlfn.IFNA(($D4*(VLOOKUP($A4,KetoDatabase[],7,FALSE))),"")</f>
        <v/>
      </c>
      <c r="H4" s="3" t="str">
        <f>_xlfn.IFNA(($D4*(VLOOKUP($A4,KetoDatabase[],8,FALSE))),"")</f>
        <v/>
      </c>
      <c r="I4" s="3" t="str">
        <f>_xlfn.IFNA(($D4*(VLOOKUP($A4,KetoDatabase[],9,FALSE))),"")</f>
        <v/>
      </c>
    </row>
    <row r="5" spans="1:9" x14ac:dyDescent="0.45">
      <c r="A5" s="2"/>
      <c r="B5" s="3" t="str">
        <f>_xlfn.IFNA((VLOOKUP($A5,KetoDatabase[],2,FALSE)),"")</f>
        <v/>
      </c>
      <c r="C5" s="3" t="str">
        <f>_xlfn.IFNA((VLOOKUP($A5,KetoDatabase[], 3, FALSE)),"")</f>
        <v/>
      </c>
      <c r="D5" s="2">
        <v>0</v>
      </c>
      <c r="E5" s="3" t="str">
        <f>_xlfn.IFNA(($D5*(VLOOKUP($A5,KetoDatabase[],4,FALSE))),"")</f>
        <v/>
      </c>
      <c r="F5" s="3" t="str">
        <f>_xlfn.IFNA(($D5*(VLOOKUP($A5,KetoDatabase[],6,FALSE))),"")</f>
        <v/>
      </c>
      <c r="G5" s="3" t="str">
        <f>_xlfn.IFNA(($D5*(VLOOKUP($A5,KetoDatabase[],7,FALSE))),"")</f>
        <v/>
      </c>
      <c r="H5" s="3" t="str">
        <f>_xlfn.IFNA(($D5*(VLOOKUP($A5,KetoDatabase[],8,FALSE))),"")</f>
        <v/>
      </c>
      <c r="I5" s="3" t="str">
        <f>_xlfn.IFNA(($D5*(VLOOKUP($A5,KetoDatabase[],9,FALSE))),"")</f>
        <v/>
      </c>
    </row>
    <row r="6" spans="1:9" x14ac:dyDescent="0.45">
      <c r="A6" s="2"/>
      <c r="B6" s="3" t="str">
        <f>_xlfn.IFNA((VLOOKUP($A6,KetoDatabase[],2,FALSE)),"")</f>
        <v/>
      </c>
      <c r="C6" s="3" t="str">
        <f>_xlfn.IFNA((VLOOKUP($A6,KetoDatabase[], 3, FALSE)),"")</f>
        <v/>
      </c>
      <c r="D6" s="2">
        <v>0</v>
      </c>
      <c r="E6" s="3" t="str">
        <f>_xlfn.IFNA(($D6*(VLOOKUP($A6,KetoDatabase[],4,FALSE))),"")</f>
        <v/>
      </c>
      <c r="F6" s="3" t="str">
        <f>_xlfn.IFNA(($D6*(VLOOKUP($A6,KetoDatabase[],6,FALSE))),"")</f>
        <v/>
      </c>
      <c r="G6" s="3" t="str">
        <f>_xlfn.IFNA(($D6*(VLOOKUP($A6,KetoDatabase[],7,FALSE))),"")</f>
        <v/>
      </c>
      <c r="H6" s="3" t="str">
        <f>_xlfn.IFNA(($D6*(VLOOKUP($A6,KetoDatabase[],8,FALSE))),"")</f>
        <v/>
      </c>
      <c r="I6" s="3" t="str">
        <f>_xlfn.IFNA(($D6*(VLOOKUP($A6,KetoDatabase[],9,FALSE))),"")</f>
        <v/>
      </c>
    </row>
    <row r="7" spans="1:9" x14ac:dyDescent="0.45">
      <c r="A7" s="2"/>
      <c r="B7" s="3" t="str">
        <f>_xlfn.IFNA((VLOOKUP($A7,KetoDatabase[],2,FALSE)),"")</f>
        <v/>
      </c>
      <c r="C7" s="3" t="str">
        <f>_xlfn.IFNA((VLOOKUP($A7,KetoDatabase[], 3, FALSE)),"")</f>
        <v/>
      </c>
      <c r="D7" s="2">
        <v>0</v>
      </c>
      <c r="E7" s="3" t="str">
        <f>_xlfn.IFNA(($D7*(VLOOKUP($A7,KetoDatabase[],4,FALSE))),"")</f>
        <v/>
      </c>
      <c r="F7" s="3" t="str">
        <f>_xlfn.IFNA(($D7*(VLOOKUP($A7,KetoDatabase[],6,FALSE))),"")</f>
        <v/>
      </c>
      <c r="G7" s="3" t="str">
        <f>_xlfn.IFNA(($D7*(VLOOKUP($A7,KetoDatabase[],7,FALSE))),"")</f>
        <v/>
      </c>
      <c r="H7" s="3" t="str">
        <f>_xlfn.IFNA(($D7*(VLOOKUP($A7,KetoDatabase[],8,FALSE))),"")</f>
        <v/>
      </c>
      <c r="I7" s="3" t="str">
        <f>_xlfn.IFNA(($D7*(VLOOKUP($A7,KetoDatabase[],9,FALSE))),"")</f>
        <v/>
      </c>
    </row>
    <row r="8" spans="1:9" x14ac:dyDescent="0.45">
      <c r="A8" s="2"/>
      <c r="B8" s="3" t="str">
        <f>_xlfn.IFNA((VLOOKUP($A8,KetoDatabase[],2,FALSE)),"")</f>
        <v/>
      </c>
      <c r="C8" s="3" t="str">
        <f>_xlfn.IFNA((VLOOKUP($A8,KetoDatabase[], 3, FALSE)),"")</f>
        <v/>
      </c>
      <c r="D8" s="2">
        <v>0</v>
      </c>
      <c r="E8" s="3" t="str">
        <f>_xlfn.IFNA(($D8*(VLOOKUP($A8,KetoDatabase[],4,FALSE))),"")</f>
        <v/>
      </c>
      <c r="F8" s="3" t="str">
        <f>_xlfn.IFNA(($D8*(VLOOKUP($A8,KetoDatabase[],6,FALSE))),"")</f>
        <v/>
      </c>
      <c r="G8" s="3" t="str">
        <f>_xlfn.IFNA(($D8*(VLOOKUP($A8,KetoDatabase[],7,FALSE))),"")</f>
        <v/>
      </c>
      <c r="H8" s="3" t="str">
        <f>_xlfn.IFNA(($D8*(VLOOKUP($A8,KetoDatabase[],8,FALSE))),"")</f>
        <v/>
      </c>
      <c r="I8" s="3" t="str">
        <f>_xlfn.IFNA(($D8*(VLOOKUP($A8,KetoDatabase[],9,FALSE))),"")</f>
        <v/>
      </c>
    </row>
    <row r="9" spans="1:9" x14ac:dyDescent="0.45">
      <c r="A9" s="2"/>
      <c r="B9" s="3" t="str">
        <f>_xlfn.IFNA((VLOOKUP($A9,KetoDatabase[],2,FALSE)),"")</f>
        <v/>
      </c>
      <c r="C9" s="3" t="str">
        <f>_xlfn.IFNA((VLOOKUP($A9,KetoDatabase[], 3, FALSE)),"")</f>
        <v/>
      </c>
      <c r="D9" s="2">
        <v>0</v>
      </c>
      <c r="E9" s="3" t="str">
        <f>_xlfn.IFNA(($D9*(VLOOKUP($A9,KetoDatabase[],4,FALSE))),"")</f>
        <v/>
      </c>
      <c r="F9" s="3" t="str">
        <f>_xlfn.IFNA(($D9*(VLOOKUP($A9,KetoDatabase[],6,FALSE))),"")</f>
        <v/>
      </c>
      <c r="G9" s="3" t="str">
        <f>_xlfn.IFNA(($D9*(VLOOKUP($A9,KetoDatabase[],7,FALSE))),"")</f>
        <v/>
      </c>
      <c r="H9" s="3" t="str">
        <f>_xlfn.IFNA(($D9*(VLOOKUP($A9,KetoDatabase[],8,FALSE))),"")</f>
        <v/>
      </c>
      <c r="I9" s="3" t="str">
        <f>_xlfn.IFNA(($D9*(VLOOKUP($A9,KetoDatabase[],9,FALSE))),"")</f>
        <v/>
      </c>
    </row>
    <row r="10" spans="1:9" x14ac:dyDescent="0.45">
      <c r="A10" s="2"/>
      <c r="B10" s="3" t="str">
        <f>_xlfn.IFNA((VLOOKUP($A10,KetoDatabase[],2,FALSE)),"")</f>
        <v/>
      </c>
      <c r="C10" s="3" t="str">
        <f>_xlfn.IFNA((VLOOKUP($A10,KetoDatabase[], 3, FALSE)),"")</f>
        <v/>
      </c>
      <c r="D10" s="2">
        <v>0</v>
      </c>
      <c r="E10" s="3" t="str">
        <f>_xlfn.IFNA(($D10*(VLOOKUP($A10,KetoDatabase[],4,FALSE))),"")</f>
        <v/>
      </c>
      <c r="F10" s="3" t="str">
        <f>_xlfn.IFNA(($D10*(VLOOKUP($A10,KetoDatabase[],6,FALSE))),"")</f>
        <v/>
      </c>
      <c r="G10" s="3" t="str">
        <f>_xlfn.IFNA(($D10*(VLOOKUP($A10,KetoDatabase[],7,FALSE))),"")</f>
        <v/>
      </c>
      <c r="H10" s="3" t="str">
        <f>_xlfn.IFNA(($D10*(VLOOKUP($A10,KetoDatabase[],8,FALSE))),"")</f>
        <v/>
      </c>
      <c r="I10" s="3" t="str">
        <f>_xlfn.IFNA(($D10*(VLOOKUP($A10,KetoDatabase[],9,FALSE))),"")</f>
        <v/>
      </c>
    </row>
    <row r="11" spans="1:9" x14ac:dyDescent="0.45">
      <c r="A11" s="2"/>
      <c r="B11" s="3" t="str">
        <f>_xlfn.IFNA((VLOOKUP($A11,KetoDatabase[],2,FALSE)),"")</f>
        <v/>
      </c>
      <c r="C11" s="3" t="str">
        <f>_xlfn.IFNA((VLOOKUP($A11,KetoDatabase[], 3, FALSE)),"")</f>
        <v/>
      </c>
      <c r="D11" s="2">
        <v>0</v>
      </c>
      <c r="E11" s="3" t="str">
        <f>_xlfn.IFNA(($D11*(VLOOKUP($A11,KetoDatabase[],4,FALSE))),"")</f>
        <v/>
      </c>
      <c r="F11" s="3" t="str">
        <f>_xlfn.IFNA(($D11*(VLOOKUP($A11,KetoDatabase[],6,FALSE))),"")</f>
        <v/>
      </c>
      <c r="G11" s="3" t="str">
        <f>_xlfn.IFNA(($D11*(VLOOKUP($A11,KetoDatabase[],7,FALSE))),"")</f>
        <v/>
      </c>
      <c r="H11" s="3" t="str">
        <f>_xlfn.IFNA(($D11*(VLOOKUP($A11,KetoDatabase[],8,FALSE))),"")</f>
        <v/>
      </c>
      <c r="I11" s="3" t="str">
        <f>_xlfn.IFNA(($D11*(VLOOKUP($A11,KetoDatabase[],9,FALSE))),"")</f>
        <v/>
      </c>
    </row>
    <row r="12" spans="1:9" x14ac:dyDescent="0.45">
      <c r="A12" s="2"/>
      <c r="B12" s="3" t="str">
        <f>_xlfn.IFNA((VLOOKUP($A12,KetoDatabase[],2,FALSE)),"")</f>
        <v/>
      </c>
      <c r="C12" s="3" t="str">
        <f>_xlfn.IFNA((VLOOKUP($A12,KetoDatabase[], 3, FALSE)),"")</f>
        <v/>
      </c>
      <c r="D12" s="2">
        <v>0</v>
      </c>
      <c r="E12" s="3" t="str">
        <f>_xlfn.IFNA(($D12*(VLOOKUP($A12,KetoDatabase[],4,FALSE))),"")</f>
        <v/>
      </c>
      <c r="F12" s="3" t="str">
        <f>_xlfn.IFNA(($D12*(VLOOKUP($A12,KetoDatabase[],6,FALSE))),"")</f>
        <v/>
      </c>
      <c r="G12" s="3" t="str">
        <f>_xlfn.IFNA(($D12*(VLOOKUP($A12,KetoDatabase[],7,FALSE))),"")</f>
        <v/>
      </c>
      <c r="H12" s="3" t="str">
        <f>_xlfn.IFNA(($D12*(VLOOKUP($A12,KetoDatabase[],8,FALSE))),"")</f>
        <v/>
      </c>
      <c r="I12" s="3" t="str">
        <f>_xlfn.IFNA(($D12*(VLOOKUP($A12,KetoDatabase[],9,FALSE))),"")</f>
        <v/>
      </c>
    </row>
    <row r="13" spans="1:9" x14ac:dyDescent="0.45">
      <c r="A13" s="2"/>
      <c r="B13" s="3" t="str">
        <f>_xlfn.IFNA((VLOOKUP($A13,KetoDatabase[],2,FALSE)),"")</f>
        <v/>
      </c>
      <c r="C13" s="3" t="str">
        <f>_xlfn.IFNA((VLOOKUP($A13,KetoDatabase[], 3, FALSE)),"")</f>
        <v/>
      </c>
      <c r="D13" s="2">
        <v>0</v>
      </c>
      <c r="E13" s="3" t="str">
        <f>_xlfn.IFNA(($D13*(VLOOKUP($A13,KetoDatabase[],4,FALSE))),"")</f>
        <v/>
      </c>
      <c r="F13" s="3" t="str">
        <f>_xlfn.IFNA(($D13*(VLOOKUP($A13,KetoDatabase[],6,FALSE))),"")</f>
        <v/>
      </c>
      <c r="G13" s="3" t="str">
        <f>_xlfn.IFNA(($D13*(VLOOKUP($A13,KetoDatabase[],7,FALSE))),"")</f>
        <v/>
      </c>
      <c r="H13" s="3" t="str">
        <f>_xlfn.IFNA(($D13*(VLOOKUP($A13,KetoDatabase[],8,FALSE))),"")</f>
        <v/>
      </c>
      <c r="I13" s="3" t="str">
        <f>_xlfn.IFNA(($D13*(VLOOKUP($A13,KetoDatabase[],9,FALSE))),"")</f>
        <v/>
      </c>
    </row>
    <row r="14" spans="1:9" x14ac:dyDescent="0.45">
      <c r="A14" s="2"/>
      <c r="B14" s="3" t="str">
        <f>_xlfn.IFNA((VLOOKUP($A14,KetoDatabase[],2,FALSE)),"")</f>
        <v/>
      </c>
      <c r="C14" s="3" t="str">
        <f>_xlfn.IFNA((VLOOKUP($A14,KetoDatabase[], 3, FALSE)),"")</f>
        <v/>
      </c>
      <c r="D14" s="2">
        <v>0</v>
      </c>
      <c r="E14" s="3" t="str">
        <f>_xlfn.IFNA(($D14*(VLOOKUP($A14,KetoDatabase[],4,FALSE))),"")</f>
        <v/>
      </c>
      <c r="F14" s="3" t="str">
        <f>_xlfn.IFNA(($D14*(VLOOKUP($A14,KetoDatabase[],6,FALSE))),"")</f>
        <v/>
      </c>
      <c r="G14" s="3" t="str">
        <f>_xlfn.IFNA(($D14*(VLOOKUP($A14,KetoDatabase[],7,FALSE))),"")</f>
        <v/>
      </c>
      <c r="H14" s="3" t="str">
        <f>_xlfn.IFNA(($D14*(VLOOKUP($A14,KetoDatabase[],8,FALSE))),"")</f>
        <v/>
      </c>
      <c r="I14" s="3" t="str">
        <f>_xlfn.IFNA(($D14*(VLOOKUP($A14,KetoDatabase[],9,FALSE))),"")</f>
        <v/>
      </c>
    </row>
    <row r="15" spans="1:9" x14ac:dyDescent="0.45">
      <c r="A15" s="2"/>
      <c r="B15" s="3" t="str">
        <f>_xlfn.IFNA((VLOOKUP($A15,KetoDatabase[],2,FALSE)),"")</f>
        <v/>
      </c>
      <c r="C15" s="3" t="str">
        <f>_xlfn.IFNA((VLOOKUP($A15,KetoDatabase[], 3, FALSE)),"")</f>
        <v/>
      </c>
      <c r="D15" s="2">
        <v>0</v>
      </c>
      <c r="E15" s="3" t="str">
        <f>_xlfn.IFNA(($D15*(VLOOKUP($A15,KetoDatabase[],4,FALSE))),"")</f>
        <v/>
      </c>
      <c r="F15" s="3" t="str">
        <f>_xlfn.IFNA(($D15*(VLOOKUP($A15,KetoDatabase[],6,FALSE))),"")</f>
        <v/>
      </c>
      <c r="G15" s="3" t="str">
        <f>_xlfn.IFNA(($D15*(VLOOKUP($A15,KetoDatabase[],7,FALSE))),"")</f>
        <v/>
      </c>
      <c r="H15" s="3" t="str">
        <f>_xlfn.IFNA(($D15*(VLOOKUP($A15,KetoDatabase[],8,FALSE))),"")</f>
        <v/>
      </c>
      <c r="I15" s="3" t="str">
        <f>_xlfn.IFNA(($D15*(VLOOKUP($A15,KetoDatabase[],9,FALSE))),"")</f>
        <v/>
      </c>
    </row>
    <row r="16" spans="1:9" x14ac:dyDescent="0.45">
      <c r="A16" s="2"/>
      <c r="B16" s="3" t="str">
        <f>_xlfn.IFNA((VLOOKUP($A16,KetoDatabase[],2,FALSE)),"")</f>
        <v/>
      </c>
      <c r="C16" s="3" t="str">
        <f>_xlfn.IFNA((VLOOKUP($A16,KetoDatabase[], 3, FALSE)),"")</f>
        <v/>
      </c>
      <c r="D16" s="2">
        <v>0</v>
      </c>
      <c r="E16" s="3" t="str">
        <f>_xlfn.IFNA(($D16*(VLOOKUP($A16,KetoDatabase[],4,FALSE))),"")</f>
        <v/>
      </c>
      <c r="F16" s="3" t="str">
        <f>_xlfn.IFNA(($D16*(VLOOKUP($A16,KetoDatabase[],6,FALSE))),"")</f>
        <v/>
      </c>
      <c r="G16" s="3" t="str">
        <f>_xlfn.IFNA(($D16*(VLOOKUP($A16,KetoDatabase[],7,FALSE))),"")</f>
        <v/>
      </c>
      <c r="H16" s="3" t="str">
        <f>_xlfn.IFNA(($D16*(VLOOKUP($A16,KetoDatabase[],8,FALSE))),"")</f>
        <v/>
      </c>
      <c r="I16" s="3" t="str">
        <f>_xlfn.IFNA(($D16*(VLOOKUP($A16,KetoDatabase[],9,FALSE))),"")</f>
        <v/>
      </c>
    </row>
    <row r="17" spans="1:9" x14ac:dyDescent="0.45">
      <c r="A17" s="2"/>
      <c r="B17" s="3" t="str">
        <f>_xlfn.IFNA((VLOOKUP($A17,KetoDatabase[],2,FALSE)),"")</f>
        <v/>
      </c>
      <c r="C17" s="3" t="str">
        <f>_xlfn.IFNA((VLOOKUP($A17,KetoDatabase[], 3, FALSE)),"")</f>
        <v/>
      </c>
      <c r="D17" s="2">
        <v>0</v>
      </c>
      <c r="E17" s="3" t="str">
        <f>_xlfn.IFNA(($D17*(VLOOKUP($A17,KetoDatabase[],4,FALSE))),"")</f>
        <v/>
      </c>
      <c r="F17" s="3" t="str">
        <f>_xlfn.IFNA(($D17*(VLOOKUP($A17,KetoDatabase[],6,FALSE))),"")</f>
        <v/>
      </c>
      <c r="G17" s="3" t="str">
        <f>_xlfn.IFNA(($D17*(VLOOKUP($A17,KetoDatabase[],7,FALSE))),"")</f>
        <v/>
      </c>
      <c r="H17" s="3" t="str">
        <f>_xlfn.IFNA(($D17*(VLOOKUP($A17,KetoDatabase[],8,FALSE))),"")</f>
        <v/>
      </c>
      <c r="I17" s="3" t="str">
        <f>_xlfn.IFNA(($D17*(VLOOKUP($A17,KetoDatabase[],9,FALSE))),"")</f>
        <v/>
      </c>
    </row>
    <row r="18" spans="1:9" x14ac:dyDescent="0.45">
      <c r="A18" s="2"/>
      <c r="B18" s="3" t="str">
        <f>_xlfn.IFNA((VLOOKUP($A18,KetoDatabase[],2,FALSE)),"")</f>
        <v/>
      </c>
      <c r="C18" s="3" t="str">
        <f>_xlfn.IFNA((VLOOKUP($A18,KetoDatabase[], 3, FALSE)),"")</f>
        <v/>
      </c>
      <c r="D18" s="2">
        <v>0</v>
      </c>
      <c r="E18" s="3" t="str">
        <f>_xlfn.IFNA(($D18*(VLOOKUP($A18,KetoDatabase[],4,FALSE))),"")</f>
        <v/>
      </c>
      <c r="F18" s="3" t="str">
        <f>_xlfn.IFNA(($D18*(VLOOKUP($A18,KetoDatabase[],6,FALSE))),"")</f>
        <v/>
      </c>
      <c r="G18" s="3" t="str">
        <f>_xlfn.IFNA(($D18*(VLOOKUP($A18,KetoDatabase[],7,FALSE))),"")</f>
        <v/>
      </c>
      <c r="H18" s="3" t="str">
        <f>_xlfn.IFNA(($D18*(VLOOKUP($A18,KetoDatabase[],8,FALSE))),"")</f>
        <v/>
      </c>
      <c r="I18" s="3" t="str">
        <f>_xlfn.IFNA(($D18*(VLOOKUP($A18,KetoDatabase[],9,FALSE))),"")</f>
        <v/>
      </c>
    </row>
    <row r="19" spans="1:9" x14ac:dyDescent="0.45">
      <c r="A19" s="2"/>
      <c r="B19" s="3" t="str">
        <f>_xlfn.IFNA((VLOOKUP($A19,KetoDatabase[],2,FALSE)),"")</f>
        <v/>
      </c>
      <c r="C19" s="3" t="str">
        <f>_xlfn.IFNA((VLOOKUP($A19,KetoDatabase[], 3, FALSE)),"")</f>
        <v/>
      </c>
      <c r="D19" s="2">
        <v>0</v>
      </c>
      <c r="E19" s="3" t="str">
        <f>_xlfn.IFNA(($D19*(VLOOKUP($A19,KetoDatabase[],4,FALSE))),"")</f>
        <v/>
      </c>
      <c r="F19" s="3" t="str">
        <f>_xlfn.IFNA(($D19*(VLOOKUP($A19,KetoDatabase[],6,FALSE))),"")</f>
        <v/>
      </c>
      <c r="G19" s="3" t="str">
        <f>_xlfn.IFNA(($D19*(VLOOKUP($A19,KetoDatabase[],7,FALSE))),"")</f>
        <v/>
      </c>
      <c r="H19" s="3" t="str">
        <f>_xlfn.IFNA(($D19*(VLOOKUP($A19,KetoDatabase[],8,FALSE))),"")</f>
        <v/>
      </c>
      <c r="I19" s="3" t="str">
        <f>_xlfn.IFNA(($D19*(VLOOKUP($A19,KetoDatabase[],9,FALSE))),"")</f>
        <v/>
      </c>
    </row>
    <row r="20" spans="1:9" x14ac:dyDescent="0.45">
      <c r="A20" s="2"/>
      <c r="B20" s="3" t="str">
        <f>_xlfn.IFNA((VLOOKUP($A20,KetoDatabase[],2,FALSE)),"")</f>
        <v/>
      </c>
      <c r="C20" s="3" t="str">
        <f>_xlfn.IFNA((VLOOKUP($A20,KetoDatabase[], 3, FALSE)),"")</f>
        <v/>
      </c>
      <c r="D20" s="2">
        <v>0</v>
      </c>
      <c r="E20" s="3" t="str">
        <f>_xlfn.IFNA(($D20*(VLOOKUP($A20,KetoDatabase[],4,FALSE))),"")</f>
        <v/>
      </c>
      <c r="F20" s="3" t="str">
        <f>_xlfn.IFNA(($D20*(VLOOKUP($A20,KetoDatabase[],6,FALSE))),"")</f>
        <v/>
      </c>
      <c r="G20" s="3" t="str">
        <f>_xlfn.IFNA(($D20*(VLOOKUP($A20,KetoDatabase[],7,FALSE))),"")</f>
        <v/>
      </c>
      <c r="H20" s="3" t="str">
        <f>_xlfn.IFNA(($D20*(VLOOKUP($A20,KetoDatabase[],8,FALSE))),"")</f>
        <v/>
      </c>
      <c r="I20" s="3" t="str">
        <f>_xlfn.IFNA(($D20*(VLOOKUP($A20,KetoDatabase[],9,FALSE))),"")</f>
        <v/>
      </c>
    </row>
    <row r="21" spans="1:9" x14ac:dyDescent="0.45">
      <c r="A21" s="2"/>
      <c r="B21" s="3" t="str">
        <f>_xlfn.IFNA((VLOOKUP($A21,KetoDatabase[],2,FALSE)),"")</f>
        <v/>
      </c>
      <c r="C21" s="3" t="str">
        <f>_xlfn.IFNA((VLOOKUP($A21,KetoDatabase[], 3, FALSE)),"")</f>
        <v/>
      </c>
      <c r="D21" s="2">
        <v>0</v>
      </c>
      <c r="E21" s="3" t="str">
        <f>_xlfn.IFNA(($D21*(VLOOKUP($A21,KetoDatabase[],4,FALSE))),"")</f>
        <v/>
      </c>
      <c r="F21" s="3" t="str">
        <f>_xlfn.IFNA(($D21*(VLOOKUP($A21,KetoDatabase[],6,FALSE))),"")</f>
        <v/>
      </c>
      <c r="G21" s="3" t="str">
        <f>_xlfn.IFNA(($D21*(VLOOKUP($A21,KetoDatabase[],7,FALSE))),"")</f>
        <v/>
      </c>
      <c r="H21" s="3" t="str">
        <f>_xlfn.IFNA(($D21*(VLOOKUP($A21,KetoDatabase[],8,FALSE))),"")</f>
        <v/>
      </c>
      <c r="I21" s="3" t="str">
        <f>_xlfn.IFNA(($D21*(VLOOKUP($A21,KetoDatabase[],9,FALSE))),"")</f>
        <v/>
      </c>
    </row>
    <row r="22" spans="1:9" x14ac:dyDescent="0.45">
      <c r="A22" s="2"/>
      <c r="B22" s="3" t="str">
        <f>_xlfn.IFNA((VLOOKUP($A22,KetoDatabase[],2,FALSE)),"")</f>
        <v/>
      </c>
      <c r="C22" s="3" t="str">
        <f>_xlfn.IFNA((VLOOKUP($A22,KetoDatabase[], 3, FALSE)),"")</f>
        <v/>
      </c>
      <c r="D22" s="2">
        <v>0</v>
      </c>
      <c r="E22" s="3" t="str">
        <f>_xlfn.IFNA(($D22*(VLOOKUP($A22,KetoDatabase[],4,FALSE))),"")</f>
        <v/>
      </c>
      <c r="F22" s="3" t="str">
        <f>_xlfn.IFNA(($D22*(VLOOKUP($A22,KetoDatabase[],6,FALSE))),"")</f>
        <v/>
      </c>
      <c r="G22" s="3" t="str">
        <f>_xlfn.IFNA(($D22*(VLOOKUP($A22,KetoDatabase[],7,FALSE))),"")</f>
        <v/>
      </c>
      <c r="H22" s="3" t="str">
        <f>_xlfn.IFNA(($D22*(VLOOKUP($A22,KetoDatabase[],8,FALSE))),"")</f>
        <v/>
      </c>
      <c r="I22" s="3" t="str">
        <f>_xlfn.IFNA(($D22*(VLOOKUP($A22,KetoDatabase[],9,FALSE))),"")</f>
        <v/>
      </c>
    </row>
    <row r="24" spans="1:9" x14ac:dyDescent="0.45">
      <c r="A24" t="s">
        <v>163</v>
      </c>
      <c r="E24">
        <f>SUM(E2:E22)</f>
        <v>0</v>
      </c>
      <c r="F24">
        <f t="shared" ref="F24:I24" si="0">SUM(F2:F22)</f>
        <v>0</v>
      </c>
      <c r="G24">
        <f t="shared" si="0"/>
        <v>0</v>
      </c>
      <c r="H24">
        <f t="shared" si="0"/>
        <v>0</v>
      </c>
      <c r="I24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3F45B3-0505-4947-93FA-8F3F9A827368}">
          <x14:formula1>
            <xm:f>KetoDatabase!$A:$A</xm:f>
          </x14:formula1>
          <xm:sqref>A2:A22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KetoDatabase</vt:lpstr>
      <vt:lpstr>Totals</vt:lpstr>
      <vt:lpstr>Breakfast</vt:lpstr>
      <vt:lpstr>Lunch</vt:lpstr>
      <vt:lpstr>Dinner</vt:lpstr>
      <vt:lpstr>Snack (1)</vt:lpstr>
      <vt:lpstr>Snack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Hoover</dc:creator>
  <cp:lastModifiedBy>Matt Hoover</cp:lastModifiedBy>
  <dcterms:created xsi:type="dcterms:W3CDTF">2023-08-26T12:00:30Z</dcterms:created>
  <dcterms:modified xsi:type="dcterms:W3CDTF">2023-09-08T22:55:41Z</dcterms:modified>
</cp:coreProperties>
</file>