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455" firstSheet="1" activeTab="5"/>
  </bookViews>
  <sheets>
    <sheet name="Summary" sheetId="1" r:id="rId1"/>
    <sheet name="Lin. &amp; Sens" sheetId="4" r:id="rId2"/>
    <sheet name="LOQ" sheetId="19" r:id="rId3"/>
    <sheet name="Acc. Repro &amp; Bais" sheetId="18" r:id="rId4"/>
    <sheet name="Int. Prec." sheetId="20" r:id="rId5"/>
    <sheet name="Recoveries" sheetId="22" r:id="rId6"/>
    <sheet name="Matrices Cal" sheetId="2" r:id="rId7"/>
    <sheet name="Limits" sheetId="3" r:id="rId8"/>
  </sheets>
  <externalReferences>
    <externalReference r:id="rId9"/>
  </externalReferences>
  <calcPr calcId="152511"/>
</workbook>
</file>

<file path=xl/calcChain.xml><?xml version="1.0" encoding="utf-8"?>
<calcChain xmlns="http://schemas.openxmlformats.org/spreadsheetml/2006/main">
  <c r="S18" i="4" l="1"/>
  <c r="G3" i="18" l="1"/>
  <c r="U8" i="4" l="1"/>
  <c r="U7" i="4"/>
  <c r="U6" i="4"/>
  <c r="U5" i="4"/>
  <c r="U4" i="4"/>
  <c r="D33" i="19"/>
  <c r="R15" i="4"/>
  <c r="E6" i="1" s="1"/>
  <c r="C24" i="19"/>
  <c r="C26" i="19" s="1"/>
  <c r="D24" i="19"/>
  <c r="E24" i="19"/>
  <c r="E26" i="19" s="1"/>
  <c r="E12" i="1" s="1"/>
  <c r="F24" i="19"/>
  <c r="D23" i="19"/>
  <c r="C23" i="19"/>
  <c r="C25" i="19" s="1"/>
  <c r="E24" i="1" s="1"/>
  <c r="E7" i="1" l="1"/>
  <c r="D32" i="19"/>
  <c r="D34" i="19" s="1"/>
  <c r="E8" i="1" s="1"/>
  <c r="E27" i="1"/>
  <c r="U15" i="4"/>
  <c r="E14" i="1" s="1"/>
  <c r="D172" i="20"/>
  <c r="D171" i="20"/>
  <c r="G27" i="18" l="1"/>
  <c r="E17" i="1" s="1"/>
  <c r="G26" i="18"/>
  <c r="C169" i="20"/>
  <c r="C167" i="20"/>
  <c r="C168" i="20" s="1"/>
  <c r="C166" i="20"/>
  <c r="G23" i="18"/>
  <c r="G22" i="18"/>
  <c r="E20" i="1" s="1"/>
  <c r="F22" i="18"/>
  <c r="S8" i="4"/>
  <c r="S7" i="4"/>
  <c r="S6" i="4"/>
  <c r="S5" i="4"/>
  <c r="E26" i="1" l="1"/>
  <c r="S4" i="4"/>
  <c r="S15" i="4" s="1"/>
  <c r="G9" i="18" l="1"/>
  <c r="G10" i="18"/>
  <c r="G11" i="18"/>
  <c r="G12" i="18"/>
  <c r="G13" i="18"/>
  <c r="G14" i="18"/>
  <c r="G15" i="18"/>
  <c r="G16" i="18"/>
  <c r="G17" i="18"/>
  <c r="F9" i="18"/>
  <c r="F10" i="18"/>
  <c r="F11" i="18"/>
  <c r="F12" i="18"/>
  <c r="F13" i="18"/>
  <c r="F14" i="18"/>
  <c r="F15" i="18"/>
  <c r="F16" i="18"/>
  <c r="F17" i="18"/>
  <c r="H90" i="3" l="1"/>
  <c r="G4" i="18" l="1"/>
  <c r="G5" i="18"/>
  <c r="G6" i="18"/>
  <c r="G7" i="18"/>
  <c r="G8" i="18"/>
  <c r="AI24" i="20"/>
  <c r="AI18" i="20"/>
  <c r="AC44" i="20"/>
  <c r="AC45" i="20"/>
  <c r="AC46" i="20"/>
  <c r="AC47" i="20"/>
  <c r="AC48" i="20"/>
  <c r="AC49" i="20"/>
  <c r="AC50" i="20"/>
  <c r="AC51" i="20"/>
  <c r="AC52" i="20"/>
  <c r="AC53" i="20"/>
  <c r="AC54" i="20"/>
  <c r="AC55" i="20"/>
  <c r="AC56" i="20"/>
  <c r="AC57" i="20"/>
  <c r="AC58" i="20"/>
  <c r="AC59" i="20"/>
  <c r="AC60" i="20"/>
  <c r="AC61" i="20"/>
  <c r="AC62" i="20"/>
  <c r="AC63" i="20"/>
  <c r="AC64" i="20"/>
  <c r="AC65" i="20"/>
  <c r="AC66" i="20"/>
  <c r="AC67" i="20"/>
  <c r="AC68" i="20"/>
  <c r="AC69" i="20"/>
  <c r="AC70" i="20"/>
  <c r="AC71" i="20"/>
  <c r="AC72" i="20"/>
  <c r="AC73" i="20"/>
  <c r="AC74" i="20"/>
  <c r="AC75" i="20"/>
  <c r="AC76" i="20"/>
  <c r="AC77" i="20"/>
  <c r="AC78" i="20"/>
  <c r="AC79" i="20"/>
  <c r="AC80" i="20"/>
  <c r="AC81" i="20"/>
  <c r="AC82" i="20"/>
  <c r="AC83" i="20"/>
  <c r="AC84" i="20"/>
  <c r="AC85" i="20"/>
  <c r="AC86" i="20"/>
  <c r="AC87" i="20"/>
  <c r="AC88" i="20"/>
  <c r="AC89" i="20"/>
  <c r="AC90" i="20"/>
  <c r="AC91" i="20"/>
  <c r="AC92" i="20"/>
  <c r="AC93" i="20"/>
  <c r="AC94" i="20"/>
  <c r="AC95" i="20"/>
  <c r="AC96" i="20"/>
  <c r="AC97" i="20"/>
  <c r="AC98" i="20"/>
  <c r="AC99" i="20"/>
  <c r="AC100" i="20"/>
  <c r="AC101" i="20"/>
  <c r="AC102" i="20"/>
  <c r="AC103" i="20"/>
  <c r="AC104" i="20"/>
  <c r="AC105" i="20"/>
  <c r="AC106" i="20"/>
  <c r="AC107" i="20"/>
  <c r="AC108" i="20"/>
  <c r="AC109" i="20"/>
  <c r="AC110" i="20"/>
  <c r="AC111" i="20"/>
  <c r="AC112" i="20"/>
  <c r="AC113" i="20"/>
  <c r="AC114" i="20"/>
  <c r="AC115" i="20"/>
  <c r="AC116" i="20"/>
  <c r="AC117" i="20"/>
  <c r="AC118" i="20"/>
  <c r="AC119" i="20"/>
  <c r="AC120" i="20"/>
  <c r="AC121" i="20"/>
  <c r="AC122" i="20"/>
  <c r="AC123" i="20"/>
  <c r="AC124" i="20"/>
  <c r="AC125" i="20"/>
  <c r="AC126" i="20"/>
  <c r="AC127" i="20"/>
  <c r="AC128" i="20"/>
  <c r="AC129" i="20"/>
  <c r="AC130" i="20"/>
  <c r="AC131" i="20"/>
  <c r="AC132" i="20"/>
  <c r="AC133" i="20"/>
  <c r="AC134" i="20"/>
  <c r="AC135" i="20"/>
  <c r="AC136" i="20"/>
  <c r="AC137" i="20"/>
  <c r="AC138" i="20"/>
  <c r="AC139" i="20"/>
  <c r="AC140" i="20"/>
  <c r="AC141" i="20"/>
  <c r="AC142" i="20"/>
  <c r="AC143" i="20"/>
  <c r="AC144" i="20"/>
  <c r="AC145" i="20"/>
  <c r="AC146" i="20"/>
  <c r="AC147" i="20"/>
  <c r="AC148" i="20"/>
  <c r="AC149" i="20"/>
  <c r="AC150" i="20"/>
  <c r="AC151" i="20"/>
  <c r="AC152" i="20"/>
  <c r="AC153" i="20"/>
  <c r="AC154" i="20"/>
  <c r="AC155" i="20"/>
  <c r="AC156" i="20"/>
  <c r="AC157" i="20"/>
  <c r="AC158" i="20"/>
  <c r="AC159" i="20"/>
  <c r="AC160" i="20"/>
  <c r="AC161" i="20"/>
  <c r="AC162" i="20"/>
  <c r="AC163" i="20"/>
  <c r="AC164" i="20"/>
  <c r="AC166" i="20"/>
  <c r="AC167" i="20"/>
  <c r="G19" i="18" l="1"/>
  <c r="AI16" i="20"/>
  <c r="E21" i="1"/>
  <c r="AI20" i="20"/>
  <c r="AI15" i="20"/>
  <c r="E25" i="1"/>
  <c r="AI21" i="20"/>
  <c r="AC5" i="20"/>
  <c r="AC6" i="20"/>
  <c r="AC7" i="20"/>
  <c r="AC8" i="20"/>
  <c r="AC9" i="20"/>
  <c r="AC10" i="20"/>
  <c r="AC11" i="20"/>
  <c r="AC12" i="20"/>
  <c r="AC13" i="20"/>
  <c r="AC14" i="20"/>
  <c r="AC15" i="20"/>
  <c r="AC16" i="20"/>
  <c r="AC17" i="20"/>
  <c r="AC18" i="20"/>
  <c r="AC19" i="20"/>
  <c r="AC20" i="20"/>
  <c r="AC21" i="20"/>
  <c r="AC22" i="20"/>
  <c r="AC23" i="20"/>
  <c r="AC24" i="20"/>
  <c r="AC25" i="20"/>
  <c r="AC26" i="20"/>
  <c r="AC27" i="20"/>
  <c r="AC28" i="20"/>
  <c r="AC29" i="20"/>
  <c r="AC30" i="20"/>
  <c r="AC31" i="20"/>
  <c r="AC32" i="20"/>
  <c r="AC33" i="20"/>
  <c r="AC34" i="20"/>
  <c r="AC35" i="20"/>
  <c r="AC36" i="20"/>
  <c r="AC37" i="20"/>
  <c r="AC38" i="20"/>
  <c r="AC39" i="20"/>
  <c r="AC40" i="20"/>
  <c r="AC41" i="20"/>
  <c r="AC42" i="20"/>
  <c r="AC43" i="20"/>
  <c r="AC4" i="20"/>
  <c r="AI9" i="20"/>
  <c r="AI8" i="20"/>
  <c r="AI3" i="20"/>
  <c r="AI4" i="20"/>
  <c r="F56" i="19"/>
  <c r="E56" i="19"/>
  <c r="E58" i="19" s="1"/>
  <c r="D56" i="19"/>
  <c r="C56" i="19"/>
  <c r="C58" i="19" s="1"/>
  <c r="F55" i="19"/>
  <c r="F57" i="19" s="1"/>
  <c r="E55" i="19"/>
  <c r="E57" i="19" s="1"/>
  <c r="D55" i="19"/>
  <c r="D57" i="19" s="1"/>
  <c r="C55" i="19"/>
  <c r="C57" i="19" s="1"/>
  <c r="F23" i="19"/>
  <c r="F25" i="19" s="1"/>
  <c r="E23" i="19"/>
  <c r="E25" i="19" s="1"/>
  <c r="E11" i="1" s="1"/>
  <c r="D25" i="19"/>
  <c r="E28" i="1" s="1"/>
  <c r="AD6" i="20" l="1"/>
  <c r="AD45" i="20"/>
  <c r="AD49" i="20"/>
  <c r="AD53" i="20"/>
  <c r="AD57" i="20"/>
  <c r="AD61" i="20"/>
  <c r="AD65" i="20"/>
  <c r="AD69" i="20"/>
  <c r="AD73" i="20"/>
  <c r="AD77" i="20"/>
  <c r="AD81" i="20"/>
  <c r="AD85" i="20"/>
  <c r="AD89" i="20"/>
  <c r="AD93" i="20"/>
  <c r="AD97" i="20"/>
  <c r="AD101" i="20"/>
  <c r="AD105" i="20"/>
  <c r="AD109" i="20"/>
  <c r="AD113" i="20"/>
  <c r="AD117" i="20"/>
  <c r="AD121" i="20"/>
  <c r="AD125" i="20"/>
  <c r="AD46" i="20"/>
  <c r="AD50" i="20"/>
  <c r="AD54" i="20"/>
  <c r="AD58" i="20"/>
  <c r="AD62" i="20"/>
  <c r="AD66" i="20"/>
  <c r="AD70" i="20"/>
  <c r="AD74" i="20"/>
  <c r="AD78" i="20"/>
  <c r="AD82" i="20"/>
  <c r="AD86" i="20"/>
  <c r="AD90" i="20"/>
  <c r="AD94" i="20"/>
  <c r="AD98" i="20"/>
  <c r="AD102" i="20"/>
  <c r="AD106" i="20"/>
  <c r="AD110" i="20"/>
  <c r="AD114" i="20"/>
  <c r="AD118" i="20"/>
  <c r="AD122" i="20"/>
  <c r="AD44" i="20"/>
  <c r="AD48" i="20"/>
  <c r="AD52" i="20"/>
  <c r="AD56" i="20"/>
  <c r="AD60" i="20"/>
  <c r="AD64" i="20"/>
  <c r="AD68" i="20"/>
  <c r="AD72" i="20"/>
  <c r="AD76" i="20"/>
  <c r="AD80" i="20"/>
  <c r="AD84" i="20"/>
  <c r="AD88" i="20"/>
  <c r="AD92" i="20"/>
  <c r="AD96" i="20"/>
  <c r="AD100" i="20"/>
  <c r="AD104" i="20"/>
  <c r="AD108" i="20"/>
  <c r="AD112" i="20"/>
  <c r="AD116" i="20"/>
  <c r="AD120" i="20"/>
  <c r="AD124" i="20"/>
  <c r="AD129" i="20"/>
  <c r="AD133" i="20"/>
  <c r="AD137" i="20"/>
  <c r="AD141" i="20"/>
  <c r="AD145" i="20"/>
  <c r="AD149" i="20"/>
  <c r="AD153" i="20"/>
  <c r="AD157" i="20"/>
  <c r="AD161" i="20"/>
  <c r="AD166" i="20"/>
  <c r="AD47" i="20"/>
  <c r="AD51" i="20"/>
  <c r="AD55" i="20"/>
  <c r="AD59" i="20"/>
  <c r="AD63" i="20"/>
  <c r="AD67" i="20"/>
  <c r="AD71" i="20"/>
  <c r="AD75" i="20"/>
  <c r="AD79" i="20"/>
  <c r="AD83" i="20"/>
  <c r="AD87" i="20"/>
  <c r="AD91" i="20"/>
  <c r="AD95" i="20"/>
  <c r="AD99" i="20"/>
  <c r="AD103" i="20"/>
  <c r="AD107" i="20"/>
  <c r="AD111" i="20"/>
  <c r="AD115" i="20"/>
  <c r="AD119" i="20"/>
  <c r="AD123" i="20"/>
  <c r="AD130" i="20"/>
  <c r="AD134" i="20"/>
  <c r="AD138" i="20"/>
  <c r="AD142" i="20"/>
  <c r="AD146" i="20"/>
  <c r="AD150" i="20"/>
  <c r="AD154" i="20"/>
  <c r="AD158" i="20"/>
  <c r="AD162" i="20"/>
  <c r="AD167" i="20"/>
  <c r="AD126" i="20"/>
  <c r="AD127" i="20"/>
  <c r="AD128" i="20"/>
  <c r="AD132" i="20"/>
  <c r="AD136" i="20"/>
  <c r="AD140" i="20"/>
  <c r="AD144" i="20"/>
  <c r="AD148" i="20"/>
  <c r="AD152" i="20"/>
  <c r="AD156" i="20"/>
  <c r="AD160" i="20"/>
  <c r="AD164" i="20"/>
  <c r="AD139" i="20"/>
  <c r="AD147" i="20"/>
  <c r="AD135" i="20"/>
  <c r="AD151" i="20"/>
  <c r="AD163" i="20"/>
  <c r="AD131" i="20"/>
  <c r="AD143" i="20"/>
  <c r="AD155" i="20"/>
  <c r="AD159" i="20"/>
  <c r="AA6" i="20"/>
  <c r="AA44" i="20"/>
  <c r="AA48" i="20"/>
  <c r="AA52" i="20"/>
  <c r="AA56" i="20"/>
  <c r="AA60" i="20"/>
  <c r="AA64" i="20"/>
  <c r="AA68" i="20"/>
  <c r="AA72" i="20"/>
  <c r="AA76" i="20"/>
  <c r="AA80" i="20"/>
  <c r="AA84" i="20"/>
  <c r="AA88" i="20"/>
  <c r="AA92" i="20"/>
  <c r="AA96" i="20"/>
  <c r="AA100" i="20"/>
  <c r="AA104" i="20"/>
  <c r="AA108" i="20"/>
  <c r="AA112" i="20"/>
  <c r="AA116" i="20"/>
  <c r="AA120" i="20"/>
  <c r="AA124" i="20"/>
  <c r="AA128" i="20"/>
  <c r="AA45" i="20"/>
  <c r="AA49" i="20"/>
  <c r="AA53" i="20"/>
  <c r="AA57" i="20"/>
  <c r="AA61" i="20"/>
  <c r="AA65" i="20"/>
  <c r="AA69" i="20"/>
  <c r="AA73" i="20"/>
  <c r="AA77" i="20"/>
  <c r="AA81" i="20"/>
  <c r="AA85" i="20"/>
  <c r="AA89" i="20"/>
  <c r="AA93" i="20"/>
  <c r="AA97" i="20"/>
  <c r="AA101" i="20"/>
  <c r="AA105" i="20"/>
  <c r="AA109" i="20"/>
  <c r="AA113" i="20"/>
  <c r="AA117" i="20"/>
  <c r="AA121" i="20"/>
  <c r="AA125" i="20"/>
  <c r="AA126" i="20"/>
  <c r="AA132" i="20"/>
  <c r="AA136" i="20"/>
  <c r="AA140" i="20"/>
  <c r="AA144" i="20"/>
  <c r="AA148" i="20"/>
  <c r="AA152" i="20"/>
  <c r="AA156" i="20"/>
  <c r="AA160" i="20"/>
  <c r="AA164" i="20"/>
  <c r="AA127" i="20"/>
  <c r="AA129" i="20"/>
  <c r="AA133" i="20"/>
  <c r="AA137" i="20"/>
  <c r="AA141" i="20"/>
  <c r="AA145" i="20"/>
  <c r="AA149" i="20"/>
  <c r="AA153" i="20"/>
  <c r="AA157" i="20"/>
  <c r="AA161" i="20"/>
  <c r="AA166" i="20"/>
  <c r="AA46" i="20"/>
  <c r="AA47" i="20"/>
  <c r="AA50" i="20"/>
  <c r="AA51" i="20"/>
  <c r="AA54" i="20"/>
  <c r="AA55" i="20"/>
  <c r="AA58" i="20"/>
  <c r="AA59" i="20"/>
  <c r="AA62" i="20"/>
  <c r="AA63" i="20"/>
  <c r="AA66" i="20"/>
  <c r="AA67" i="20"/>
  <c r="AA70" i="20"/>
  <c r="AA71" i="20"/>
  <c r="AA74" i="20"/>
  <c r="AA75" i="20"/>
  <c r="AA78" i="20"/>
  <c r="AA79" i="20"/>
  <c r="AA82" i="20"/>
  <c r="AA83" i="20"/>
  <c r="AA86" i="20"/>
  <c r="AA87" i="20"/>
  <c r="AA90" i="20"/>
  <c r="AA91" i="20"/>
  <c r="AA94" i="20"/>
  <c r="AA95" i="20"/>
  <c r="AA98" i="20"/>
  <c r="AA99" i="20"/>
  <c r="AA102" i="20"/>
  <c r="AA103" i="20"/>
  <c r="AA106" i="20"/>
  <c r="AA107" i="20"/>
  <c r="AA110" i="20"/>
  <c r="AA111" i="20"/>
  <c r="AA114" i="20"/>
  <c r="AA115" i="20"/>
  <c r="AA118" i="20"/>
  <c r="AA119" i="20"/>
  <c r="AA122" i="20"/>
  <c r="AA123" i="20"/>
  <c r="AA131" i="20"/>
  <c r="AA135" i="20"/>
  <c r="AA139" i="20"/>
  <c r="AA143" i="20"/>
  <c r="AA147" i="20"/>
  <c r="AA151" i="20"/>
  <c r="AA155" i="20"/>
  <c r="AA159" i="20"/>
  <c r="AA163" i="20"/>
  <c r="AA134" i="20"/>
  <c r="AA154" i="20"/>
  <c r="AA162" i="20"/>
  <c r="AA146" i="20"/>
  <c r="AA158" i="20"/>
  <c r="AA130" i="20"/>
  <c r="AA138" i="20"/>
  <c r="AA142" i="20"/>
  <c r="AA150" i="20"/>
  <c r="AA167" i="20"/>
  <c r="AE6" i="20"/>
  <c r="AE44" i="20"/>
  <c r="AE48" i="20"/>
  <c r="AE52" i="20"/>
  <c r="AE56" i="20"/>
  <c r="AE60" i="20"/>
  <c r="AE64" i="20"/>
  <c r="AE68" i="20"/>
  <c r="AE72" i="20"/>
  <c r="AE76" i="20"/>
  <c r="AE80" i="20"/>
  <c r="AE84" i="20"/>
  <c r="AE88" i="20"/>
  <c r="AE92" i="20"/>
  <c r="AE96" i="20"/>
  <c r="AE100" i="20"/>
  <c r="AE104" i="20"/>
  <c r="AE108" i="20"/>
  <c r="AE112" i="20"/>
  <c r="AE116" i="20"/>
  <c r="AE120" i="20"/>
  <c r="AE124" i="20"/>
  <c r="AE45" i="20"/>
  <c r="AE49" i="20"/>
  <c r="AE53" i="20"/>
  <c r="AE57" i="20"/>
  <c r="AE61" i="20"/>
  <c r="AE65" i="20"/>
  <c r="AE69" i="20"/>
  <c r="AE73" i="20"/>
  <c r="AE77" i="20"/>
  <c r="AE81" i="20"/>
  <c r="AE85" i="20"/>
  <c r="AE89" i="20"/>
  <c r="AE93" i="20"/>
  <c r="AE97" i="20"/>
  <c r="AE101" i="20"/>
  <c r="AE105" i="20"/>
  <c r="AE109" i="20"/>
  <c r="AE113" i="20"/>
  <c r="AE117" i="20"/>
  <c r="AE121" i="20"/>
  <c r="AE126" i="20"/>
  <c r="AE127" i="20"/>
  <c r="AE128" i="20"/>
  <c r="AE132" i="20"/>
  <c r="AE136" i="20"/>
  <c r="AE140" i="20"/>
  <c r="AE144" i="20"/>
  <c r="AE148" i="20"/>
  <c r="AE152" i="20"/>
  <c r="AE156" i="20"/>
  <c r="AE160" i="20"/>
  <c r="AE164" i="20"/>
  <c r="AE46" i="20"/>
  <c r="AE47" i="20"/>
  <c r="AE50" i="20"/>
  <c r="AE51" i="20"/>
  <c r="AE54" i="20"/>
  <c r="AE55" i="20"/>
  <c r="AE58" i="20"/>
  <c r="AE62" i="20"/>
  <c r="AE63" i="20"/>
  <c r="AE67" i="20"/>
  <c r="AE129" i="20"/>
  <c r="AE133" i="20"/>
  <c r="AE137" i="20"/>
  <c r="AE141" i="20"/>
  <c r="AE145" i="20"/>
  <c r="AE149" i="20"/>
  <c r="AE153" i="20"/>
  <c r="AE157" i="20"/>
  <c r="AE161" i="20"/>
  <c r="AE166" i="20"/>
  <c r="AE59" i="20"/>
  <c r="AE66" i="20"/>
  <c r="AE125" i="20"/>
  <c r="AE131" i="20"/>
  <c r="AE135" i="20"/>
  <c r="AE139" i="20"/>
  <c r="AE143" i="20"/>
  <c r="AE147" i="20"/>
  <c r="AE151" i="20"/>
  <c r="AE155" i="20"/>
  <c r="AE159" i="20"/>
  <c r="AE163" i="20"/>
  <c r="AE90" i="20"/>
  <c r="AE106" i="20"/>
  <c r="AE111" i="20"/>
  <c r="AE114" i="20"/>
  <c r="AE119" i="20"/>
  <c r="AE122" i="20"/>
  <c r="AE134" i="20"/>
  <c r="AE138" i="20"/>
  <c r="AE142" i="20"/>
  <c r="AE150" i="20"/>
  <c r="AE154" i="20"/>
  <c r="AE162" i="20"/>
  <c r="AE167" i="20"/>
  <c r="AE71" i="20"/>
  <c r="AE74" i="20"/>
  <c r="AE79" i="20"/>
  <c r="AE82" i="20"/>
  <c r="AE87" i="20"/>
  <c r="AE95" i="20"/>
  <c r="AE98" i="20"/>
  <c r="AE103" i="20"/>
  <c r="AE130" i="20"/>
  <c r="AE146" i="20"/>
  <c r="AE158" i="20"/>
  <c r="AE70" i="20"/>
  <c r="AE75" i="20"/>
  <c r="AE78" i="20"/>
  <c r="AE83" i="20"/>
  <c r="AE86" i="20"/>
  <c r="AE91" i="20"/>
  <c r="AE94" i="20"/>
  <c r="AE99" i="20"/>
  <c r="AE102" i="20"/>
  <c r="AE107" i="20"/>
  <c r="AE110" i="20"/>
  <c r="AE115" i="20"/>
  <c r="AE118" i="20"/>
  <c r="AE123" i="20"/>
  <c r="AB6" i="20"/>
  <c r="AB47" i="20"/>
  <c r="AB51" i="20"/>
  <c r="AB55" i="20"/>
  <c r="AB59" i="20"/>
  <c r="AB63" i="20"/>
  <c r="AB67" i="20"/>
  <c r="AB71" i="20"/>
  <c r="AB75" i="20"/>
  <c r="AB79" i="20"/>
  <c r="AB83" i="20"/>
  <c r="AB87" i="20"/>
  <c r="AB91" i="20"/>
  <c r="AB95" i="20"/>
  <c r="AB99" i="20"/>
  <c r="AB103" i="20"/>
  <c r="AB107" i="20"/>
  <c r="AB111" i="20"/>
  <c r="AB115" i="20"/>
  <c r="AB119" i="20"/>
  <c r="AB123" i="20"/>
  <c r="AB127" i="20"/>
  <c r="AB44" i="20"/>
  <c r="AB48" i="20"/>
  <c r="AB52" i="20"/>
  <c r="AB56" i="20"/>
  <c r="AB60" i="20"/>
  <c r="AB64" i="20"/>
  <c r="AB68" i="20"/>
  <c r="AB72" i="20"/>
  <c r="AB76" i="20"/>
  <c r="AB80" i="20"/>
  <c r="AB84" i="20"/>
  <c r="AB88" i="20"/>
  <c r="AB92" i="20"/>
  <c r="AB96" i="20"/>
  <c r="AB100" i="20"/>
  <c r="AB104" i="20"/>
  <c r="AB108" i="20"/>
  <c r="AB112" i="20"/>
  <c r="AB116" i="20"/>
  <c r="AB120" i="20"/>
  <c r="AB124" i="20"/>
  <c r="AB46" i="20"/>
  <c r="AB50" i="20"/>
  <c r="AB54" i="20"/>
  <c r="AB58" i="20"/>
  <c r="AB62" i="20"/>
  <c r="AB66" i="20"/>
  <c r="AB70" i="20"/>
  <c r="AB74" i="20"/>
  <c r="AB78" i="20"/>
  <c r="AB82" i="20"/>
  <c r="AB86" i="20"/>
  <c r="AB90" i="20"/>
  <c r="AB94" i="20"/>
  <c r="AB98" i="20"/>
  <c r="AB102" i="20"/>
  <c r="AB106" i="20"/>
  <c r="AB110" i="20"/>
  <c r="AB114" i="20"/>
  <c r="AB118" i="20"/>
  <c r="AB122" i="20"/>
  <c r="AB131" i="20"/>
  <c r="AB135" i="20"/>
  <c r="AB139" i="20"/>
  <c r="AB143" i="20"/>
  <c r="AB147" i="20"/>
  <c r="AB151" i="20"/>
  <c r="AB155" i="20"/>
  <c r="AB159" i="20"/>
  <c r="AB163" i="20"/>
  <c r="AB45" i="20"/>
  <c r="AB49" i="20"/>
  <c r="AB53" i="20"/>
  <c r="AB57" i="20"/>
  <c r="AB61" i="20"/>
  <c r="AB65" i="20"/>
  <c r="AB69" i="20"/>
  <c r="AB73" i="20"/>
  <c r="AB77" i="20"/>
  <c r="AB81" i="20"/>
  <c r="AB85" i="20"/>
  <c r="AB89" i="20"/>
  <c r="AB93" i="20"/>
  <c r="AB97" i="20"/>
  <c r="AB101" i="20"/>
  <c r="AB105" i="20"/>
  <c r="AB109" i="20"/>
  <c r="AB113" i="20"/>
  <c r="AB117" i="20"/>
  <c r="AB121" i="20"/>
  <c r="AB125" i="20"/>
  <c r="AB126" i="20"/>
  <c r="AB128" i="20"/>
  <c r="AB132" i="20"/>
  <c r="AB136" i="20"/>
  <c r="AB140" i="20"/>
  <c r="AB144" i="20"/>
  <c r="AB148" i="20"/>
  <c r="AB152" i="20"/>
  <c r="AB156" i="20"/>
  <c r="AB160" i="20"/>
  <c r="AB164" i="20"/>
  <c r="AB130" i="20"/>
  <c r="AB134" i="20"/>
  <c r="AB138" i="20"/>
  <c r="AB142" i="20"/>
  <c r="AB146" i="20"/>
  <c r="AB150" i="20"/>
  <c r="AB154" i="20"/>
  <c r="AB158" i="20"/>
  <c r="AB162" i="20"/>
  <c r="AB167" i="20"/>
  <c r="AB129" i="20"/>
  <c r="AB133" i="20"/>
  <c r="AB145" i="20"/>
  <c r="AB149" i="20"/>
  <c r="AB157" i="20"/>
  <c r="AB161" i="20"/>
  <c r="AB137" i="20"/>
  <c r="AB141" i="20"/>
  <c r="AB153" i="20"/>
  <c r="AB166" i="20"/>
  <c r="AD43" i="20"/>
  <c r="AD39" i="20"/>
  <c r="AD35" i="20"/>
  <c r="AD31" i="20"/>
  <c r="AD27" i="20"/>
  <c r="AD23" i="20"/>
  <c r="AD19" i="20"/>
  <c r="AD15" i="20"/>
  <c r="AD11" i="20"/>
  <c r="AD7" i="20"/>
  <c r="AB43" i="20"/>
  <c r="AB39" i="20"/>
  <c r="AB35" i="20"/>
  <c r="AB31" i="20"/>
  <c r="AB27" i="20"/>
  <c r="AB23" i="20"/>
  <c r="AB19" i="20"/>
  <c r="AB15" i="20"/>
  <c r="AB11" i="20"/>
  <c r="AB7" i="20"/>
  <c r="AD41" i="20"/>
  <c r="AD37" i="20"/>
  <c r="AD33" i="20"/>
  <c r="AD29" i="20"/>
  <c r="AD25" i="20"/>
  <c r="AD21" i="20"/>
  <c r="AD17" i="20"/>
  <c r="AD13" i="20"/>
  <c r="AD9" i="20"/>
  <c r="AD5" i="20"/>
  <c r="AB41" i="20"/>
  <c r="AB37" i="20"/>
  <c r="AB33" i="20"/>
  <c r="AB29" i="20"/>
  <c r="AB25" i="20"/>
  <c r="AB21" i="20"/>
  <c r="AB17" i="20"/>
  <c r="AB13" i="20"/>
  <c r="AB9" i="20"/>
  <c r="AB5" i="20"/>
  <c r="AE39" i="20"/>
  <c r="AE31" i="20"/>
  <c r="AE41" i="20"/>
  <c r="AE37" i="20"/>
  <c r="AE33" i="20"/>
  <c r="AE29" i="20"/>
  <c r="AE25" i="20"/>
  <c r="AE21" i="20"/>
  <c r="AE17" i="20"/>
  <c r="AE13" i="20"/>
  <c r="AE9" i="20"/>
  <c r="AE5" i="20"/>
  <c r="AA41" i="20"/>
  <c r="AA37" i="20"/>
  <c r="AA33" i="20"/>
  <c r="AA29" i="20"/>
  <c r="AA25" i="20"/>
  <c r="AA21" i="20"/>
  <c r="AA17" i="20"/>
  <c r="AA13" i="20"/>
  <c r="AA9" i="20"/>
  <c r="AA5" i="20"/>
  <c r="AE4" i="20"/>
  <c r="AE40" i="20"/>
  <c r="AE36" i="20"/>
  <c r="AE32" i="20"/>
  <c r="AE28" i="20"/>
  <c r="AE24" i="20"/>
  <c r="AE20" i="20"/>
  <c r="AE16" i="20"/>
  <c r="AE12" i="20"/>
  <c r="AE8" i="20"/>
  <c r="AD4" i="20"/>
  <c r="AD40" i="20"/>
  <c r="AD36" i="20"/>
  <c r="AD32" i="20"/>
  <c r="AD28" i="20"/>
  <c r="AD24" i="20"/>
  <c r="AD20" i="20"/>
  <c r="AD16" i="20"/>
  <c r="AD12" i="20"/>
  <c r="AD8" i="20"/>
  <c r="AB4" i="20"/>
  <c r="AB40" i="20"/>
  <c r="AB36" i="20"/>
  <c r="AB32" i="20"/>
  <c r="AB28" i="20"/>
  <c r="AB24" i="20"/>
  <c r="AB20" i="20"/>
  <c r="AB16" i="20"/>
  <c r="AB12" i="20"/>
  <c r="AB8" i="20"/>
  <c r="AA4" i="20"/>
  <c r="AA40" i="20"/>
  <c r="AA36" i="20"/>
  <c r="AA32" i="20"/>
  <c r="AA28" i="20"/>
  <c r="AA24" i="20"/>
  <c r="AA20" i="20"/>
  <c r="AA16" i="20"/>
  <c r="AA12" i="20"/>
  <c r="AA8" i="20"/>
  <c r="AE43" i="20"/>
  <c r="AE35" i="20"/>
  <c r="AE27" i="20"/>
  <c r="AE23" i="20"/>
  <c r="AE19" i="20"/>
  <c r="AE15" i="20"/>
  <c r="AE11" i="20"/>
  <c r="AE7" i="20"/>
  <c r="AA43" i="20"/>
  <c r="AA39" i="20"/>
  <c r="AA35" i="20"/>
  <c r="AA31" i="20"/>
  <c r="AA27" i="20"/>
  <c r="AA23" i="20"/>
  <c r="AA19" i="20"/>
  <c r="AA15" i="20"/>
  <c r="AA11" i="20"/>
  <c r="AA7" i="20"/>
  <c r="AE42" i="20"/>
  <c r="AE38" i="20"/>
  <c r="AE34" i="20"/>
  <c r="AE30" i="20"/>
  <c r="AE26" i="20"/>
  <c r="AE22" i="20"/>
  <c r="AE18" i="20"/>
  <c r="AE14" i="20"/>
  <c r="AE10" i="20"/>
  <c r="AD42" i="20"/>
  <c r="AD38" i="20"/>
  <c r="AD34" i="20"/>
  <c r="AD30" i="20"/>
  <c r="AD26" i="20"/>
  <c r="AD22" i="20"/>
  <c r="AD18" i="20"/>
  <c r="AD14" i="20"/>
  <c r="AD10" i="20"/>
  <c r="AB42" i="20"/>
  <c r="AB38" i="20"/>
  <c r="AB34" i="20"/>
  <c r="AB30" i="20"/>
  <c r="AB26" i="20"/>
  <c r="AB22" i="20"/>
  <c r="AB18" i="20"/>
  <c r="AB14" i="20"/>
  <c r="AB10" i="20"/>
  <c r="AA42" i="20"/>
  <c r="AA38" i="20"/>
  <c r="AA34" i="20"/>
  <c r="AA30" i="20"/>
  <c r="AA26" i="20"/>
  <c r="AA22" i="20"/>
  <c r="AA18" i="20"/>
  <c r="AA14" i="20"/>
  <c r="AA10" i="20"/>
  <c r="F4" i="18" l="1"/>
  <c r="F5" i="18"/>
  <c r="F6" i="18"/>
  <c r="F7" i="18"/>
  <c r="F8" i="18"/>
  <c r="F3" i="18"/>
  <c r="G20" i="18" s="1"/>
  <c r="E16" i="1" s="1"/>
  <c r="P15" i="4" l="1"/>
  <c r="E5" i="1" s="1"/>
  <c r="Q15" i="4"/>
  <c r="K90" i="3"/>
  <c r="T4" i="4" l="1"/>
  <c r="C6" i="19"/>
</calcChain>
</file>

<file path=xl/comments1.xml><?xml version="1.0" encoding="utf-8"?>
<comments xmlns="http://schemas.openxmlformats.org/spreadsheetml/2006/main">
  <authors>
    <author>USER</author>
  </authors>
  <commentList>
    <comment ref="F2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True test will be if the response at LOQ and the standard error are from the same curve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S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outlier - rejected</t>
        </r>
      </text>
    </comment>
    <comment ref="U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Outlier = rejected</t>
        </r>
      </text>
    </comment>
  </commentList>
</comments>
</file>

<file path=xl/sharedStrings.xml><?xml version="1.0" encoding="utf-8"?>
<sst xmlns="http://schemas.openxmlformats.org/spreadsheetml/2006/main" count="864" uniqueCount="361">
  <si>
    <t>Performance Characteristic</t>
  </si>
  <si>
    <t>General Acceptance Criterion</t>
  </si>
  <si>
    <t>Parameter</t>
  </si>
  <si>
    <t>Criterion</t>
  </si>
  <si>
    <t>(i) Linearity</t>
  </si>
  <si>
    <t>(ii) Sensitivity</t>
  </si>
  <si>
    <t>m-value</t>
  </si>
  <si>
    <t>(iii) Working Range</t>
  </si>
  <si>
    <t>Range</t>
  </si>
  <si>
    <t>LOQ – Highest Standard</t>
  </si>
  <si>
    <t>(iv) Limit of Quantification</t>
  </si>
  <si>
    <t>Value</t>
  </si>
  <si>
    <t>≤ 50 % of lowest regulatory limit defined in intended purpose</t>
  </si>
  <si>
    <t>%RSD</t>
  </si>
  <si>
    <t>&lt; 10 %</t>
  </si>
  <si>
    <t>%Recovery</t>
  </si>
  <si>
    <t>90 – 110 %</t>
  </si>
  <si>
    <t>CRM Range</t>
  </si>
  <si>
    <t>Test Result to fall in the acceptable concentration range as per CoA</t>
  </si>
  <si>
    <t>(v) Limit of Detection</t>
  </si>
  <si>
    <t>Lowest value higher than the uncertainty of measurement.</t>
  </si>
  <si>
    <t>(vi) Accuracy</t>
  </si>
  <si>
    <t>Z-scores</t>
  </si>
  <si>
    <t>(-)2 to (+)2</t>
  </si>
  <si>
    <t>%Compliance</t>
  </si>
  <si>
    <t>&gt;90 %</t>
  </si>
  <si>
    <t>Certified Acceptable Range</t>
  </si>
  <si>
    <t>(vii) Bias</t>
  </si>
  <si>
    <t>Assessment of distribution</t>
  </si>
  <si>
    <t>Absence of systematic bias according to QC evaluation rules</t>
  </si>
  <si>
    <t>%Variance</t>
  </si>
  <si>
    <t>&lt;2 % (Reference Value against Method Value)</t>
  </si>
  <si>
    <t>(viii) Precision</t>
  </si>
  <si>
    <t>&lt; 5 %</t>
  </si>
  <si>
    <t>&gt; 90 %</t>
  </si>
  <si>
    <t>(ix) Robustness &amp; Ruggedness</t>
  </si>
  <si>
    <t>Pooled %RSD ≤ 15 %</t>
  </si>
  <si>
    <t>Bias</t>
  </si>
  <si>
    <t>(x) Recoveries</t>
  </si>
  <si>
    <t>Percent Range</t>
  </si>
  <si>
    <t>80 – 120 % for non-trace analysis</t>
  </si>
  <si>
    <t>90 – 110 % for trace analysis</t>
  </si>
  <si>
    <t>(xi) Specificity and/or Selectivity</t>
  </si>
  <si>
    <t>R2 – value</t>
  </si>
  <si>
    <t>R2 &gt; 0.9995 – trace analysis</t>
  </si>
  <si>
    <t>R2 &gt; 0.995 – non-trace analysis</t>
  </si>
  <si>
    <t>·         Proficiency Testing</t>
  </si>
  <si>
    <t>·         Certified Reference Material</t>
  </si>
  <si>
    <t>·         PTS Data</t>
  </si>
  <si>
    <t>·         CRM Data</t>
  </si>
  <si>
    <t>·         Repeatability</t>
  </si>
  <si>
    <t>·         Intermediate Precision</t>
  </si>
  <si>
    <t xml:space="preserve">·         Reproducibility </t>
  </si>
  <si>
    <t>·         Regression Precision</t>
  </si>
  <si>
    <t>·         Injection Precision</t>
  </si>
  <si>
    <t>Prepare calibration standards from metrologically traceable material in ultrapure water - calibrate equipment. Substitute ultrapure water with the different sample matrices</t>
  </si>
  <si>
    <t>and prepare calibration standards following similar procedure - run these solutions as "sample". Plot all the results on the same cartesian plan and compute R2 and m-values</t>
  </si>
  <si>
    <t>Day 1</t>
  </si>
  <si>
    <t>Calc. Conc.</t>
  </si>
  <si>
    <t>Std. Conc.</t>
  </si>
  <si>
    <t>Response</t>
  </si>
  <si>
    <t>x</t>
  </si>
  <si>
    <t>y</t>
  </si>
  <si>
    <t>#</t>
  </si>
  <si>
    <t>% std error</t>
  </si>
  <si>
    <t>Calibration Results for "Ultrapure Water"</t>
  </si>
  <si>
    <t>Calibration Results for "Matrice 1: Drinking Water"</t>
  </si>
  <si>
    <t>Calibration Results for "Matrice 2: Surface Water (&gt;5 NTU)"</t>
  </si>
  <si>
    <t>Calibration Results for "Matrice 3: Trade Effluent"</t>
  </si>
  <si>
    <t>ACTION:</t>
  </si>
  <si>
    <t>Unspiked sample concentration</t>
  </si>
  <si>
    <t>Std. Conc. (ppb)</t>
  </si>
  <si>
    <t>Determinants</t>
  </si>
  <si>
    <t>Units</t>
  </si>
  <si>
    <t>Class I</t>
  </si>
  <si>
    <t>Class II</t>
  </si>
  <si>
    <t>Class III</t>
  </si>
  <si>
    <t>mg/L</t>
  </si>
  <si>
    <t>0 – 0.1</t>
  </si>
  <si>
    <t>0 – 0.01</t>
  </si>
  <si>
    <t>0.01 – 0.2</t>
  </si>
  <si>
    <r>
      <t>£</t>
    </r>
    <r>
      <rPr>
        <sz val="12"/>
        <color theme="1"/>
        <rFont val="Arial"/>
        <family val="2"/>
      </rPr>
      <t>0.2 – 0.3</t>
    </r>
  </si>
  <si>
    <t>0 – 0.005</t>
  </si>
  <si>
    <r>
      <t>£</t>
    </r>
    <r>
      <rPr>
        <sz val="12"/>
        <color theme="1"/>
        <rFont val="Arial"/>
        <family val="2"/>
      </rPr>
      <t>0.005</t>
    </r>
  </si>
  <si>
    <r>
      <t>£</t>
    </r>
    <r>
      <rPr>
        <sz val="12"/>
        <color theme="1"/>
        <rFont val="Arial"/>
        <family val="2"/>
      </rPr>
      <t xml:space="preserve"> 0.005</t>
    </r>
  </si>
  <si>
    <t>0 – 1.0</t>
  </si>
  <si>
    <t>1 – 3</t>
  </si>
  <si>
    <r>
      <t>£</t>
    </r>
    <r>
      <rPr>
        <sz val="12"/>
        <color theme="1"/>
        <rFont val="Arial"/>
        <family val="2"/>
      </rPr>
      <t>3 – 30</t>
    </r>
  </si>
  <si>
    <t>0.1 – 0.3</t>
  </si>
  <si>
    <r>
      <t>£</t>
    </r>
    <r>
      <rPr>
        <sz val="12"/>
        <color theme="1"/>
        <rFont val="Arial"/>
        <family val="2"/>
      </rPr>
      <t>0.3 – 1.0</t>
    </r>
  </si>
  <si>
    <r>
      <t>£</t>
    </r>
    <r>
      <rPr>
        <sz val="12"/>
        <color theme="1"/>
        <rFont val="Arial"/>
        <family val="2"/>
      </rPr>
      <t xml:space="preserve"> 0.01</t>
    </r>
  </si>
  <si>
    <t>0 – 0.05</t>
  </si>
  <si>
    <t>0.05 – 0.1</t>
  </si>
  <si>
    <r>
      <t>£</t>
    </r>
    <r>
      <rPr>
        <sz val="12"/>
        <color theme="1"/>
        <rFont val="Arial"/>
        <family val="2"/>
      </rPr>
      <t>0.1 – 0.15</t>
    </r>
  </si>
  <si>
    <t>0 – 0.001</t>
  </si>
  <si>
    <r>
      <t>£</t>
    </r>
    <r>
      <rPr>
        <sz val="12"/>
        <color theme="1"/>
        <rFont val="Arial"/>
        <family val="2"/>
      </rPr>
      <t xml:space="preserve"> 0.001</t>
    </r>
  </si>
  <si>
    <t>0 – 0.02</t>
  </si>
  <si>
    <t>0.02 – 0.05</t>
  </si>
  <si>
    <r>
      <t>£</t>
    </r>
    <r>
      <rPr>
        <sz val="12"/>
        <color theme="1"/>
        <rFont val="Arial"/>
        <family val="2"/>
      </rPr>
      <t>0.05 – 0.1</t>
    </r>
  </si>
  <si>
    <t>0 – 3</t>
  </si>
  <si>
    <t>3 – 5</t>
  </si>
  <si>
    <r>
      <t>£</t>
    </r>
    <r>
      <rPr>
        <sz val="12"/>
        <color theme="1"/>
        <rFont val="Arial"/>
        <family val="2"/>
      </rPr>
      <t>5 – 10</t>
    </r>
  </si>
  <si>
    <t>Surface Water Lake Cubhu and Mzingazi</t>
  </si>
  <si>
    <t>Max Allow.</t>
  </si>
  <si>
    <t>mg/l</t>
  </si>
  <si>
    <t>Arsenic as As</t>
  </si>
  <si>
    <t>Boron as B</t>
  </si>
  <si>
    <t>Cadmium as Cd</t>
  </si>
  <si>
    <t>Copper as Cu</t>
  </si>
  <si>
    <t>Lead as Pb</t>
  </si>
  <si>
    <t>Iron as Fe</t>
  </si>
  <si>
    <t>Manganese as Mn</t>
  </si>
  <si>
    <t>Mercury as Hg</t>
  </si>
  <si>
    <t>Selenium as Se</t>
  </si>
  <si>
    <t>Total Chromium as Cr</t>
  </si>
  <si>
    <t>Zinc as Zn</t>
  </si>
  <si>
    <t xml:space="preserve">Surface Water Storm Water (Industrial) and Pump-stations
</t>
  </si>
  <si>
    <t>Nickel as Ni</t>
  </si>
  <si>
    <t>Ground Water - Cemetries</t>
  </si>
  <si>
    <t>Ground Water - Landfill Sites</t>
  </si>
  <si>
    <t>General Quality Limits</t>
  </si>
  <si>
    <t>Large Works</t>
  </si>
  <si>
    <t>&gt; 25 Ml/d</t>
  </si>
  <si>
    <t>Small Works</t>
  </si>
  <si>
    <t>&lt; 25 Ml/d</t>
  </si>
  <si>
    <t xml:space="preserve">mg/l </t>
  </si>
  <si>
    <t xml:space="preserve">Copper (as Cu) </t>
  </si>
  <si>
    <t xml:space="preserve">Nickel (Ni) </t>
  </si>
  <si>
    <t xml:space="preserve">Zinc (Zn) </t>
  </si>
  <si>
    <t xml:space="preserve">Iron (Fe) </t>
  </si>
  <si>
    <t xml:space="preserve">Boron (B) </t>
  </si>
  <si>
    <t xml:space="preserve">Selenium (Se) </t>
  </si>
  <si>
    <t xml:space="preserve">Manganese (Mn) </t>
  </si>
  <si>
    <t xml:space="preserve">Lead (Pb) </t>
  </si>
  <si>
    <t xml:space="preserve">Cadmium (Cd) </t>
  </si>
  <si>
    <t xml:space="preserve">Mercury (Hg) </t>
  </si>
  <si>
    <t xml:space="preserve">Total Chromium (Cr) </t>
  </si>
  <si>
    <t xml:space="preserve">Arsenic (As) </t>
  </si>
  <si>
    <t xml:space="preserve">Titanium (Ti) </t>
  </si>
  <si>
    <t xml:space="preserve">Cobalt (Co) </t>
  </si>
  <si>
    <t xml:space="preserve">Total Metals </t>
  </si>
  <si>
    <t xml:space="preserve">Arsenic (expressed as As) </t>
  </si>
  <si>
    <t>Cadmium (expressed as Cd)</t>
  </si>
  <si>
    <t>1,5</t>
  </si>
  <si>
    <t>Total chromium (expressed as Cr)</t>
  </si>
  <si>
    <t>Copper (expressed as Cu)</t>
  </si>
  <si>
    <t>Lead (expressed as Pb)</t>
  </si>
  <si>
    <t>Mercury (expressed as Hg)</t>
  </si>
  <si>
    <t>0,05</t>
  </si>
  <si>
    <t>Nickel (expressed as Ni)</t>
  </si>
  <si>
    <t xml:space="preserve">Zinc (expressed as Zn) </t>
  </si>
  <si>
    <t>Industrial Effluent - Sch B</t>
  </si>
  <si>
    <t>Industrial Effluent - Sch C</t>
  </si>
  <si>
    <t>Limits</t>
  </si>
  <si>
    <t>Cadmium</t>
  </si>
  <si>
    <t xml:space="preserve">Mercury as Hg </t>
  </si>
  <si>
    <t xml:space="preserve">Calibration Results </t>
  </si>
  <si>
    <t>Day 2</t>
  </si>
  <si>
    <t>Intensity</t>
  </si>
  <si>
    <t>Std. Conc. (ppm)</t>
  </si>
  <si>
    <t>R2-Values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</si>
  <si>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</si>
  <si>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</si>
  <si>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</si>
  <si>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</si>
  <si>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</si>
  <si>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</si>
  <si>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</si>
  <si>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</si>
  <si>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S/N Ratio</t>
  </si>
  <si>
    <t>m-Value</t>
  </si>
  <si>
    <t>SUMMARY OUTPUT</t>
  </si>
  <si>
    <t>LOQ</t>
  </si>
  <si>
    <t>ppm</t>
  </si>
  <si>
    <t>Target LOQ</t>
  </si>
  <si>
    <t>SANS241</t>
  </si>
  <si>
    <t>Desired LOQ</t>
  </si>
  <si>
    <t>Analyst:</t>
  </si>
  <si>
    <t>Age of STDs:</t>
  </si>
  <si>
    <t>Average</t>
  </si>
  <si>
    <t>Day1</t>
  </si>
  <si>
    <t>Day2</t>
  </si>
  <si>
    <t>Date</t>
  </si>
  <si>
    <t xml:space="preserve">Median </t>
  </si>
  <si>
    <t>Robust RSD</t>
  </si>
  <si>
    <t>Lab Results</t>
  </si>
  <si>
    <t>Analyst</t>
  </si>
  <si>
    <t>LCL</t>
  </si>
  <si>
    <t>LWL</t>
  </si>
  <si>
    <t>UWL</t>
  </si>
  <si>
    <t>UCL</t>
  </si>
  <si>
    <t>TV</t>
  </si>
  <si>
    <t xml:space="preserve">Actions </t>
  </si>
  <si>
    <t>•Prepare the standard (atcomputed LoQ) and analyse.</t>
  </si>
  <si>
    <t>•Assess precision and accuracy at LoQ</t>
  </si>
  <si>
    <t>•Recalibrate including LOQ standard, compute R2 (linearity including LoQ)</t>
  </si>
  <si>
    <t>Target LOQ:</t>
  </si>
  <si>
    <t>Rep.</t>
  </si>
  <si>
    <t>Target Value</t>
  </si>
  <si>
    <t>SD.</t>
  </si>
  <si>
    <t>AV.</t>
  </si>
  <si>
    <t>Comments</t>
  </si>
  <si>
    <t>m &gt; 10x y-response at LOQ. m-value</t>
  </si>
  <si>
    <t>y-response at LOQ</t>
  </si>
  <si>
    <t>Day3</t>
  </si>
  <si>
    <t>Day4</t>
  </si>
  <si>
    <t>TRIAL 1</t>
  </si>
  <si>
    <t>TRIAL 2</t>
  </si>
  <si>
    <t xml:space="preserve">Date Analyesed: </t>
  </si>
  <si>
    <t>Results</t>
  </si>
  <si>
    <t>LIMITS</t>
  </si>
  <si>
    <t xml:space="preserve">Average </t>
  </si>
  <si>
    <t>SD</t>
  </si>
  <si>
    <t>%Error</t>
  </si>
  <si>
    <t>%Recovery: 80 - 120</t>
  </si>
  <si>
    <t>%Error &lt; 2 %</t>
  </si>
  <si>
    <t>Average % Error</t>
  </si>
  <si>
    <t>Calculated</t>
  </si>
  <si>
    <t>Hypothetical</t>
  </si>
  <si>
    <t>Ammonia</t>
  </si>
  <si>
    <t>Sthu</t>
  </si>
  <si>
    <t>SC-30/01/2020</t>
  </si>
  <si>
    <t>May 2018 S1</t>
  </si>
  <si>
    <t>May 2018 S2</t>
  </si>
  <si>
    <t>May 2018 S3</t>
  </si>
  <si>
    <t>David</t>
  </si>
  <si>
    <t>Aug 2018 S1</t>
  </si>
  <si>
    <t>Aug 2018 S2</t>
  </si>
  <si>
    <t>Aug 2018 S3</t>
  </si>
  <si>
    <t>Kholiswa</t>
  </si>
  <si>
    <t>Nov 2018 S1</t>
  </si>
  <si>
    <t>Nov 2018 S2</t>
  </si>
  <si>
    <t>Nov 2018 S3</t>
  </si>
  <si>
    <t>Lungi</t>
  </si>
  <si>
    <t>Feb 2019 S1</t>
  </si>
  <si>
    <t>Feb 2019 S2</t>
  </si>
  <si>
    <t>Feb 2019 S3</t>
  </si>
  <si>
    <t>May 2019 S1</t>
  </si>
  <si>
    <t>May 2019 S2</t>
  </si>
  <si>
    <t>May 2019 S3</t>
  </si>
  <si>
    <t>27/06/2019</t>
  </si>
  <si>
    <t>03/09/2019</t>
  </si>
  <si>
    <t>24/06/2019</t>
  </si>
  <si>
    <t>04/09/2019</t>
  </si>
  <si>
    <t>11/09/2019</t>
  </si>
  <si>
    <t>17/09/2019</t>
  </si>
  <si>
    <t>18/09/2019</t>
  </si>
  <si>
    <t>25/09/2019</t>
  </si>
  <si>
    <t>27/09/2019</t>
  </si>
  <si>
    <t>01/10/2019</t>
  </si>
  <si>
    <t>03/10/2019</t>
  </si>
  <si>
    <t>04/10/2019</t>
  </si>
  <si>
    <t>09/10/2019</t>
  </si>
  <si>
    <t>10/10/2019</t>
  </si>
  <si>
    <t>14/10/2019</t>
  </si>
  <si>
    <t>15/10/2019</t>
  </si>
  <si>
    <t>16/10/2019</t>
  </si>
  <si>
    <t>23/10/2019</t>
  </si>
  <si>
    <t>28/10/2019</t>
  </si>
  <si>
    <t>05/11/2019</t>
  </si>
  <si>
    <t>06/11/2019</t>
  </si>
  <si>
    <t>12/11/2019</t>
  </si>
  <si>
    <t>13/11/2019</t>
  </si>
  <si>
    <t>21/11/2019</t>
  </si>
  <si>
    <t>Kholi</t>
  </si>
  <si>
    <t>28/11/2019</t>
  </si>
  <si>
    <t>02/12/2019</t>
  </si>
  <si>
    <t>03/12/2019</t>
  </si>
  <si>
    <t>04/12/2019</t>
  </si>
  <si>
    <t>09/12/2019</t>
  </si>
  <si>
    <t>10/12/2019</t>
  </si>
  <si>
    <t>11/12/2019</t>
  </si>
  <si>
    <t>12/12/2019</t>
  </si>
  <si>
    <t>18/12/2019</t>
  </si>
  <si>
    <t>08/01/2020</t>
  </si>
  <si>
    <t>15/01/2020</t>
  </si>
  <si>
    <t>21/01/2019</t>
  </si>
  <si>
    <t>21/01/2020</t>
  </si>
  <si>
    <t>27/01/2020</t>
  </si>
  <si>
    <t>28/01/2020</t>
  </si>
  <si>
    <t>29/01/2020</t>
  </si>
  <si>
    <t>04/02/2020</t>
  </si>
  <si>
    <t>07/02/2020</t>
  </si>
  <si>
    <t>11/02/2020</t>
  </si>
  <si>
    <t>19/02/2020</t>
  </si>
  <si>
    <t>20/02/2020</t>
  </si>
  <si>
    <t>26/02/2020</t>
  </si>
  <si>
    <t>04/03/2020</t>
  </si>
  <si>
    <t>11/03/2020</t>
  </si>
  <si>
    <t>16/03/2020</t>
  </si>
  <si>
    <t>18/03/2020</t>
  </si>
  <si>
    <t>19/03/2020</t>
  </si>
  <si>
    <t>SM-28/02/2020</t>
  </si>
  <si>
    <t xml:space="preserve">Sthu </t>
  </si>
  <si>
    <t>SC-19/02/2020</t>
  </si>
  <si>
    <t xml:space="preserve"> </t>
  </si>
  <si>
    <t>SM-18/12/2019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</si>
  <si>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</si>
  <si>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</si>
  <si>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</si>
  <si>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</si>
  <si>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</si>
  <si>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</si>
  <si>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</si>
  <si>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</si>
  <si>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</si>
  <si>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</si>
  <si>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</si>
  <si>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</si>
  <si>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</si>
  <si>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</si>
  <si>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</si>
  <si>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</si>
  <si>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</si>
  <si>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</si>
  <si>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</si>
  <si>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</si>
  <si>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</si>
  <si>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</si>
  <si>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</si>
  <si>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X Variable 1</t>
  </si>
  <si>
    <t>Z-score Above 0</t>
  </si>
  <si>
    <t>Z-score Below 0</t>
  </si>
  <si>
    <t>07/01/2020</t>
  </si>
  <si>
    <t>&lt; 5 % variance for R2 and m-values for matrix-matched and pure calibration curves</t>
  </si>
  <si>
    <t>Outliers</t>
  </si>
  <si>
    <t>Compliant</t>
  </si>
  <si>
    <t>Z-scores above zero, possible positive bias</t>
  </si>
  <si>
    <t>More current data required (2020)</t>
  </si>
  <si>
    <t>Good reproducibility, though baised</t>
  </si>
  <si>
    <t>Sensitivity lower than expected.</t>
  </si>
  <si>
    <t>Met 50 % lower than SANS 241 limit.</t>
  </si>
  <si>
    <t>Y-Value @ Blank (Noise)</t>
  </si>
  <si>
    <t>Y-Value @ LOQ (Signal)</t>
  </si>
  <si>
    <t>S/N</t>
  </si>
  <si>
    <t>S/N Ratio &gt; 10</t>
  </si>
  <si>
    <t>S/N lower than 10</t>
  </si>
  <si>
    <t>&lt; 5 % (@ LOQ)</t>
  </si>
  <si>
    <t xml:space="preserve">&lt; 5 % </t>
  </si>
  <si>
    <t>Good precision for responses at LOQ. (Free from calibration errors)</t>
  </si>
  <si>
    <t>Acceptable variation caused by regression line at LOQ</t>
  </si>
  <si>
    <t>More data required</t>
  </si>
  <si>
    <t>LOD</t>
  </si>
  <si>
    <t>STD1</t>
  </si>
  <si>
    <t>More recent data required.</t>
  </si>
  <si>
    <t>Average Standard Error</t>
  </si>
  <si>
    <t>Good repeatability at LOQ concentration.</t>
  </si>
  <si>
    <t>Blank</t>
  </si>
  <si>
    <t>X</t>
  </si>
  <si>
    <t>Y</t>
  </si>
  <si>
    <t>% Std Error</t>
  </si>
  <si>
    <t>Unspiked</t>
  </si>
  <si>
    <t>Spike Conc (ppm)</t>
  </si>
  <si>
    <t>0,3 - 10 ppm</t>
  </si>
  <si>
    <t>Calibration Results for "Matrice 1: Drinking Water (&lt;1 NTU)"</t>
  </si>
  <si>
    <t>Calibration Results for "Matrice 3: Trade Effluent/Wastewater"</t>
  </si>
  <si>
    <t>X (Concentration, ppm)</t>
  </si>
  <si>
    <t>Y (Response)</t>
  </si>
  <si>
    <t>Rep 1</t>
  </si>
  <si>
    <t>Rep 2</t>
  </si>
  <si>
    <t>Rep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</si>
</sst>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"/>
    <numFmt numFmtId="166" formatCode="0.00000"/>
    <numFmt numFmtId="167" formatCode="0.0"/>
    <numFmt numFmtId="168" formatCode="0.0%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Symbol"/>
      <family val="1"/>
      <charset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i/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7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Dot">
        <color indexed="64"/>
      </right>
      <top style="medium">
        <color indexed="64"/>
      </top>
      <bottom style="medium">
        <color indexed="64"/>
      </bottom>
      <diagonal/>
    </border>
    <border>
      <left style="dashDot">
        <color indexed="64"/>
      </left>
      <right style="dashDot">
        <color indexed="64"/>
      </right>
      <top style="medium">
        <color indexed="64"/>
      </top>
      <bottom style="medium">
        <color indexed="64"/>
      </bottom>
      <diagonal/>
    </border>
    <border>
      <left style="dashDot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Dot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otted">
        <color indexed="64"/>
      </bottom>
      <diagonal/>
    </border>
    <border>
      <left style="dashed">
        <color indexed="64"/>
      </left>
      <right style="dashed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indexed="64"/>
      </left>
      <right style="dashed">
        <color indexed="64"/>
      </right>
      <top style="dott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dash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indexed="64"/>
      </left>
      <right style="medium">
        <color indexed="64"/>
      </right>
      <top style="dotted">
        <color indexed="64"/>
      </top>
      <bottom style="dashed">
        <color indexed="64"/>
      </bottom>
      <diagonal/>
    </border>
  </borders>
  <cellStyleXfs count="43">
    <xf numFmtId="0" fontId="0" fillId="0" borderId="0"/>
    <xf numFmtId="9" fontId="19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57" applyNumberFormat="0" applyFill="0" applyAlignment="0" applyProtection="0"/>
    <xf numFmtId="0" fontId="30" fillId="0" borderId="58" applyNumberFormat="0" applyFill="0" applyAlignment="0" applyProtection="0"/>
    <xf numFmtId="0" fontId="31" fillId="0" borderId="59" applyNumberFormat="0" applyFill="0" applyAlignment="0" applyProtection="0"/>
    <xf numFmtId="0" fontId="31" fillId="0" borderId="0" applyNumberFormat="0" applyFill="0" applyBorder="0" applyAlignment="0" applyProtection="0"/>
    <xf numFmtId="0" fontId="32" fillId="14" borderId="0" applyNumberFormat="0" applyBorder="0" applyAlignment="0" applyProtection="0"/>
    <xf numFmtId="0" fontId="33" fillId="15" borderId="0" applyNumberFormat="0" applyBorder="0" applyAlignment="0" applyProtection="0"/>
    <xf numFmtId="0" fontId="34" fillId="16" borderId="0" applyNumberFormat="0" applyBorder="0" applyAlignment="0" applyProtection="0"/>
    <xf numFmtId="0" fontId="35" fillId="17" borderId="60" applyNumberFormat="0" applyAlignment="0" applyProtection="0"/>
    <xf numFmtId="0" fontId="36" fillId="18" borderId="61" applyNumberFormat="0" applyAlignment="0" applyProtection="0"/>
    <xf numFmtId="0" fontId="37" fillId="18" borderId="60" applyNumberFormat="0" applyAlignment="0" applyProtection="0"/>
    <xf numFmtId="0" fontId="38" fillId="0" borderId="62" applyNumberFormat="0" applyFill="0" applyAlignment="0" applyProtection="0"/>
    <xf numFmtId="0" fontId="39" fillId="19" borderId="63" applyNumberFormat="0" applyAlignment="0" applyProtection="0"/>
    <xf numFmtId="0" fontId="5" fillId="0" borderId="0" applyNumberFormat="0" applyFill="0" applyBorder="0" applyAlignment="0" applyProtection="0"/>
    <xf numFmtId="0" fontId="19" fillId="20" borderId="64" applyNumberFormat="0" applyFont="0" applyAlignment="0" applyProtection="0"/>
    <xf numFmtId="0" fontId="40" fillId="0" borderId="0" applyNumberFormat="0" applyFill="0" applyBorder="0" applyAlignment="0" applyProtection="0"/>
    <xf numFmtId="0" fontId="1" fillId="0" borderId="65" applyNumberFormat="0" applyFill="0" applyAlignment="0" applyProtection="0"/>
    <xf numFmtId="0" fontId="41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41" fillId="24" borderId="0" applyNumberFormat="0" applyBorder="0" applyAlignment="0" applyProtection="0"/>
    <xf numFmtId="0" fontId="41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41" fillId="32" borderId="0" applyNumberFormat="0" applyBorder="0" applyAlignment="0" applyProtection="0"/>
    <xf numFmtId="0" fontId="41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1" borderId="0" applyNumberFormat="0" applyBorder="0" applyAlignment="0" applyProtection="0"/>
    <xf numFmtId="0" fontId="19" fillId="42" borderId="0" applyNumberFormat="0" applyBorder="0" applyAlignment="0" applyProtection="0"/>
    <xf numFmtId="0" fontId="19" fillId="43" borderId="0" applyNumberFormat="0" applyBorder="0" applyAlignment="0" applyProtection="0"/>
    <xf numFmtId="0" fontId="41" fillId="44" borderId="0" applyNumberFormat="0" applyBorder="0" applyAlignment="0" applyProtection="0"/>
  </cellStyleXfs>
  <cellXfs count="306">
    <xf numFmtId="0" fontId="0" fillId="0" borderId="0" xfId="0"/>
    <xf numFmtId="0" fontId="1" fillId="2" borderId="2" xfId="0" applyFont="1" applyFill="1" applyBorder="1" applyAlignment="1">
      <alignment horizontal="center"/>
    </xf>
    <xf numFmtId="0" fontId="0" fillId="0" borderId="1" xfId="0" applyBorder="1"/>
    <xf numFmtId="0" fontId="0" fillId="3" borderId="0" xfId="0" applyFill="1"/>
    <xf numFmtId="0" fontId="1" fillId="3" borderId="3" xfId="0" applyFont="1" applyFill="1" applyBorder="1"/>
    <xf numFmtId="0" fontId="4" fillId="3" borderId="0" xfId="0" applyFont="1" applyFill="1"/>
    <xf numFmtId="0" fontId="1" fillId="2" borderId="1" xfId="0" applyFont="1" applyFill="1" applyBorder="1"/>
    <xf numFmtId="0" fontId="0" fillId="0" borderId="5" xfId="0" applyBorder="1"/>
    <xf numFmtId="0" fontId="0" fillId="2" borderId="5" xfId="0" applyFill="1" applyBorder="1"/>
    <xf numFmtId="0" fontId="1" fillId="2" borderId="5" xfId="0" applyFont="1" applyFill="1" applyBorder="1" applyAlignment="1">
      <alignment horizontal="center"/>
    </xf>
    <xf numFmtId="0" fontId="1" fillId="2" borderId="5" xfId="0" applyFont="1" applyFill="1" applyBorder="1"/>
    <xf numFmtId="0" fontId="0" fillId="2" borderId="5" xfId="0" applyFill="1" applyBorder="1" applyAlignment="1">
      <alignment horizontal="right"/>
    </xf>
    <xf numFmtId="0" fontId="0" fillId="2" borderId="5" xfId="0" applyFont="1" applyFill="1" applyBorder="1"/>
    <xf numFmtId="0" fontId="0" fillId="2" borderId="1" xfId="0" applyFill="1" applyBorder="1"/>
    <xf numFmtId="0" fontId="0" fillId="0" borderId="5" xfId="0" applyFill="1" applyBorder="1"/>
    <xf numFmtId="164" fontId="0" fillId="0" borderId="5" xfId="0" applyNumberFormat="1" applyBorder="1"/>
    <xf numFmtId="164" fontId="0" fillId="0" borderId="5" xfId="0" applyNumberFormat="1" applyFill="1" applyBorder="1"/>
    <xf numFmtId="164" fontId="5" fillId="0" borderId="5" xfId="0" applyNumberFormat="1" applyFont="1" applyBorder="1"/>
    <xf numFmtId="0" fontId="0" fillId="2" borderId="5" xfId="0" applyFill="1" applyBorder="1" applyAlignment="1">
      <alignment horizontal="center" vertical="top" wrapText="1"/>
    </xf>
    <xf numFmtId="0" fontId="0" fillId="2" borderId="5" xfId="0" applyFill="1" applyBorder="1" applyAlignment="1">
      <alignment horizontal="center" wrapText="1"/>
    </xf>
    <xf numFmtId="0" fontId="7" fillId="0" borderId="0" xfId="0" applyFont="1"/>
    <xf numFmtId="0" fontId="6" fillId="0" borderId="0" xfId="0" applyFont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0" fillId="0" borderId="0" xfId="0" applyBorder="1"/>
    <xf numFmtId="0" fontId="7" fillId="4" borderId="6" xfId="0" applyFont="1" applyFill="1" applyBorder="1" applyAlignment="1">
      <alignment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justify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0" xfId="0" applyFont="1" applyAlignment="1"/>
    <xf numFmtId="0" fontId="7" fillId="4" borderId="6" xfId="0" applyFont="1" applyFill="1" applyBorder="1" applyAlignment="1">
      <alignment horizontal="left" vertical="center" wrapText="1"/>
    </xf>
    <xf numFmtId="0" fontId="1" fillId="0" borderId="0" xfId="0" applyFont="1" applyFill="1" applyBorder="1"/>
    <xf numFmtId="164" fontId="10" fillId="0" borderId="5" xfId="0" applyNumberFormat="1" applyFont="1" applyBorder="1"/>
    <xf numFmtId="165" fontId="10" fillId="0" borderId="5" xfId="0" applyNumberFormat="1" applyFont="1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11" fillId="0" borderId="10" xfId="0" applyFont="1" applyFill="1" applyBorder="1" applyAlignment="1">
      <alignment horizontal="center"/>
    </xf>
    <xf numFmtId="0" fontId="11" fillId="0" borderId="10" xfId="0" applyFont="1" applyFill="1" applyBorder="1" applyAlignment="1">
      <alignment horizontal="centerContinuous"/>
    </xf>
    <xf numFmtId="0" fontId="1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4" fillId="7" borderId="6" xfId="0" applyFont="1" applyFill="1" applyBorder="1"/>
    <xf numFmtId="0" fontId="0" fillId="6" borderId="5" xfId="0" applyFill="1" applyBorder="1"/>
    <xf numFmtId="165" fontId="0" fillId="6" borderId="5" xfId="0" applyNumberFormat="1" applyFill="1" applyBorder="1"/>
    <xf numFmtId="0" fontId="1" fillId="0" borderId="0" xfId="0" applyFont="1"/>
    <xf numFmtId="0" fontId="0" fillId="6" borderId="0" xfId="0" applyFill="1" applyBorder="1" applyAlignment="1"/>
    <xf numFmtId="0" fontId="0" fillId="6" borderId="3" xfId="0" applyFill="1" applyBorder="1" applyAlignment="1"/>
    <xf numFmtId="0" fontId="1" fillId="5" borderId="7" xfId="0" applyFont="1" applyFill="1" applyBorder="1"/>
    <xf numFmtId="0" fontId="1" fillId="5" borderId="21" xfId="0" applyFont="1" applyFill="1" applyBorder="1"/>
    <xf numFmtId="0" fontId="1" fillId="5" borderId="22" xfId="0" applyFont="1" applyFill="1" applyBorder="1"/>
    <xf numFmtId="0" fontId="1" fillId="5" borderId="23" xfId="0" applyFont="1" applyFill="1" applyBorder="1"/>
    <xf numFmtId="0" fontId="1" fillId="0" borderId="14" xfId="0" applyFont="1" applyBorder="1"/>
    <xf numFmtId="0" fontId="0" fillId="6" borderId="15" xfId="0" applyFill="1" applyBorder="1"/>
    <xf numFmtId="0" fontId="1" fillId="0" borderId="17" xfId="0" applyFont="1" applyBorder="1"/>
    <xf numFmtId="0" fontId="0" fillId="6" borderId="18" xfId="0" applyFill="1" applyBorder="1"/>
    <xf numFmtId="0" fontId="1" fillId="6" borderId="0" xfId="0" applyFont="1" applyFill="1"/>
    <xf numFmtId="0" fontId="1" fillId="2" borderId="0" xfId="0" applyFont="1" applyFill="1"/>
    <xf numFmtId="0" fontId="0" fillId="2" borderId="0" xfId="0" applyFill="1"/>
    <xf numFmtId="0" fontId="1" fillId="5" borderId="14" xfId="0" applyFont="1" applyFill="1" applyBorder="1"/>
    <xf numFmtId="2" fontId="0" fillId="6" borderId="15" xfId="0" applyNumberFormat="1" applyFill="1" applyBorder="1"/>
    <xf numFmtId="0" fontId="0" fillId="0" borderId="0" xfId="0" applyFont="1" applyFill="1" applyBorder="1"/>
    <xf numFmtId="0" fontId="11" fillId="5" borderId="0" xfId="0" applyFont="1" applyFill="1"/>
    <xf numFmtId="0" fontId="0" fillId="5" borderId="0" xfId="0" applyFill="1"/>
    <xf numFmtId="0" fontId="1" fillId="5" borderId="0" xfId="0" applyFont="1" applyFill="1"/>
    <xf numFmtId="0" fontId="1" fillId="5" borderId="18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1" fillId="0" borderId="11" xfId="0" applyFont="1" applyBorder="1"/>
    <xf numFmtId="0" fontId="0" fillId="6" borderId="24" xfId="0" applyFill="1" applyBorder="1"/>
    <xf numFmtId="0" fontId="0" fillId="6" borderId="13" xfId="0" applyFill="1" applyBorder="1"/>
    <xf numFmtId="0" fontId="11" fillId="0" borderId="14" xfId="0" applyFont="1" applyBorder="1"/>
    <xf numFmtId="0" fontId="0" fillId="6" borderId="25" xfId="0" applyFill="1" applyBorder="1"/>
    <xf numFmtId="0" fontId="0" fillId="6" borderId="16" xfId="0" applyFill="1" applyBorder="1"/>
    <xf numFmtId="0" fontId="11" fillId="0" borderId="17" xfId="0" applyFont="1" applyBorder="1"/>
    <xf numFmtId="0" fontId="0" fillId="6" borderId="26" xfId="0" applyFill="1" applyBorder="1"/>
    <xf numFmtId="0" fontId="0" fillId="6" borderId="19" xfId="0" applyFill="1" applyBorder="1"/>
    <xf numFmtId="0" fontId="1" fillId="3" borderId="11" xfId="0" applyFont="1" applyFill="1" applyBorder="1"/>
    <xf numFmtId="0" fontId="0" fillId="3" borderId="12" xfId="0" applyFill="1" applyBorder="1"/>
    <xf numFmtId="0" fontId="0" fillId="3" borderId="13" xfId="0" applyFill="1" applyBorder="1"/>
    <xf numFmtId="0" fontId="1" fillId="3" borderId="14" xfId="0" applyFont="1" applyFill="1" applyBorder="1"/>
    <xf numFmtId="0" fontId="0" fillId="3" borderId="15" xfId="0" applyFill="1" applyBorder="1"/>
    <xf numFmtId="0" fontId="0" fillId="3" borderId="16" xfId="0" applyFill="1" applyBorder="1"/>
    <xf numFmtId="9" fontId="0" fillId="3" borderId="15" xfId="1" applyFont="1" applyFill="1" applyBorder="1"/>
    <xf numFmtId="9" fontId="0" fillId="3" borderId="16" xfId="1" applyFont="1" applyFill="1" applyBorder="1"/>
    <xf numFmtId="0" fontId="1" fillId="3" borderId="17" xfId="0" applyFont="1" applyFill="1" applyBorder="1"/>
    <xf numFmtId="0" fontId="0" fillId="3" borderId="18" xfId="0" applyFill="1" applyBorder="1"/>
    <xf numFmtId="0" fontId="0" fillId="3" borderId="19" xfId="0" applyFill="1" applyBorder="1"/>
    <xf numFmtId="0" fontId="1" fillId="8" borderId="3" xfId="0" applyFont="1" applyFill="1" applyBorder="1"/>
    <xf numFmtId="0" fontId="0" fillId="8" borderId="24" xfId="0" applyFill="1" applyBorder="1"/>
    <xf numFmtId="0" fontId="11" fillId="8" borderId="25" xfId="0" applyFont="1" applyFill="1" applyBorder="1"/>
    <xf numFmtId="0" fontId="0" fillId="8" borderId="25" xfId="0" applyFill="1" applyBorder="1"/>
    <xf numFmtId="165" fontId="0" fillId="6" borderId="15" xfId="0" applyNumberFormat="1" applyFill="1" applyBorder="1"/>
    <xf numFmtId="0" fontId="5" fillId="6" borderId="12" xfId="0" applyFont="1" applyFill="1" applyBorder="1"/>
    <xf numFmtId="0" fontId="5" fillId="6" borderId="15" xfId="0" applyFont="1" applyFill="1" applyBorder="1"/>
    <xf numFmtId="165" fontId="5" fillId="6" borderId="15" xfId="0" applyNumberFormat="1" applyFont="1" applyFill="1" applyBorder="1"/>
    <xf numFmtId="0" fontId="5" fillId="6" borderId="18" xfId="0" applyFont="1" applyFill="1" applyBorder="1"/>
    <xf numFmtId="165" fontId="0" fillId="6" borderId="25" xfId="0" applyNumberFormat="1" applyFill="1" applyBorder="1"/>
    <xf numFmtId="9" fontId="15" fillId="3" borderId="15" xfId="1" applyFont="1" applyFill="1" applyBorder="1"/>
    <xf numFmtId="0" fontId="5" fillId="0" borderId="0" xfId="0" applyFont="1"/>
    <xf numFmtId="0" fontId="5" fillId="6" borderId="24" xfId="0" applyFont="1" applyFill="1" applyBorder="1"/>
    <xf numFmtId="0" fontId="5" fillId="6" borderId="25" xfId="0" applyFont="1" applyFill="1" applyBorder="1"/>
    <xf numFmtId="0" fontId="5" fillId="6" borderId="26" xfId="0" applyFont="1" applyFill="1" applyBorder="1"/>
    <xf numFmtId="2" fontId="0" fillId="6" borderId="16" xfId="0" applyNumberFormat="1" applyFill="1" applyBorder="1"/>
    <xf numFmtId="0" fontId="1" fillId="0" borderId="6" xfId="0" applyFont="1" applyBorder="1"/>
    <xf numFmtId="0" fontId="0" fillId="0" borderId="32" xfId="0" applyFont="1" applyBorder="1"/>
    <xf numFmtId="0" fontId="0" fillId="0" borderId="33" xfId="0" applyFont="1" applyBorder="1"/>
    <xf numFmtId="0" fontId="0" fillId="0" borderId="34" xfId="0" applyFont="1" applyBorder="1"/>
    <xf numFmtId="2" fontId="0" fillId="6" borderId="13" xfId="0" applyNumberFormat="1" applyFill="1" applyBorder="1"/>
    <xf numFmtId="0" fontId="1" fillId="6" borderId="11" xfId="0" applyFont="1" applyFill="1" applyBorder="1"/>
    <xf numFmtId="0" fontId="1" fillId="6" borderId="14" xfId="0" applyFont="1" applyFill="1" applyBorder="1"/>
    <xf numFmtId="0" fontId="1" fillId="6" borderId="17" xfId="0" applyFont="1" applyFill="1" applyBorder="1"/>
    <xf numFmtId="0" fontId="1" fillId="5" borderId="35" xfId="0" applyFont="1" applyFill="1" applyBorder="1"/>
    <xf numFmtId="0" fontId="1" fillId="2" borderId="36" xfId="0" applyFont="1" applyFill="1" applyBorder="1"/>
    <xf numFmtId="0" fontId="1" fillId="2" borderId="38" xfId="0" applyFont="1" applyFill="1" applyBorder="1"/>
    <xf numFmtId="0" fontId="0" fillId="0" borderId="38" xfId="0" applyBorder="1"/>
    <xf numFmtId="0" fontId="1" fillId="2" borderId="40" xfId="0" applyFont="1" applyFill="1" applyBorder="1"/>
    <xf numFmtId="165" fontId="0" fillId="8" borderId="37" xfId="0" applyNumberFormat="1" applyFill="1" applyBorder="1"/>
    <xf numFmtId="165" fontId="0" fillId="8" borderId="39" xfId="0" applyNumberFormat="1" applyFill="1" applyBorder="1"/>
    <xf numFmtId="165" fontId="0" fillId="0" borderId="39" xfId="0" applyNumberFormat="1" applyBorder="1"/>
    <xf numFmtId="165" fontId="0" fillId="0" borderId="0" xfId="0" applyNumberFormat="1"/>
    <xf numFmtId="164" fontId="0" fillId="0" borderId="0" xfId="0" applyNumberFormat="1"/>
    <xf numFmtId="165" fontId="0" fillId="6" borderId="12" xfId="0" applyNumberFormat="1" applyFill="1" applyBorder="1"/>
    <xf numFmtId="165" fontId="0" fillId="6" borderId="18" xfId="0" applyNumberFormat="1" applyFill="1" applyBorder="1"/>
    <xf numFmtId="165" fontId="0" fillId="8" borderId="41" xfId="0" applyNumberFormat="1" applyFill="1" applyBorder="1"/>
    <xf numFmtId="166" fontId="0" fillId="3" borderId="16" xfId="0" applyNumberFormat="1" applyFill="1" applyBorder="1" applyAlignment="1">
      <alignment horizontal="right"/>
    </xf>
    <xf numFmtId="166" fontId="0" fillId="3" borderId="13" xfId="0" applyNumberFormat="1" applyFill="1" applyBorder="1"/>
    <xf numFmtId="10" fontId="1" fillId="3" borderId="16" xfId="1" applyNumberFormat="1" applyFont="1" applyFill="1" applyBorder="1"/>
    <xf numFmtId="166" fontId="0" fillId="3" borderId="16" xfId="0" applyNumberFormat="1" applyFill="1" applyBorder="1"/>
    <xf numFmtId="10" fontId="1" fillId="3" borderId="19" xfId="1" applyNumberFormat="1" applyFont="1" applyFill="1" applyBorder="1"/>
    <xf numFmtId="0" fontId="5" fillId="8" borderId="25" xfId="0" applyFont="1" applyFill="1" applyBorder="1"/>
    <xf numFmtId="0" fontId="0" fillId="0" borderId="27" xfId="0" applyBorder="1"/>
    <xf numFmtId="0" fontId="0" fillId="0" borderId="12" xfId="0" applyBorder="1"/>
    <xf numFmtId="0" fontId="0" fillId="0" borderId="28" xfId="0" applyBorder="1"/>
    <xf numFmtId="0" fontId="0" fillId="0" borderId="15" xfId="0" applyBorder="1"/>
    <xf numFmtId="0" fontId="0" fillId="0" borderId="29" xfId="0" applyBorder="1"/>
    <xf numFmtId="0" fontId="0" fillId="0" borderId="42" xfId="0" applyBorder="1"/>
    <xf numFmtId="164" fontId="1" fillId="0" borderId="12" xfId="0" applyNumberFormat="1" applyFont="1" applyBorder="1"/>
    <xf numFmtId="164" fontId="1" fillId="0" borderId="15" xfId="0" applyNumberFormat="1" applyFont="1" applyBorder="1"/>
    <xf numFmtId="0" fontId="1" fillId="9" borderId="7" xfId="0" applyFont="1" applyFill="1" applyBorder="1"/>
    <xf numFmtId="166" fontId="1" fillId="9" borderId="20" xfId="0" applyNumberFormat="1" applyFont="1" applyFill="1" applyBorder="1"/>
    <xf numFmtId="0" fontId="1" fillId="6" borderId="15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0" fillId="6" borderId="0" xfId="0" applyFill="1"/>
    <xf numFmtId="164" fontId="0" fillId="6" borderId="5" xfId="0" applyNumberFormat="1" applyFill="1" applyBorder="1"/>
    <xf numFmtId="165" fontId="10" fillId="0" borderId="5" xfId="0" applyNumberFormat="1" applyFont="1" applyFill="1" applyBorder="1"/>
    <xf numFmtId="164" fontId="1" fillId="0" borderId="18" xfId="0" applyNumberFormat="1" applyFont="1" applyBorder="1"/>
    <xf numFmtId="0" fontId="18" fillId="5" borderId="14" xfId="0" applyFont="1" applyFill="1" applyBorder="1"/>
    <xf numFmtId="165" fontId="10" fillId="0" borderId="0" xfId="0" applyNumberFormat="1" applyFont="1" applyFill="1" applyBorder="1"/>
    <xf numFmtId="0" fontId="1" fillId="6" borderId="0" xfId="0" applyFont="1" applyFill="1" applyBorder="1" applyAlignment="1"/>
    <xf numFmtId="0" fontId="1" fillId="6" borderId="3" xfId="0" applyFont="1" applyFill="1" applyBorder="1" applyAlignment="1"/>
    <xf numFmtId="2" fontId="0" fillId="6" borderId="18" xfId="0" applyNumberFormat="1" applyFill="1" applyBorder="1"/>
    <xf numFmtId="10" fontId="20" fillId="3" borderId="15" xfId="0" applyNumberFormat="1" applyFont="1" applyFill="1" applyBorder="1"/>
    <xf numFmtId="9" fontId="15" fillId="3" borderId="15" xfId="0" applyNumberFormat="1" applyFont="1" applyFill="1" applyBorder="1"/>
    <xf numFmtId="0" fontId="0" fillId="3" borderId="28" xfId="0" applyFill="1" applyBorder="1"/>
    <xf numFmtId="0" fontId="0" fillId="0" borderId="43" xfId="0" applyBorder="1"/>
    <xf numFmtId="9" fontId="0" fillId="0" borderId="43" xfId="1" applyFont="1" applyBorder="1"/>
    <xf numFmtId="9" fontId="1" fillId="0" borderId="43" xfId="1" applyFont="1" applyBorder="1"/>
    <xf numFmtId="9" fontId="20" fillId="3" borderId="15" xfId="0" applyNumberFormat="1" applyFont="1" applyFill="1" applyBorder="1"/>
    <xf numFmtId="0" fontId="0" fillId="0" borderId="44" xfId="0" applyBorder="1"/>
    <xf numFmtId="0" fontId="23" fillId="8" borderId="25" xfId="0" applyFont="1" applyFill="1" applyBorder="1"/>
    <xf numFmtId="165" fontId="10" fillId="6" borderId="12" xfId="0" applyNumberFormat="1" applyFont="1" applyFill="1" applyBorder="1"/>
    <xf numFmtId="165" fontId="10" fillId="6" borderId="15" xfId="0" applyNumberFormat="1" applyFont="1" applyFill="1" applyBorder="1"/>
    <xf numFmtId="165" fontId="10" fillId="6" borderId="18" xfId="0" applyNumberFormat="1" applyFont="1" applyFill="1" applyBorder="1"/>
    <xf numFmtId="166" fontId="0" fillId="6" borderId="24" xfId="0" applyNumberFormat="1" applyFill="1" applyBorder="1"/>
    <xf numFmtId="166" fontId="0" fillId="6" borderId="25" xfId="0" applyNumberFormat="1" applyFill="1" applyBorder="1"/>
    <xf numFmtId="166" fontId="0" fillId="6" borderId="26" xfId="0" applyNumberFormat="1" applyFill="1" applyBorder="1"/>
    <xf numFmtId="165" fontId="10" fillId="6" borderId="24" xfId="0" applyNumberFormat="1" applyFont="1" applyFill="1" applyBorder="1"/>
    <xf numFmtId="165" fontId="10" fillId="6" borderId="25" xfId="0" applyNumberFormat="1" applyFont="1" applyFill="1" applyBorder="1"/>
    <xf numFmtId="165" fontId="10" fillId="6" borderId="26" xfId="0" applyNumberFormat="1" applyFont="1" applyFill="1" applyBorder="1"/>
    <xf numFmtId="165" fontId="0" fillId="3" borderId="15" xfId="0" applyNumberFormat="1" applyFill="1" applyBorder="1"/>
    <xf numFmtId="10" fontId="18" fillId="3" borderId="15" xfId="1" applyNumberFormat="1" applyFont="1" applyFill="1" applyBorder="1"/>
    <xf numFmtId="10" fontId="18" fillId="3" borderId="16" xfId="1" applyNumberFormat="1" applyFont="1" applyFill="1" applyBorder="1"/>
    <xf numFmtId="9" fontId="18" fillId="3" borderId="18" xfId="1" applyFont="1" applyFill="1" applyBorder="1"/>
    <xf numFmtId="10" fontId="20" fillId="3" borderId="15" xfId="1" applyNumberFormat="1" applyFont="1" applyFill="1" applyBorder="1"/>
    <xf numFmtId="9" fontId="20" fillId="3" borderId="15" xfId="1" applyFont="1" applyFill="1" applyBorder="1"/>
    <xf numFmtId="165" fontId="20" fillId="3" borderId="15" xfId="0" applyNumberFormat="1" applyFont="1" applyFill="1" applyBorder="1"/>
    <xf numFmtId="165" fontId="15" fillId="3" borderId="15" xfId="0" applyNumberFormat="1" applyFont="1" applyFill="1" applyBorder="1"/>
    <xf numFmtId="0" fontId="26" fillId="8" borderId="25" xfId="0" applyFont="1" applyFill="1" applyBorder="1"/>
    <xf numFmtId="165" fontId="1" fillId="0" borderId="0" xfId="0" applyNumberFormat="1" applyFont="1"/>
    <xf numFmtId="167" fontId="15" fillId="3" borderId="15" xfId="0" applyNumberFormat="1" applyFont="1" applyFill="1" applyBorder="1"/>
    <xf numFmtId="0" fontId="0" fillId="5" borderId="45" xfId="0" applyFill="1" applyBorder="1"/>
    <xf numFmtId="165" fontId="0" fillId="5" borderId="43" xfId="0" applyNumberFormat="1" applyFill="1" applyBorder="1"/>
    <xf numFmtId="1" fontId="15" fillId="5" borderId="43" xfId="0" applyNumberFormat="1" applyFont="1" applyFill="1" applyBorder="1"/>
    <xf numFmtId="0" fontId="0" fillId="5" borderId="43" xfId="0" applyFill="1" applyBorder="1"/>
    <xf numFmtId="0" fontId="20" fillId="5" borderId="43" xfId="0" applyFont="1" applyFill="1" applyBorder="1"/>
    <xf numFmtId="166" fontId="20" fillId="5" borderId="43" xfId="0" applyNumberFormat="1" applyFont="1" applyFill="1" applyBorder="1"/>
    <xf numFmtId="1" fontId="20" fillId="5" borderId="43" xfId="0" applyNumberFormat="1" applyFont="1" applyFill="1" applyBorder="1"/>
    <xf numFmtId="1" fontId="0" fillId="5" borderId="43" xfId="0" applyNumberFormat="1" applyFill="1" applyBorder="1"/>
    <xf numFmtId="0" fontId="0" fillId="5" borderId="46" xfId="0" applyFill="1" applyBorder="1"/>
    <xf numFmtId="0" fontId="0" fillId="5" borderId="47" xfId="0" applyFill="1" applyBorder="1"/>
    <xf numFmtId="165" fontId="0" fillId="5" borderId="44" xfId="0" applyNumberFormat="1" applyFill="1" applyBorder="1"/>
    <xf numFmtId="1" fontId="15" fillId="5" borderId="44" xfId="0" applyNumberFormat="1" applyFont="1" applyFill="1" applyBorder="1"/>
    <xf numFmtId="0" fontId="0" fillId="5" borderId="44" xfId="0" applyFill="1" applyBorder="1"/>
    <xf numFmtId="0" fontId="20" fillId="5" borderId="44" xfId="0" applyFont="1" applyFill="1" applyBorder="1"/>
    <xf numFmtId="0" fontId="0" fillId="5" borderId="48" xfId="0" applyFill="1" applyBorder="1"/>
    <xf numFmtId="0" fontId="0" fillId="5" borderId="49" xfId="0" applyFill="1" applyBorder="1"/>
    <xf numFmtId="0" fontId="1" fillId="5" borderId="50" xfId="0" applyFont="1" applyFill="1" applyBorder="1" applyAlignment="1">
      <alignment horizontal="center"/>
    </xf>
    <xf numFmtId="0" fontId="1" fillId="5" borderId="51" xfId="0" applyFont="1" applyFill="1" applyBorder="1" applyAlignment="1">
      <alignment horizontal="center"/>
    </xf>
    <xf numFmtId="0" fontId="0" fillId="5" borderId="52" xfId="0" applyFill="1" applyBorder="1"/>
    <xf numFmtId="0" fontId="0" fillId="5" borderId="53" xfId="0" applyFill="1" applyBorder="1"/>
    <xf numFmtId="0" fontId="0" fillId="5" borderId="54" xfId="0" applyFill="1" applyBorder="1"/>
    <xf numFmtId="0" fontId="16" fillId="10" borderId="6" xfId="0" applyFont="1" applyFill="1" applyBorder="1"/>
    <xf numFmtId="165" fontId="21" fillId="10" borderId="6" xfId="0" applyNumberFormat="1" applyFont="1" applyFill="1" applyBorder="1"/>
    <xf numFmtId="1" fontId="22" fillId="10" borderId="6" xfId="0" applyNumberFormat="1" applyFont="1" applyFill="1" applyBorder="1"/>
    <xf numFmtId="0" fontId="17" fillId="10" borderId="6" xfId="0" applyFont="1" applyFill="1" applyBorder="1"/>
    <xf numFmtId="0" fontId="21" fillId="10" borderId="6" xfId="0" applyFont="1" applyFill="1" applyBorder="1"/>
    <xf numFmtId="0" fontId="1" fillId="5" borderId="6" xfId="0" applyFont="1" applyFill="1" applyBorder="1"/>
    <xf numFmtId="0" fontId="1" fillId="5" borderId="44" xfId="0" applyFont="1" applyFill="1" applyBorder="1"/>
    <xf numFmtId="165" fontId="0" fillId="5" borderId="46" xfId="0" applyNumberFormat="1" applyFill="1" applyBorder="1"/>
    <xf numFmtId="168" fontId="1" fillId="0" borderId="13" xfId="1" applyNumberFormat="1" applyFont="1" applyBorder="1"/>
    <xf numFmtId="168" fontId="1" fillId="0" borderId="16" xfId="1" applyNumberFormat="1" applyFont="1" applyBorder="1"/>
    <xf numFmtId="168" fontId="1" fillId="0" borderId="19" xfId="1" applyNumberFormat="1" applyFont="1" applyBorder="1"/>
    <xf numFmtId="10" fontId="1" fillId="3" borderId="6" xfId="1" applyNumberFormat="1" applyFont="1" applyFill="1" applyBorder="1"/>
    <xf numFmtId="164" fontId="1" fillId="3" borderId="6" xfId="1" applyNumberFormat="1" applyFont="1" applyFill="1" applyBorder="1"/>
    <xf numFmtId="164" fontId="20" fillId="3" borderId="15" xfId="0" applyNumberFormat="1" applyFont="1" applyFill="1" applyBorder="1"/>
    <xf numFmtId="0" fontId="1" fillId="3" borderId="7" xfId="0" applyFont="1" applyFill="1" applyBorder="1"/>
    <xf numFmtId="0" fontId="1" fillId="3" borderId="30" xfId="0" applyFont="1" applyFill="1" applyBorder="1"/>
    <xf numFmtId="0" fontId="1" fillId="3" borderId="31" xfId="0" applyFont="1" applyFill="1" applyBorder="1"/>
    <xf numFmtId="0" fontId="0" fillId="2" borderId="11" xfId="0" applyFill="1" applyBorder="1"/>
    <xf numFmtId="0" fontId="0" fillId="2" borderId="12" xfId="0" applyFill="1" applyBorder="1"/>
    <xf numFmtId="0" fontId="1" fillId="2" borderId="12" xfId="0" applyFont="1" applyFill="1" applyBorder="1" applyAlignment="1">
      <alignment horizontal="center"/>
    </xf>
    <xf numFmtId="0" fontId="1" fillId="2" borderId="12" xfId="0" applyFont="1" applyFill="1" applyBorder="1"/>
    <xf numFmtId="0" fontId="1" fillId="2" borderId="13" xfId="0" applyFont="1" applyFill="1" applyBorder="1"/>
    <xf numFmtId="0" fontId="0" fillId="0" borderId="14" xfId="0" applyBorder="1"/>
    <xf numFmtId="0" fontId="0" fillId="0" borderId="16" xfId="0" applyBorder="1"/>
    <xf numFmtId="165" fontId="10" fillId="0" borderId="15" xfId="0" applyNumberFormat="1" applyFont="1" applyBorder="1"/>
    <xf numFmtId="0" fontId="0" fillId="0" borderId="14" xfId="0" applyFill="1" applyBorder="1"/>
    <xf numFmtId="165" fontId="10" fillId="0" borderId="15" xfId="0" applyNumberFormat="1" applyFont="1" applyFill="1" applyBorder="1"/>
    <xf numFmtId="165" fontId="10" fillId="0" borderId="18" xfId="0" applyNumberFormat="1" applyFont="1" applyFill="1" applyBorder="1"/>
    <xf numFmtId="0" fontId="0" fillId="0" borderId="18" xfId="0" applyBorder="1"/>
    <xf numFmtId="0" fontId="0" fillId="0" borderId="19" xfId="0" applyBorder="1"/>
    <xf numFmtId="0" fontId="0" fillId="2" borderId="17" xfId="0" applyFill="1" applyBorder="1" applyAlignment="1">
      <alignment horizontal="right"/>
    </xf>
    <xf numFmtId="0" fontId="0" fillId="2" borderId="18" xfId="0" applyFill="1" applyBorder="1" applyAlignment="1">
      <alignment horizontal="center" vertical="top" wrapText="1"/>
    </xf>
    <xf numFmtId="0" fontId="0" fillId="2" borderId="18" xfId="0" applyFill="1" applyBorder="1"/>
    <xf numFmtId="0" fontId="0" fillId="2" borderId="18" xfId="0" applyFont="1" applyFill="1" applyBorder="1"/>
    <xf numFmtId="0" fontId="0" fillId="2" borderId="19" xfId="0" applyFill="1" applyBorder="1"/>
    <xf numFmtId="0" fontId="0" fillId="0" borderId="11" xfId="0" applyBorder="1"/>
    <xf numFmtId="164" fontId="0" fillId="0" borderId="12" xfId="0" applyNumberFormat="1" applyBorder="1"/>
    <xf numFmtId="0" fontId="0" fillId="0" borderId="13" xfId="0" applyBorder="1"/>
    <xf numFmtId="0" fontId="0" fillId="0" borderId="17" xfId="0" applyFill="1" applyBorder="1"/>
    <xf numFmtId="9" fontId="20" fillId="3" borderId="18" xfId="1" applyFont="1" applyFill="1" applyBorder="1"/>
    <xf numFmtId="0" fontId="20" fillId="3" borderId="15" xfId="0" applyFont="1" applyFill="1" applyBorder="1" applyAlignment="1">
      <alignment horizontal="right"/>
    </xf>
    <xf numFmtId="10" fontId="27" fillId="3" borderId="15" xfId="0" applyNumberFormat="1" applyFont="1" applyFill="1" applyBorder="1"/>
    <xf numFmtId="0" fontId="2" fillId="3" borderId="0" xfId="0" applyFont="1" applyFill="1" applyAlignment="1"/>
    <xf numFmtId="0" fontId="0" fillId="3" borderId="0" xfId="0" applyFill="1" applyAlignment="1"/>
    <xf numFmtId="0" fontId="0" fillId="0" borderId="0" xfId="0" applyAlignment="1"/>
    <xf numFmtId="0" fontId="0" fillId="6" borderId="18" xfId="0" applyFill="1" applyBorder="1" applyAlignment="1">
      <alignment horizontal="center"/>
    </xf>
    <xf numFmtId="0" fontId="0" fillId="11" borderId="18" xfId="0" applyFill="1" applyBorder="1" applyAlignment="1">
      <alignment horizontal="center"/>
    </xf>
    <xf numFmtId="0" fontId="0" fillId="11" borderId="18" xfId="0" applyFont="1" applyFill="1" applyBorder="1"/>
    <xf numFmtId="0" fontId="0" fillId="11" borderId="19" xfId="0" applyFill="1" applyBorder="1"/>
    <xf numFmtId="164" fontId="0" fillId="0" borderId="66" xfId="0" applyNumberFormat="1" applyBorder="1"/>
    <xf numFmtId="0" fontId="0" fillId="6" borderId="66" xfId="0" applyFill="1" applyBorder="1" applyAlignment="1">
      <alignment horizontal="center"/>
    </xf>
    <xf numFmtId="0" fontId="0" fillId="11" borderId="66" xfId="0" applyFill="1" applyBorder="1" applyAlignment="1">
      <alignment horizontal="center"/>
    </xf>
    <xf numFmtId="165" fontId="10" fillId="0" borderId="67" xfId="0" applyNumberFormat="1" applyFont="1" applyBorder="1"/>
    <xf numFmtId="0" fontId="0" fillId="6" borderId="67" xfId="0" applyFill="1" applyBorder="1" applyAlignment="1">
      <alignment horizontal="center"/>
    </xf>
    <xf numFmtId="0" fontId="0" fillId="11" borderId="67" xfId="0" applyFill="1" applyBorder="1" applyAlignment="1">
      <alignment horizontal="center"/>
    </xf>
    <xf numFmtId="165" fontId="10" fillId="0" borderId="67" xfId="0" applyNumberFormat="1" applyFont="1" applyFill="1" applyBorder="1"/>
    <xf numFmtId="165" fontId="10" fillId="0" borderId="68" xfId="0" applyNumberFormat="1" applyFont="1" applyFill="1" applyBorder="1"/>
    <xf numFmtId="0" fontId="0" fillId="11" borderId="69" xfId="0" applyFill="1" applyBorder="1" applyAlignment="1">
      <alignment horizontal="center"/>
    </xf>
    <xf numFmtId="0" fontId="0" fillId="11" borderId="70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6" borderId="68" xfId="0" applyFill="1" applyBorder="1" applyAlignment="1">
      <alignment horizontal="center"/>
    </xf>
    <xf numFmtId="0" fontId="0" fillId="11" borderId="68" xfId="0" applyFill="1" applyBorder="1" applyAlignment="1">
      <alignment horizontal="center"/>
    </xf>
    <xf numFmtId="0" fontId="0" fillId="11" borderId="71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8" xfId="0" applyFill="1" applyBorder="1" applyAlignment="1">
      <alignment horizontal="center" vertical="top" wrapText="1"/>
    </xf>
    <xf numFmtId="0" fontId="0" fillId="2" borderId="9" xfId="0" applyFill="1" applyBorder="1" applyAlignment="1">
      <alignment horizontal="center" vertical="top" wrapText="1"/>
    </xf>
    <xf numFmtId="0" fontId="1" fillId="0" borderId="7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5" borderId="11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3" borderId="0" xfId="0" applyFont="1" applyFill="1" applyBorder="1"/>
    <xf numFmtId="0" fontId="1" fillId="3" borderId="7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1" fillId="9" borderId="40" xfId="0" applyFont="1" applyFill="1" applyBorder="1" applyAlignment="1">
      <alignment horizontal="center"/>
    </xf>
    <xf numFmtId="0" fontId="1" fillId="9" borderId="41" xfId="0" applyFont="1" applyFill="1" applyBorder="1" applyAlignment="1">
      <alignment horizontal="center"/>
    </xf>
    <xf numFmtId="0" fontId="1" fillId="9" borderId="36" xfId="0" applyFont="1" applyFill="1" applyBorder="1" applyAlignment="1">
      <alignment horizontal="center"/>
    </xf>
    <xf numFmtId="0" fontId="1" fillId="9" borderId="37" xfId="0" applyFont="1" applyFill="1" applyBorder="1" applyAlignment="1">
      <alignment horizontal="center"/>
    </xf>
    <xf numFmtId="0" fontId="3" fillId="13" borderId="0" xfId="0" applyFont="1" applyFill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55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56" xfId="0" applyFont="1" applyFill="1" applyBorder="1" applyAlignment="1">
      <alignment horizontal="center"/>
    </xf>
    <xf numFmtId="0" fontId="3" fillId="12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7" fillId="0" borderId="3" xfId="0" applyFont="1" applyFill="1" applyBorder="1" applyAlignment="1">
      <alignment horizontal="left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702395763950854"/>
                  <c:y val="2.1414872893800223E-2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'Lin. &amp; Sens'!$C$9:$C$16</c:f>
              <c:numCache>
                <c:formatCode>General</c:formatCode>
                <c:ptCount val="8"/>
                <c:pt idx="0">
                  <c:v>-3.3000000000000002E-2</c:v>
                </c:pt>
                <c:pt idx="1">
                  <c:v>0.49099999999999999</c:v>
                </c:pt>
                <c:pt idx="2">
                  <c:v>1.115</c:v>
                </c:pt>
                <c:pt idx="3">
                  <c:v>1.929</c:v>
                </c:pt>
                <c:pt idx="4">
                  <c:v>4.1509999999999998</c:v>
                </c:pt>
                <c:pt idx="5">
                  <c:v>6.2210000000000001</c:v>
                </c:pt>
                <c:pt idx="6">
                  <c:v>8.4209999999999994</c:v>
                </c:pt>
                <c:pt idx="7">
                  <c:v>9.9550000000000001</c:v>
                </c:pt>
              </c:numCache>
            </c:numRef>
          </c:xVal>
          <c:yVal>
            <c:numRef>
              <c:f>'Lin. &amp; Sens'!$D$9:$D$16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1.4E-2</c:v>
                </c:pt>
                <c:pt idx="2">
                  <c:v>2.1999999999999999E-2</c:v>
                </c:pt>
                <c:pt idx="3">
                  <c:v>3.1E-2</c:v>
                </c:pt>
                <c:pt idx="4">
                  <c:v>5.7000000000000002E-2</c:v>
                </c:pt>
                <c:pt idx="5">
                  <c:v>8.1000000000000003E-2</c:v>
                </c:pt>
                <c:pt idx="6">
                  <c:v>0.106</c:v>
                </c:pt>
                <c:pt idx="7">
                  <c:v>0.123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917600"/>
        <c:axId val="556918144"/>
      </c:scatterChart>
      <c:valAx>
        <c:axId val="55691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18144"/>
        <c:crosses val="autoZero"/>
        <c:crossBetween val="midCat"/>
      </c:valAx>
      <c:valAx>
        <c:axId val="55691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1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96189436174494"/>
                  <c:y val="4.2806731883625838E-3"/>
                </c:manualLayout>
              </c:layout>
              <c:numFmt formatCode="General" sourceLinked="0"/>
              <c:spPr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'Lin. &amp; Sens'!$C$25:$C$32</c:f>
              <c:numCache>
                <c:formatCode>0.000</c:formatCode>
                <c:ptCount val="8"/>
                <c:pt idx="0">
                  <c:v>3.5999999999999997E-2</c:v>
                </c:pt>
                <c:pt idx="1">
                  <c:v>0.53300000000000003</c:v>
                </c:pt>
                <c:pt idx="2">
                  <c:v>0.92400000000000004</c:v>
                </c:pt>
                <c:pt idx="3">
                  <c:v>1.982</c:v>
                </c:pt>
                <c:pt idx="4">
                  <c:v>4.1980000000000004</c:v>
                </c:pt>
                <c:pt idx="5">
                  <c:v>6.2110000000000003</c:v>
                </c:pt>
                <c:pt idx="6" formatCode="General">
                  <c:v>8.4060000000000006</c:v>
                </c:pt>
                <c:pt idx="7">
                  <c:v>9.9600000000000009</c:v>
                </c:pt>
              </c:numCache>
            </c:numRef>
          </c:xVal>
          <c:yVal>
            <c:numRef>
              <c:f>'Lin. &amp; Sens'!$D$25:$D$32</c:f>
              <c:numCache>
                <c:formatCode>0.000</c:formatCode>
                <c:ptCount val="8"/>
                <c:pt idx="0">
                  <c:v>2.1999999999999999E-2</c:v>
                </c:pt>
                <c:pt idx="1">
                  <c:v>9.8000000000000004E-2</c:v>
                </c:pt>
                <c:pt idx="2">
                  <c:v>0.159</c:v>
                </c:pt>
                <c:pt idx="3">
                  <c:v>0.32</c:v>
                </c:pt>
                <c:pt idx="4">
                  <c:v>0.65400000000000003</c:v>
                </c:pt>
                <c:pt idx="5">
                  <c:v>0.95099999999999996</c:v>
                </c:pt>
                <c:pt idx="6">
                  <c:v>1.2689999999999999</c:v>
                </c:pt>
                <c:pt idx="7">
                  <c:v>1.49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909984"/>
        <c:axId val="556921952"/>
      </c:scatterChart>
      <c:valAx>
        <c:axId val="55690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21952"/>
        <c:crosses val="autoZero"/>
        <c:crossBetween val="midCat"/>
      </c:valAx>
      <c:valAx>
        <c:axId val="55692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0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788867016622924"/>
                  <c:y val="6.823798627002288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'Lin. &amp; Sens'!$C$52:$C$59</c:f>
              <c:numCache>
                <c:formatCode>0.000</c:formatCode>
                <c:ptCount val="8"/>
                <c:pt idx="0">
                  <c:v>-1.7000000000000001E-2</c:v>
                </c:pt>
                <c:pt idx="1">
                  <c:v>0.52700000000000002</c:v>
                </c:pt>
                <c:pt idx="2">
                  <c:v>1.0089999999999999</c:v>
                </c:pt>
                <c:pt idx="3">
                  <c:v>2</c:v>
                </c:pt>
                <c:pt idx="4">
                  <c:v>4.1159999999999997</c:v>
                </c:pt>
                <c:pt idx="5">
                  <c:v>6.2530000000000001</c:v>
                </c:pt>
                <c:pt idx="6" formatCode="General">
                  <c:v>8.4039999999999999</c:v>
                </c:pt>
                <c:pt idx="7" formatCode="General">
                  <c:v>9.9580000000000002</c:v>
                </c:pt>
              </c:numCache>
            </c:numRef>
          </c:xVal>
          <c:yVal>
            <c:numRef>
              <c:f>'Lin. &amp; Sens'!$D$52:$D$59</c:f>
              <c:numCache>
                <c:formatCode>General</c:formatCode>
                <c:ptCount val="8"/>
                <c:pt idx="0">
                  <c:v>8.7999999999999995E-2</c:v>
                </c:pt>
                <c:pt idx="1">
                  <c:v>0.17399999999999999</c:v>
                </c:pt>
                <c:pt idx="2">
                  <c:v>0.249</c:v>
                </c:pt>
                <c:pt idx="3">
                  <c:v>0.40300000000000002</c:v>
                </c:pt>
                <c:pt idx="4">
                  <c:v>0.72699999999999998</c:v>
                </c:pt>
                <c:pt idx="5">
                  <c:v>1.048</c:v>
                </c:pt>
                <c:pt idx="6">
                  <c:v>1.365</c:v>
                </c:pt>
                <c:pt idx="7" formatCode="0.000">
                  <c:v>1.59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913248"/>
        <c:axId val="556918688"/>
      </c:scatterChart>
      <c:valAx>
        <c:axId val="55691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18688"/>
        <c:crosses val="autoZero"/>
        <c:crossBetween val="midCat"/>
      </c:valAx>
      <c:valAx>
        <c:axId val="5569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1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30533683289589"/>
                  <c:y val="8.7748840873878176E-3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'Lin. &amp; Sens'!$C$74:$C$81</c:f>
              <c:numCache>
                <c:formatCode>0.000</c:formatCode>
                <c:ptCount val="8"/>
                <c:pt idx="0">
                  <c:v>-2.4E-2</c:v>
                </c:pt>
                <c:pt idx="1">
                  <c:v>0.50700000000000001</c:v>
                </c:pt>
                <c:pt idx="2">
                  <c:v>1.0169999999999999</c:v>
                </c:pt>
                <c:pt idx="3">
                  <c:v>1.984</c:v>
                </c:pt>
                <c:pt idx="4">
                  <c:v>4.2640000000000002</c:v>
                </c:pt>
                <c:pt idx="5">
                  <c:v>6.0949999999999998</c:v>
                </c:pt>
                <c:pt idx="6" formatCode="General">
                  <c:v>8.4280000000000008</c:v>
                </c:pt>
                <c:pt idx="7" formatCode="General">
                  <c:v>9.9789999999999992</c:v>
                </c:pt>
              </c:numCache>
            </c:numRef>
          </c:xVal>
          <c:yVal>
            <c:numRef>
              <c:f>'Lin. &amp; Sens'!$D$74:$D$81</c:f>
              <c:numCache>
                <c:formatCode>General</c:formatCode>
                <c:ptCount val="8"/>
                <c:pt idx="0">
                  <c:v>9.4E-2</c:v>
                </c:pt>
                <c:pt idx="1">
                  <c:v>0.17799999999999999</c:v>
                </c:pt>
                <c:pt idx="2">
                  <c:v>0.25879999999999997</c:v>
                </c:pt>
                <c:pt idx="3">
                  <c:v>0.40899999999999997</c:v>
                </c:pt>
                <c:pt idx="4">
                  <c:v>0.76</c:v>
                </c:pt>
                <c:pt idx="5">
                  <c:v>1.036</c:v>
                </c:pt>
                <c:pt idx="6">
                  <c:v>1.383</c:v>
                </c:pt>
                <c:pt idx="7">
                  <c:v>1.609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925760"/>
        <c:axId val="852932288"/>
      </c:scatterChart>
      <c:valAx>
        <c:axId val="85292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32288"/>
        <c:crosses val="autoZero"/>
        <c:crossBetween val="midCat"/>
      </c:valAx>
      <c:valAx>
        <c:axId val="85293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2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977537182852144"/>
                  <c:y val="6.2362204724409447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'Lin. &amp; Sens'!$C$94:$C$101</c:f>
              <c:numCache>
                <c:formatCode>0.000</c:formatCode>
                <c:ptCount val="8"/>
                <c:pt idx="0">
                  <c:v>-4.2000000000000003E-2</c:v>
                </c:pt>
                <c:pt idx="1">
                  <c:v>0.52500000000000002</c:v>
                </c:pt>
                <c:pt idx="2">
                  <c:v>1.0249999999999999</c:v>
                </c:pt>
                <c:pt idx="3">
                  <c:v>2.02</c:v>
                </c:pt>
                <c:pt idx="4">
                  <c:v>4.1420000000000003</c:v>
                </c:pt>
                <c:pt idx="5">
                  <c:v>6.1909999999999998</c:v>
                </c:pt>
                <c:pt idx="6">
                  <c:v>8.4309999999999992</c:v>
                </c:pt>
                <c:pt idx="7">
                  <c:v>9.9580000000000002</c:v>
                </c:pt>
              </c:numCache>
            </c:numRef>
          </c:xVal>
          <c:yVal>
            <c:numRef>
              <c:f>'Lin. &amp; Sens'!$D$94:$D$101</c:f>
              <c:numCache>
                <c:formatCode>General</c:formatCode>
                <c:ptCount val="8"/>
                <c:pt idx="0">
                  <c:v>-1E-3</c:v>
                </c:pt>
                <c:pt idx="1">
                  <c:v>2.4E-2</c:v>
                </c:pt>
                <c:pt idx="2">
                  <c:v>4.5999999999999999E-2</c:v>
                </c:pt>
                <c:pt idx="3">
                  <c:v>8.7999999999999995E-2</c:v>
                </c:pt>
                <c:pt idx="4">
                  <c:v>0.17399999999999999</c:v>
                </c:pt>
                <c:pt idx="5">
                  <c:v>0.251</c:v>
                </c:pt>
                <c:pt idx="6">
                  <c:v>0.32800000000000001</c:v>
                </c:pt>
                <c:pt idx="7">
                  <c:v>0.377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940448"/>
        <c:axId val="852937728"/>
      </c:scatterChart>
      <c:valAx>
        <c:axId val="85294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37728"/>
        <c:crosses val="autoZero"/>
        <c:crossBetween val="midCat"/>
      </c:valAx>
      <c:valAx>
        <c:axId val="85293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4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PTS</a:t>
            </a:r>
            <a:r>
              <a:rPr lang="en-ZA" baseline="0"/>
              <a:t> TREND ANALYSIS</a:t>
            </a:r>
            <a:endParaRPr lang="en-Z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'[1]Acc. Repro. &amp; Bias'!$X$2</c:f>
              <c:strCache>
                <c:ptCount val="1"/>
                <c:pt idx="0">
                  <c:v>LCL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'[1]Acc. Repro. &amp; Bias'!$X$3:$X$42</c:f>
              <c:numCache>
                <c:formatCode>General</c:formatCode>
                <c:ptCount val="40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-3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  <c:pt idx="17">
                  <c:v>-3</c:v>
                </c:pt>
                <c:pt idx="18">
                  <c:v>-3</c:v>
                </c:pt>
                <c:pt idx="19">
                  <c:v>-3</c:v>
                </c:pt>
                <c:pt idx="20">
                  <c:v>-3</c:v>
                </c:pt>
                <c:pt idx="21">
                  <c:v>-3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  <c:pt idx="26">
                  <c:v>-3</c:v>
                </c:pt>
                <c:pt idx="27">
                  <c:v>-3</c:v>
                </c:pt>
                <c:pt idx="28">
                  <c:v>-3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-3</c:v>
                </c:pt>
                <c:pt idx="34">
                  <c:v>-3</c:v>
                </c:pt>
                <c:pt idx="35">
                  <c:v>-3</c:v>
                </c:pt>
                <c:pt idx="36">
                  <c:v>-3</c:v>
                </c:pt>
                <c:pt idx="37">
                  <c:v>-3</c:v>
                </c:pt>
                <c:pt idx="38">
                  <c:v>-3</c:v>
                </c:pt>
                <c:pt idx="39">
                  <c:v>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'[1]Acc. Repro. &amp; Bias'!$Y$2</c:f>
              <c:strCache>
                <c:ptCount val="1"/>
                <c:pt idx="0">
                  <c:v>LWL</c:v>
                </c:pt>
              </c:strCache>
            </c:strRef>
          </c:tx>
          <c:spPr>
            <a:ln w="22225" cap="rnd">
              <a:solidFill>
                <a:srgbClr val="0070C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'[1]Acc. Repro. &amp; Bias'!$Y$3:$Y$42</c:f>
              <c:numCache>
                <c:formatCode>General</c:formatCode>
                <c:ptCount val="40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'[1]Acc. Repro. &amp; Bias'!$Z$2</c:f>
              <c:strCache>
                <c:ptCount val="1"/>
                <c:pt idx="0">
                  <c:v>UWL</c:v>
                </c:pt>
              </c:strCache>
            </c:strRef>
          </c:tx>
          <c:spPr>
            <a:ln w="22225" cap="rnd">
              <a:solidFill>
                <a:srgbClr val="0070C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'[1]Acc. Repro. &amp; Bias'!$Z$3:$Z$42</c:f>
              <c:numCache>
                <c:formatCode>General</c:formatCode>
                <c:ptCount val="4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'[1]Acc. Repro. &amp; Bias'!$AA$2</c:f>
              <c:strCache>
                <c:ptCount val="1"/>
                <c:pt idx="0">
                  <c:v>UCL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'[1]Acc. Repro. &amp; Bias'!$AA$3:$AA$42</c:f>
              <c:numCache>
                <c:formatCode>General</c:formatCode>
                <c:ptCount val="4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'Acc. Repro &amp; Bais'!$F$2</c:f>
              <c:strCache>
                <c:ptCount val="1"/>
                <c:pt idx="0">
                  <c:v>Z-scores</c:v>
                </c:pt>
              </c:strCache>
            </c:strRef>
          </c:tx>
          <c:spPr>
            <a:ln w="22225" cap="rnd">
              <a:solidFill>
                <a:srgbClr val="FFFF00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'Acc. Repro &amp; Bais'!$F$3:$F$17</c:f>
              <c:numCache>
                <c:formatCode>0.000</c:formatCode>
                <c:ptCount val="15"/>
                <c:pt idx="0">
                  <c:v>0.11111111111111122</c:v>
                </c:pt>
                <c:pt idx="1">
                  <c:v>0.57936507936507975</c:v>
                </c:pt>
                <c:pt idx="2">
                  <c:v>0.41764705882352993</c:v>
                </c:pt>
                <c:pt idx="3">
                  <c:v>0.28985507246376713</c:v>
                </c:pt>
                <c:pt idx="4">
                  <c:v>6.2015503875969047E-2</c:v>
                </c:pt>
                <c:pt idx="5">
                  <c:v>0.2932692307692305</c:v>
                </c:pt>
                <c:pt idx="6">
                  <c:v>-3.9999999999999147E-2</c:v>
                </c:pt>
                <c:pt idx="7">
                  <c:v>6.1349693251534616E-2</c:v>
                </c:pt>
                <c:pt idx="8">
                  <c:v>0.39795918367347</c:v>
                </c:pt>
                <c:pt idx="9">
                  <c:v>0.74999999999999978</c:v>
                </c:pt>
                <c:pt idx="10">
                  <c:v>0.26701570680628262</c:v>
                </c:pt>
                <c:pt idx="11">
                  <c:v>0.35714285714285859</c:v>
                </c:pt>
                <c:pt idx="12">
                  <c:v>-0.33333333333333304</c:v>
                </c:pt>
                <c:pt idx="13">
                  <c:v>0.55414012738853569</c:v>
                </c:pt>
                <c:pt idx="14">
                  <c:v>0.55882352941176316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'Acc. Repro &amp; Bais'!$AA$2</c:f>
              <c:strCache>
                <c:ptCount val="1"/>
                <c:pt idx="0">
                  <c:v>TV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'Acc. Repro &amp; Bais'!$AA$3:$AA$43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930112"/>
        <c:axId val="852939904"/>
      </c:lineChart>
      <c:catAx>
        <c:axId val="8529301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39904"/>
        <c:crosses val="autoZero"/>
        <c:auto val="1"/>
        <c:lblAlgn val="ctr"/>
        <c:lblOffset val="100"/>
        <c:noMultiLvlLbl val="0"/>
      </c:catAx>
      <c:valAx>
        <c:axId val="8529399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QUALITY</a:t>
            </a:r>
            <a:r>
              <a:rPr lang="en-ZA" baseline="0"/>
              <a:t> CONTROL - TREND ANALYSIS</a:t>
            </a:r>
            <a:endParaRPr lang="en-Z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'Int. Prec.'!$AA$3</c:f>
              <c:strCache>
                <c:ptCount val="1"/>
                <c:pt idx="0">
                  <c:v>LCL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'Int. Prec.'!$Z$4:$Z$43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'Int. Prec.'!$AA$4:$AA$163</c:f>
              <c:numCache>
                <c:formatCode>0.0000</c:formatCode>
                <c:ptCount val="160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4.5</c:v>
                </c:pt>
                <c:pt idx="26">
                  <c:v>4.5</c:v>
                </c:pt>
                <c:pt idx="27">
                  <c:v>4.5</c:v>
                </c:pt>
                <c:pt idx="28">
                  <c:v>4.5</c:v>
                </c:pt>
                <c:pt idx="29">
                  <c:v>4.5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4.5</c:v>
                </c:pt>
                <c:pt idx="34">
                  <c:v>4.5</c:v>
                </c:pt>
                <c:pt idx="35">
                  <c:v>4.5</c:v>
                </c:pt>
                <c:pt idx="36">
                  <c:v>4.5</c:v>
                </c:pt>
                <c:pt idx="37">
                  <c:v>4.5</c:v>
                </c:pt>
                <c:pt idx="38">
                  <c:v>4.5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4.5</c:v>
                </c:pt>
                <c:pt idx="43">
                  <c:v>4.5</c:v>
                </c:pt>
                <c:pt idx="44">
                  <c:v>4.5</c:v>
                </c:pt>
                <c:pt idx="45">
                  <c:v>4.5</c:v>
                </c:pt>
                <c:pt idx="46">
                  <c:v>4.5</c:v>
                </c:pt>
                <c:pt idx="47">
                  <c:v>4.5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4.5</c:v>
                </c:pt>
                <c:pt idx="52">
                  <c:v>4.5</c:v>
                </c:pt>
                <c:pt idx="53">
                  <c:v>4.5</c:v>
                </c:pt>
                <c:pt idx="54">
                  <c:v>4.5</c:v>
                </c:pt>
                <c:pt idx="55">
                  <c:v>4.5</c:v>
                </c:pt>
                <c:pt idx="56">
                  <c:v>4.5</c:v>
                </c:pt>
                <c:pt idx="57">
                  <c:v>4.5</c:v>
                </c:pt>
                <c:pt idx="58">
                  <c:v>4.5</c:v>
                </c:pt>
                <c:pt idx="59">
                  <c:v>4.5</c:v>
                </c:pt>
                <c:pt idx="60">
                  <c:v>4.5</c:v>
                </c:pt>
                <c:pt idx="61">
                  <c:v>4.5</c:v>
                </c:pt>
                <c:pt idx="62">
                  <c:v>4.5</c:v>
                </c:pt>
                <c:pt idx="63">
                  <c:v>4.5</c:v>
                </c:pt>
                <c:pt idx="64">
                  <c:v>4.5</c:v>
                </c:pt>
                <c:pt idx="65">
                  <c:v>4.5</c:v>
                </c:pt>
                <c:pt idx="66">
                  <c:v>4.5</c:v>
                </c:pt>
                <c:pt idx="67">
                  <c:v>4.5</c:v>
                </c:pt>
                <c:pt idx="68">
                  <c:v>4.5</c:v>
                </c:pt>
                <c:pt idx="69">
                  <c:v>4.5</c:v>
                </c:pt>
                <c:pt idx="70">
                  <c:v>4.5</c:v>
                </c:pt>
                <c:pt idx="71">
                  <c:v>4.5</c:v>
                </c:pt>
                <c:pt idx="72">
                  <c:v>4.5</c:v>
                </c:pt>
                <c:pt idx="73">
                  <c:v>4.5</c:v>
                </c:pt>
                <c:pt idx="74">
                  <c:v>4.5</c:v>
                </c:pt>
                <c:pt idx="75">
                  <c:v>4.5</c:v>
                </c:pt>
                <c:pt idx="76">
                  <c:v>4.5</c:v>
                </c:pt>
                <c:pt idx="77">
                  <c:v>4.5</c:v>
                </c:pt>
                <c:pt idx="78">
                  <c:v>4.5</c:v>
                </c:pt>
                <c:pt idx="79">
                  <c:v>4.5</c:v>
                </c:pt>
                <c:pt idx="80">
                  <c:v>4.5</c:v>
                </c:pt>
                <c:pt idx="81">
                  <c:v>4.5</c:v>
                </c:pt>
                <c:pt idx="82">
                  <c:v>4.5</c:v>
                </c:pt>
                <c:pt idx="83">
                  <c:v>4.5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4.5</c:v>
                </c:pt>
                <c:pt idx="88">
                  <c:v>4.5</c:v>
                </c:pt>
                <c:pt idx="89">
                  <c:v>4.5</c:v>
                </c:pt>
                <c:pt idx="90">
                  <c:v>4.5</c:v>
                </c:pt>
                <c:pt idx="91">
                  <c:v>4.5</c:v>
                </c:pt>
                <c:pt idx="92">
                  <c:v>4.5</c:v>
                </c:pt>
                <c:pt idx="93">
                  <c:v>4.5</c:v>
                </c:pt>
                <c:pt idx="94">
                  <c:v>4.5</c:v>
                </c:pt>
                <c:pt idx="95">
                  <c:v>4.5</c:v>
                </c:pt>
                <c:pt idx="96">
                  <c:v>4.5</c:v>
                </c:pt>
                <c:pt idx="97">
                  <c:v>4.5</c:v>
                </c:pt>
                <c:pt idx="98">
                  <c:v>4.5</c:v>
                </c:pt>
                <c:pt idx="99">
                  <c:v>4.5</c:v>
                </c:pt>
                <c:pt idx="100">
                  <c:v>4.5</c:v>
                </c:pt>
                <c:pt idx="101">
                  <c:v>4.5</c:v>
                </c:pt>
                <c:pt idx="102">
                  <c:v>4.5</c:v>
                </c:pt>
                <c:pt idx="103">
                  <c:v>4.5</c:v>
                </c:pt>
                <c:pt idx="104">
                  <c:v>4.5</c:v>
                </c:pt>
                <c:pt idx="105">
                  <c:v>4.5</c:v>
                </c:pt>
                <c:pt idx="106">
                  <c:v>4.5</c:v>
                </c:pt>
                <c:pt idx="107">
                  <c:v>4.5</c:v>
                </c:pt>
                <c:pt idx="108">
                  <c:v>4.5</c:v>
                </c:pt>
                <c:pt idx="109">
                  <c:v>4.5</c:v>
                </c:pt>
                <c:pt idx="110">
                  <c:v>4.5</c:v>
                </c:pt>
                <c:pt idx="111">
                  <c:v>4.5</c:v>
                </c:pt>
                <c:pt idx="112">
                  <c:v>4.5</c:v>
                </c:pt>
                <c:pt idx="113">
                  <c:v>4.5</c:v>
                </c:pt>
                <c:pt idx="114">
                  <c:v>4.5</c:v>
                </c:pt>
                <c:pt idx="115">
                  <c:v>4.5</c:v>
                </c:pt>
                <c:pt idx="116">
                  <c:v>4.5</c:v>
                </c:pt>
                <c:pt idx="117">
                  <c:v>4.5</c:v>
                </c:pt>
                <c:pt idx="118">
                  <c:v>4.5</c:v>
                </c:pt>
                <c:pt idx="119">
                  <c:v>4.5</c:v>
                </c:pt>
                <c:pt idx="120">
                  <c:v>4.5</c:v>
                </c:pt>
                <c:pt idx="121">
                  <c:v>4.5</c:v>
                </c:pt>
                <c:pt idx="122">
                  <c:v>4.5</c:v>
                </c:pt>
                <c:pt idx="123">
                  <c:v>4.5</c:v>
                </c:pt>
                <c:pt idx="124">
                  <c:v>4.5</c:v>
                </c:pt>
                <c:pt idx="125">
                  <c:v>4.5</c:v>
                </c:pt>
                <c:pt idx="126">
                  <c:v>4.5</c:v>
                </c:pt>
                <c:pt idx="127">
                  <c:v>4.5</c:v>
                </c:pt>
                <c:pt idx="128">
                  <c:v>4.5</c:v>
                </c:pt>
                <c:pt idx="129">
                  <c:v>4.5</c:v>
                </c:pt>
                <c:pt idx="130">
                  <c:v>4.5</c:v>
                </c:pt>
                <c:pt idx="131">
                  <c:v>4.5</c:v>
                </c:pt>
                <c:pt idx="132">
                  <c:v>4.5</c:v>
                </c:pt>
                <c:pt idx="133">
                  <c:v>4.5</c:v>
                </c:pt>
                <c:pt idx="134">
                  <c:v>4.5</c:v>
                </c:pt>
                <c:pt idx="135">
                  <c:v>4.5</c:v>
                </c:pt>
                <c:pt idx="136">
                  <c:v>4.5</c:v>
                </c:pt>
                <c:pt idx="137">
                  <c:v>4.5</c:v>
                </c:pt>
                <c:pt idx="138">
                  <c:v>4.5</c:v>
                </c:pt>
                <c:pt idx="139">
                  <c:v>4.5</c:v>
                </c:pt>
                <c:pt idx="140">
                  <c:v>4.5</c:v>
                </c:pt>
                <c:pt idx="141">
                  <c:v>4.5</c:v>
                </c:pt>
                <c:pt idx="142">
                  <c:v>4.5</c:v>
                </c:pt>
                <c:pt idx="143">
                  <c:v>4.5</c:v>
                </c:pt>
                <c:pt idx="144">
                  <c:v>4.5</c:v>
                </c:pt>
                <c:pt idx="145">
                  <c:v>4.5</c:v>
                </c:pt>
                <c:pt idx="146">
                  <c:v>4.5</c:v>
                </c:pt>
                <c:pt idx="147">
                  <c:v>4.5</c:v>
                </c:pt>
                <c:pt idx="148">
                  <c:v>4.5</c:v>
                </c:pt>
                <c:pt idx="149">
                  <c:v>4.5</c:v>
                </c:pt>
                <c:pt idx="150">
                  <c:v>4.5</c:v>
                </c:pt>
                <c:pt idx="151">
                  <c:v>4.5</c:v>
                </c:pt>
                <c:pt idx="152">
                  <c:v>4.5</c:v>
                </c:pt>
                <c:pt idx="153">
                  <c:v>4.5</c:v>
                </c:pt>
                <c:pt idx="154">
                  <c:v>4.5</c:v>
                </c:pt>
                <c:pt idx="155">
                  <c:v>4.5</c:v>
                </c:pt>
                <c:pt idx="156">
                  <c:v>4.5</c:v>
                </c:pt>
                <c:pt idx="157">
                  <c:v>4.5</c:v>
                </c:pt>
                <c:pt idx="158">
                  <c:v>4.5</c:v>
                </c:pt>
                <c:pt idx="159">
                  <c:v>4.5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'Int. Prec.'!$AB$3</c:f>
              <c:strCache>
                <c:ptCount val="1"/>
                <c:pt idx="0">
                  <c:v>LWL</c:v>
                </c:pt>
              </c:strCache>
            </c:strRef>
          </c:tx>
          <c:spPr>
            <a:ln w="22225" cap="rnd">
              <a:solidFill>
                <a:srgbClr val="0070C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'Int. Prec.'!$Z$4:$Z$43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'Int. Prec.'!$AB$4:$AB$163</c:f>
              <c:numCache>
                <c:formatCode>0.0000</c:formatCode>
                <c:ptCount val="160"/>
                <c:pt idx="0">
                  <c:v>4.6499999999999995</c:v>
                </c:pt>
                <c:pt idx="1">
                  <c:v>4.6499999999999995</c:v>
                </c:pt>
                <c:pt idx="2">
                  <c:v>4.6499999999999995</c:v>
                </c:pt>
                <c:pt idx="3">
                  <c:v>4.6499999999999995</c:v>
                </c:pt>
                <c:pt idx="4">
                  <c:v>4.6499999999999995</c:v>
                </c:pt>
                <c:pt idx="5">
                  <c:v>4.6499999999999995</c:v>
                </c:pt>
                <c:pt idx="6">
                  <c:v>4.6499999999999995</c:v>
                </c:pt>
                <c:pt idx="7">
                  <c:v>4.6499999999999995</c:v>
                </c:pt>
                <c:pt idx="8">
                  <c:v>4.6499999999999995</c:v>
                </c:pt>
                <c:pt idx="9">
                  <c:v>4.6499999999999995</c:v>
                </c:pt>
                <c:pt idx="10">
                  <c:v>4.6499999999999995</c:v>
                </c:pt>
                <c:pt idx="11">
                  <c:v>4.6499999999999995</c:v>
                </c:pt>
                <c:pt idx="12">
                  <c:v>4.6499999999999995</c:v>
                </c:pt>
                <c:pt idx="13">
                  <c:v>4.6499999999999995</c:v>
                </c:pt>
                <c:pt idx="14">
                  <c:v>4.6499999999999995</c:v>
                </c:pt>
                <c:pt idx="15">
                  <c:v>4.6499999999999995</c:v>
                </c:pt>
                <c:pt idx="16">
                  <c:v>4.6499999999999995</c:v>
                </c:pt>
                <c:pt idx="17">
                  <c:v>4.6499999999999995</c:v>
                </c:pt>
                <c:pt idx="18">
                  <c:v>4.6499999999999995</c:v>
                </c:pt>
                <c:pt idx="19">
                  <c:v>4.6499999999999995</c:v>
                </c:pt>
                <c:pt idx="20">
                  <c:v>4.6499999999999995</c:v>
                </c:pt>
                <c:pt idx="21">
                  <c:v>4.6499999999999995</c:v>
                </c:pt>
                <c:pt idx="22">
                  <c:v>4.6499999999999995</c:v>
                </c:pt>
                <c:pt idx="23">
                  <c:v>4.6499999999999995</c:v>
                </c:pt>
                <c:pt idx="24">
                  <c:v>4.6499999999999995</c:v>
                </c:pt>
                <c:pt idx="25">
                  <c:v>4.6499999999999995</c:v>
                </c:pt>
                <c:pt idx="26">
                  <c:v>4.6499999999999995</c:v>
                </c:pt>
                <c:pt idx="27">
                  <c:v>4.6499999999999995</c:v>
                </c:pt>
                <c:pt idx="28">
                  <c:v>4.6499999999999995</c:v>
                </c:pt>
                <c:pt idx="29">
                  <c:v>4.6499999999999995</c:v>
                </c:pt>
                <c:pt idx="30">
                  <c:v>4.6499999999999995</c:v>
                </c:pt>
                <c:pt idx="31">
                  <c:v>4.6499999999999995</c:v>
                </c:pt>
                <c:pt idx="32">
                  <c:v>4.6499999999999995</c:v>
                </c:pt>
                <c:pt idx="33">
                  <c:v>4.6499999999999995</c:v>
                </c:pt>
                <c:pt idx="34">
                  <c:v>4.6499999999999995</c:v>
                </c:pt>
                <c:pt idx="35">
                  <c:v>4.6499999999999995</c:v>
                </c:pt>
                <c:pt idx="36">
                  <c:v>4.6499999999999995</c:v>
                </c:pt>
                <c:pt idx="37">
                  <c:v>4.6499999999999995</c:v>
                </c:pt>
                <c:pt idx="38">
                  <c:v>4.6499999999999995</c:v>
                </c:pt>
                <c:pt idx="39">
                  <c:v>4.6499999999999995</c:v>
                </c:pt>
                <c:pt idx="40">
                  <c:v>4.6499999999999995</c:v>
                </c:pt>
                <c:pt idx="41">
                  <c:v>4.6499999999999995</c:v>
                </c:pt>
                <c:pt idx="42">
                  <c:v>4.6499999999999995</c:v>
                </c:pt>
                <c:pt idx="43">
                  <c:v>4.6499999999999995</c:v>
                </c:pt>
                <c:pt idx="44">
                  <c:v>4.6499999999999995</c:v>
                </c:pt>
                <c:pt idx="45">
                  <c:v>4.6499999999999995</c:v>
                </c:pt>
                <c:pt idx="46">
                  <c:v>4.6499999999999995</c:v>
                </c:pt>
                <c:pt idx="47">
                  <c:v>4.6499999999999995</c:v>
                </c:pt>
                <c:pt idx="48">
                  <c:v>4.6499999999999995</c:v>
                </c:pt>
                <c:pt idx="49">
                  <c:v>4.6499999999999995</c:v>
                </c:pt>
                <c:pt idx="50">
                  <c:v>4.6499999999999995</c:v>
                </c:pt>
                <c:pt idx="51">
                  <c:v>4.6499999999999995</c:v>
                </c:pt>
                <c:pt idx="52">
                  <c:v>4.6499999999999995</c:v>
                </c:pt>
                <c:pt idx="53">
                  <c:v>4.6499999999999995</c:v>
                </c:pt>
                <c:pt idx="54">
                  <c:v>4.6499999999999995</c:v>
                </c:pt>
                <c:pt idx="55">
                  <c:v>4.6499999999999995</c:v>
                </c:pt>
                <c:pt idx="56">
                  <c:v>4.6499999999999995</c:v>
                </c:pt>
                <c:pt idx="57">
                  <c:v>4.6499999999999995</c:v>
                </c:pt>
                <c:pt idx="58">
                  <c:v>4.6499999999999995</c:v>
                </c:pt>
                <c:pt idx="59">
                  <c:v>4.6499999999999995</c:v>
                </c:pt>
                <c:pt idx="60">
                  <c:v>4.6499999999999995</c:v>
                </c:pt>
                <c:pt idx="61">
                  <c:v>4.6499999999999995</c:v>
                </c:pt>
                <c:pt idx="62">
                  <c:v>4.6499999999999995</c:v>
                </c:pt>
                <c:pt idx="63">
                  <c:v>4.6499999999999995</c:v>
                </c:pt>
                <c:pt idx="64">
                  <c:v>4.6499999999999995</c:v>
                </c:pt>
                <c:pt idx="65">
                  <c:v>4.6499999999999995</c:v>
                </c:pt>
                <c:pt idx="66">
                  <c:v>4.6499999999999995</c:v>
                </c:pt>
                <c:pt idx="67">
                  <c:v>4.6499999999999995</c:v>
                </c:pt>
                <c:pt idx="68">
                  <c:v>4.6499999999999995</c:v>
                </c:pt>
                <c:pt idx="69">
                  <c:v>4.6499999999999995</c:v>
                </c:pt>
                <c:pt idx="70">
                  <c:v>4.6499999999999995</c:v>
                </c:pt>
                <c:pt idx="71">
                  <c:v>4.6499999999999995</c:v>
                </c:pt>
                <c:pt idx="72">
                  <c:v>4.6499999999999995</c:v>
                </c:pt>
                <c:pt idx="73">
                  <c:v>4.6499999999999995</c:v>
                </c:pt>
                <c:pt idx="74">
                  <c:v>4.6499999999999995</c:v>
                </c:pt>
                <c:pt idx="75">
                  <c:v>4.6499999999999995</c:v>
                </c:pt>
                <c:pt idx="76">
                  <c:v>4.6499999999999995</c:v>
                </c:pt>
                <c:pt idx="77">
                  <c:v>4.6499999999999995</c:v>
                </c:pt>
                <c:pt idx="78">
                  <c:v>4.6499999999999995</c:v>
                </c:pt>
                <c:pt idx="79">
                  <c:v>4.6499999999999995</c:v>
                </c:pt>
                <c:pt idx="80">
                  <c:v>4.6499999999999995</c:v>
                </c:pt>
                <c:pt idx="81">
                  <c:v>4.6499999999999995</c:v>
                </c:pt>
                <c:pt idx="82">
                  <c:v>4.6499999999999995</c:v>
                </c:pt>
                <c:pt idx="83">
                  <c:v>4.6499999999999995</c:v>
                </c:pt>
                <c:pt idx="84">
                  <c:v>4.6499999999999995</c:v>
                </c:pt>
                <c:pt idx="85">
                  <c:v>4.6499999999999995</c:v>
                </c:pt>
                <c:pt idx="86">
                  <c:v>4.6499999999999995</c:v>
                </c:pt>
                <c:pt idx="87">
                  <c:v>4.6499999999999995</c:v>
                </c:pt>
                <c:pt idx="88">
                  <c:v>4.6499999999999995</c:v>
                </c:pt>
                <c:pt idx="89">
                  <c:v>4.6499999999999995</c:v>
                </c:pt>
                <c:pt idx="90">
                  <c:v>4.6499999999999995</c:v>
                </c:pt>
                <c:pt idx="91">
                  <c:v>4.6499999999999995</c:v>
                </c:pt>
                <c:pt idx="92">
                  <c:v>4.6499999999999995</c:v>
                </c:pt>
                <c:pt idx="93">
                  <c:v>4.6499999999999995</c:v>
                </c:pt>
                <c:pt idx="94">
                  <c:v>4.6499999999999995</c:v>
                </c:pt>
                <c:pt idx="95">
                  <c:v>4.6499999999999995</c:v>
                </c:pt>
                <c:pt idx="96">
                  <c:v>4.6499999999999995</c:v>
                </c:pt>
                <c:pt idx="97">
                  <c:v>4.6499999999999995</c:v>
                </c:pt>
                <c:pt idx="98">
                  <c:v>4.6499999999999995</c:v>
                </c:pt>
                <c:pt idx="99">
                  <c:v>4.6499999999999995</c:v>
                </c:pt>
                <c:pt idx="100">
                  <c:v>4.6499999999999995</c:v>
                </c:pt>
                <c:pt idx="101">
                  <c:v>4.6499999999999995</c:v>
                </c:pt>
                <c:pt idx="102">
                  <c:v>4.6499999999999995</c:v>
                </c:pt>
                <c:pt idx="103">
                  <c:v>4.6499999999999995</c:v>
                </c:pt>
                <c:pt idx="104">
                  <c:v>4.6499999999999995</c:v>
                </c:pt>
                <c:pt idx="105">
                  <c:v>4.6499999999999995</c:v>
                </c:pt>
                <c:pt idx="106">
                  <c:v>4.6499999999999995</c:v>
                </c:pt>
                <c:pt idx="107">
                  <c:v>4.6499999999999995</c:v>
                </c:pt>
                <c:pt idx="108">
                  <c:v>4.6499999999999995</c:v>
                </c:pt>
                <c:pt idx="109">
                  <c:v>4.6499999999999995</c:v>
                </c:pt>
                <c:pt idx="110">
                  <c:v>4.6499999999999995</c:v>
                </c:pt>
                <c:pt idx="111">
                  <c:v>4.6499999999999995</c:v>
                </c:pt>
                <c:pt idx="112">
                  <c:v>4.6499999999999995</c:v>
                </c:pt>
                <c:pt idx="113">
                  <c:v>4.6499999999999995</c:v>
                </c:pt>
                <c:pt idx="114">
                  <c:v>4.6499999999999995</c:v>
                </c:pt>
                <c:pt idx="115">
                  <c:v>4.6499999999999995</c:v>
                </c:pt>
                <c:pt idx="116">
                  <c:v>4.6499999999999995</c:v>
                </c:pt>
                <c:pt idx="117">
                  <c:v>4.6499999999999995</c:v>
                </c:pt>
                <c:pt idx="118">
                  <c:v>4.6499999999999995</c:v>
                </c:pt>
                <c:pt idx="119">
                  <c:v>4.6499999999999995</c:v>
                </c:pt>
                <c:pt idx="120">
                  <c:v>4.6499999999999995</c:v>
                </c:pt>
                <c:pt idx="121">
                  <c:v>4.6499999999999995</c:v>
                </c:pt>
                <c:pt idx="122">
                  <c:v>4.6499999999999995</c:v>
                </c:pt>
                <c:pt idx="123">
                  <c:v>4.6499999999999995</c:v>
                </c:pt>
                <c:pt idx="124">
                  <c:v>4.6499999999999995</c:v>
                </c:pt>
                <c:pt idx="125">
                  <c:v>4.6499999999999995</c:v>
                </c:pt>
                <c:pt idx="126">
                  <c:v>4.6499999999999995</c:v>
                </c:pt>
                <c:pt idx="127">
                  <c:v>4.6499999999999995</c:v>
                </c:pt>
                <c:pt idx="128">
                  <c:v>4.6499999999999995</c:v>
                </c:pt>
                <c:pt idx="129">
                  <c:v>4.6499999999999995</c:v>
                </c:pt>
                <c:pt idx="130">
                  <c:v>4.6499999999999995</c:v>
                </c:pt>
                <c:pt idx="131">
                  <c:v>4.6499999999999995</c:v>
                </c:pt>
                <c:pt idx="132">
                  <c:v>4.6499999999999995</c:v>
                </c:pt>
                <c:pt idx="133">
                  <c:v>4.6499999999999995</c:v>
                </c:pt>
                <c:pt idx="134">
                  <c:v>4.6499999999999995</c:v>
                </c:pt>
                <c:pt idx="135">
                  <c:v>4.6499999999999995</c:v>
                </c:pt>
                <c:pt idx="136">
                  <c:v>4.6499999999999995</c:v>
                </c:pt>
                <c:pt idx="137">
                  <c:v>4.6499999999999995</c:v>
                </c:pt>
                <c:pt idx="138">
                  <c:v>4.6499999999999995</c:v>
                </c:pt>
                <c:pt idx="139">
                  <c:v>4.6499999999999995</c:v>
                </c:pt>
                <c:pt idx="140">
                  <c:v>4.6499999999999995</c:v>
                </c:pt>
                <c:pt idx="141">
                  <c:v>4.6499999999999995</c:v>
                </c:pt>
                <c:pt idx="142">
                  <c:v>4.6499999999999995</c:v>
                </c:pt>
                <c:pt idx="143">
                  <c:v>4.6499999999999995</c:v>
                </c:pt>
                <c:pt idx="144">
                  <c:v>4.6499999999999995</c:v>
                </c:pt>
                <c:pt idx="145">
                  <c:v>4.6499999999999995</c:v>
                </c:pt>
                <c:pt idx="146">
                  <c:v>4.6499999999999995</c:v>
                </c:pt>
                <c:pt idx="147">
                  <c:v>4.6499999999999995</c:v>
                </c:pt>
                <c:pt idx="148">
                  <c:v>4.6499999999999995</c:v>
                </c:pt>
                <c:pt idx="149">
                  <c:v>4.6499999999999995</c:v>
                </c:pt>
                <c:pt idx="150">
                  <c:v>4.6499999999999995</c:v>
                </c:pt>
                <c:pt idx="151">
                  <c:v>4.6499999999999995</c:v>
                </c:pt>
                <c:pt idx="152">
                  <c:v>4.6499999999999995</c:v>
                </c:pt>
                <c:pt idx="153">
                  <c:v>4.6499999999999995</c:v>
                </c:pt>
                <c:pt idx="154">
                  <c:v>4.6499999999999995</c:v>
                </c:pt>
                <c:pt idx="155">
                  <c:v>4.6499999999999995</c:v>
                </c:pt>
                <c:pt idx="156">
                  <c:v>4.6499999999999995</c:v>
                </c:pt>
                <c:pt idx="157">
                  <c:v>4.6499999999999995</c:v>
                </c:pt>
                <c:pt idx="158">
                  <c:v>4.6499999999999995</c:v>
                </c:pt>
                <c:pt idx="159">
                  <c:v>4.6499999999999995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'Int. Prec.'!$AD$3</c:f>
              <c:strCache>
                <c:ptCount val="1"/>
                <c:pt idx="0">
                  <c:v>UWL</c:v>
                </c:pt>
              </c:strCache>
            </c:strRef>
          </c:tx>
          <c:spPr>
            <a:ln w="22225" cap="rnd">
              <a:solidFill>
                <a:srgbClr val="0070C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'Int. Prec.'!$Z$4:$Z$43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'Int. Prec.'!$AD$4:$AD$163</c:f>
              <c:numCache>
                <c:formatCode>0.0000</c:formatCode>
                <c:ptCount val="160"/>
                <c:pt idx="0">
                  <c:v>5.3500000000000005</c:v>
                </c:pt>
                <c:pt idx="1">
                  <c:v>5.3500000000000005</c:v>
                </c:pt>
                <c:pt idx="2">
                  <c:v>5.3500000000000005</c:v>
                </c:pt>
                <c:pt idx="3">
                  <c:v>5.3500000000000005</c:v>
                </c:pt>
                <c:pt idx="4">
                  <c:v>5.3500000000000005</c:v>
                </c:pt>
                <c:pt idx="5">
                  <c:v>5.3500000000000005</c:v>
                </c:pt>
                <c:pt idx="6">
                  <c:v>5.3500000000000005</c:v>
                </c:pt>
                <c:pt idx="7">
                  <c:v>5.3500000000000005</c:v>
                </c:pt>
                <c:pt idx="8">
                  <c:v>5.3500000000000005</c:v>
                </c:pt>
                <c:pt idx="9">
                  <c:v>5.3500000000000005</c:v>
                </c:pt>
                <c:pt idx="10">
                  <c:v>5.3500000000000005</c:v>
                </c:pt>
                <c:pt idx="11">
                  <c:v>5.3500000000000005</c:v>
                </c:pt>
                <c:pt idx="12">
                  <c:v>5.3500000000000005</c:v>
                </c:pt>
                <c:pt idx="13">
                  <c:v>5.3500000000000005</c:v>
                </c:pt>
                <c:pt idx="14">
                  <c:v>5.3500000000000005</c:v>
                </c:pt>
                <c:pt idx="15">
                  <c:v>5.3500000000000005</c:v>
                </c:pt>
                <c:pt idx="16">
                  <c:v>5.3500000000000005</c:v>
                </c:pt>
                <c:pt idx="17">
                  <c:v>5.3500000000000005</c:v>
                </c:pt>
                <c:pt idx="18">
                  <c:v>5.3500000000000005</c:v>
                </c:pt>
                <c:pt idx="19">
                  <c:v>5.3500000000000005</c:v>
                </c:pt>
                <c:pt idx="20">
                  <c:v>5.3500000000000005</c:v>
                </c:pt>
                <c:pt idx="21">
                  <c:v>5.3500000000000005</c:v>
                </c:pt>
                <c:pt idx="22">
                  <c:v>5.3500000000000005</c:v>
                </c:pt>
                <c:pt idx="23">
                  <c:v>5.3500000000000005</c:v>
                </c:pt>
                <c:pt idx="24">
                  <c:v>5.3500000000000005</c:v>
                </c:pt>
                <c:pt idx="25">
                  <c:v>5.3500000000000005</c:v>
                </c:pt>
                <c:pt idx="26">
                  <c:v>5.3500000000000005</c:v>
                </c:pt>
                <c:pt idx="27">
                  <c:v>5.3500000000000005</c:v>
                </c:pt>
                <c:pt idx="28">
                  <c:v>5.3500000000000005</c:v>
                </c:pt>
                <c:pt idx="29">
                  <c:v>5.3500000000000005</c:v>
                </c:pt>
                <c:pt idx="30">
                  <c:v>5.3500000000000005</c:v>
                </c:pt>
                <c:pt idx="31">
                  <c:v>5.3500000000000005</c:v>
                </c:pt>
                <c:pt idx="32">
                  <c:v>5.3500000000000005</c:v>
                </c:pt>
                <c:pt idx="33">
                  <c:v>5.3500000000000005</c:v>
                </c:pt>
                <c:pt idx="34">
                  <c:v>5.3500000000000005</c:v>
                </c:pt>
                <c:pt idx="35">
                  <c:v>5.3500000000000005</c:v>
                </c:pt>
                <c:pt idx="36">
                  <c:v>5.3500000000000005</c:v>
                </c:pt>
                <c:pt idx="37">
                  <c:v>5.3500000000000005</c:v>
                </c:pt>
                <c:pt idx="38">
                  <c:v>5.3500000000000005</c:v>
                </c:pt>
                <c:pt idx="39">
                  <c:v>5.3500000000000005</c:v>
                </c:pt>
                <c:pt idx="40">
                  <c:v>5.3500000000000005</c:v>
                </c:pt>
                <c:pt idx="41">
                  <c:v>5.3500000000000005</c:v>
                </c:pt>
                <c:pt idx="42">
                  <c:v>5.3500000000000005</c:v>
                </c:pt>
                <c:pt idx="43">
                  <c:v>5.3500000000000005</c:v>
                </c:pt>
                <c:pt idx="44">
                  <c:v>5.3500000000000005</c:v>
                </c:pt>
                <c:pt idx="45">
                  <c:v>5.3500000000000005</c:v>
                </c:pt>
                <c:pt idx="46">
                  <c:v>5.3500000000000005</c:v>
                </c:pt>
                <c:pt idx="47">
                  <c:v>5.3500000000000005</c:v>
                </c:pt>
                <c:pt idx="48">
                  <c:v>5.3500000000000005</c:v>
                </c:pt>
                <c:pt idx="49">
                  <c:v>5.3500000000000005</c:v>
                </c:pt>
                <c:pt idx="50">
                  <c:v>5.3500000000000005</c:v>
                </c:pt>
                <c:pt idx="51">
                  <c:v>5.3500000000000005</c:v>
                </c:pt>
                <c:pt idx="52">
                  <c:v>5.3500000000000005</c:v>
                </c:pt>
                <c:pt idx="53">
                  <c:v>5.3500000000000005</c:v>
                </c:pt>
                <c:pt idx="54">
                  <c:v>5.3500000000000005</c:v>
                </c:pt>
                <c:pt idx="55">
                  <c:v>5.3500000000000005</c:v>
                </c:pt>
                <c:pt idx="56">
                  <c:v>5.3500000000000005</c:v>
                </c:pt>
                <c:pt idx="57">
                  <c:v>5.3500000000000005</c:v>
                </c:pt>
                <c:pt idx="58">
                  <c:v>5.3500000000000005</c:v>
                </c:pt>
                <c:pt idx="59">
                  <c:v>5.3500000000000005</c:v>
                </c:pt>
                <c:pt idx="60">
                  <c:v>5.3500000000000005</c:v>
                </c:pt>
                <c:pt idx="61">
                  <c:v>5.3500000000000005</c:v>
                </c:pt>
                <c:pt idx="62">
                  <c:v>5.3500000000000005</c:v>
                </c:pt>
                <c:pt idx="63">
                  <c:v>5.3500000000000005</c:v>
                </c:pt>
                <c:pt idx="64">
                  <c:v>5.3500000000000005</c:v>
                </c:pt>
                <c:pt idx="65">
                  <c:v>5.3500000000000005</c:v>
                </c:pt>
                <c:pt idx="66">
                  <c:v>5.3500000000000005</c:v>
                </c:pt>
                <c:pt idx="67">
                  <c:v>5.3500000000000005</c:v>
                </c:pt>
                <c:pt idx="68">
                  <c:v>5.3500000000000005</c:v>
                </c:pt>
                <c:pt idx="69">
                  <c:v>5.3500000000000005</c:v>
                </c:pt>
                <c:pt idx="70">
                  <c:v>5.3500000000000005</c:v>
                </c:pt>
                <c:pt idx="71">
                  <c:v>5.3500000000000005</c:v>
                </c:pt>
                <c:pt idx="72">
                  <c:v>5.3500000000000005</c:v>
                </c:pt>
                <c:pt idx="73">
                  <c:v>5.3500000000000005</c:v>
                </c:pt>
                <c:pt idx="74">
                  <c:v>5.3500000000000005</c:v>
                </c:pt>
                <c:pt idx="75">
                  <c:v>5.3500000000000005</c:v>
                </c:pt>
                <c:pt idx="76">
                  <c:v>5.3500000000000005</c:v>
                </c:pt>
                <c:pt idx="77">
                  <c:v>5.3500000000000005</c:v>
                </c:pt>
                <c:pt idx="78">
                  <c:v>5.3500000000000005</c:v>
                </c:pt>
                <c:pt idx="79">
                  <c:v>5.3500000000000005</c:v>
                </c:pt>
                <c:pt idx="80">
                  <c:v>5.3500000000000005</c:v>
                </c:pt>
                <c:pt idx="81">
                  <c:v>5.3500000000000005</c:v>
                </c:pt>
                <c:pt idx="82">
                  <c:v>5.3500000000000005</c:v>
                </c:pt>
                <c:pt idx="83">
                  <c:v>5.3500000000000005</c:v>
                </c:pt>
                <c:pt idx="84">
                  <c:v>5.3500000000000005</c:v>
                </c:pt>
                <c:pt idx="85">
                  <c:v>5.3500000000000005</c:v>
                </c:pt>
                <c:pt idx="86">
                  <c:v>5.3500000000000005</c:v>
                </c:pt>
                <c:pt idx="87">
                  <c:v>5.3500000000000005</c:v>
                </c:pt>
                <c:pt idx="88">
                  <c:v>5.3500000000000005</c:v>
                </c:pt>
                <c:pt idx="89">
                  <c:v>5.3500000000000005</c:v>
                </c:pt>
                <c:pt idx="90">
                  <c:v>5.3500000000000005</c:v>
                </c:pt>
                <c:pt idx="91">
                  <c:v>5.3500000000000005</c:v>
                </c:pt>
                <c:pt idx="92">
                  <c:v>5.3500000000000005</c:v>
                </c:pt>
                <c:pt idx="93">
                  <c:v>5.3500000000000005</c:v>
                </c:pt>
                <c:pt idx="94">
                  <c:v>5.3500000000000005</c:v>
                </c:pt>
                <c:pt idx="95">
                  <c:v>5.3500000000000005</c:v>
                </c:pt>
                <c:pt idx="96">
                  <c:v>5.3500000000000005</c:v>
                </c:pt>
                <c:pt idx="97">
                  <c:v>5.3500000000000005</c:v>
                </c:pt>
                <c:pt idx="98">
                  <c:v>5.3500000000000005</c:v>
                </c:pt>
                <c:pt idx="99">
                  <c:v>5.3500000000000005</c:v>
                </c:pt>
                <c:pt idx="100">
                  <c:v>5.3500000000000005</c:v>
                </c:pt>
                <c:pt idx="101">
                  <c:v>5.3500000000000005</c:v>
                </c:pt>
                <c:pt idx="102">
                  <c:v>5.3500000000000005</c:v>
                </c:pt>
                <c:pt idx="103">
                  <c:v>5.3500000000000005</c:v>
                </c:pt>
                <c:pt idx="104">
                  <c:v>5.3500000000000005</c:v>
                </c:pt>
                <c:pt idx="105">
                  <c:v>5.3500000000000005</c:v>
                </c:pt>
                <c:pt idx="106">
                  <c:v>5.3500000000000005</c:v>
                </c:pt>
                <c:pt idx="107">
                  <c:v>5.3500000000000005</c:v>
                </c:pt>
                <c:pt idx="108">
                  <c:v>5.3500000000000005</c:v>
                </c:pt>
                <c:pt idx="109">
                  <c:v>5.3500000000000005</c:v>
                </c:pt>
                <c:pt idx="110">
                  <c:v>5.3500000000000005</c:v>
                </c:pt>
                <c:pt idx="111">
                  <c:v>5.3500000000000005</c:v>
                </c:pt>
                <c:pt idx="112">
                  <c:v>5.3500000000000005</c:v>
                </c:pt>
                <c:pt idx="113">
                  <c:v>5.3500000000000005</c:v>
                </c:pt>
                <c:pt idx="114">
                  <c:v>5.3500000000000005</c:v>
                </c:pt>
                <c:pt idx="115">
                  <c:v>5.3500000000000005</c:v>
                </c:pt>
                <c:pt idx="116">
                  <c:v>5.3500000000000005</c:v>
                </c:pt>
                <c:pt idx="117">
                  <c:v>5.3500000000000005</c:v>
                </c:pt>
                <c:pt idx="118">
                  <c:v>5.3500000000000005</c:v>
                </c:pt>
                <c:pt idx="119">
                  <c:v>5.3500000000000005</c:v>
                </c:pt>
                <c:pt idx="120">
                  <c:v>5.3500000000000005</c:v>
                </c:pt>
                <c:pt idx="121">
                  <c:v>5.3500000000000005</c:v>
                </c:pt>
                <c:pt idx="122">
                  <c:v>5.3500000000000005</c:v>
                </c:pt>
                <c:pt idx="123">
                  <c:v>5.3500000000000005</c:v>
                </c:pt>
                <c:pt idx="124">
                  <c:v>5.3500000000000005</c:v>
                </c:pt>
                <c:pt idx="125">
                  <c:v>5.3500000000000005</c:v>
                </c:pt>
                <c:pt idx="126">
                  <c:v>5.3500000000000005</c:v>
                </c:pt>
                <c:pt idx="127">
                  <c:v>5.3500000000000005</c:v>
                </c:pt>
                <c:pt idx="128">
                  <c:v>5.3500000000000005</c:v>
                </c:pt>
                <c:pt idx="129">
                  <c:v>5.3500000000000005</c:v>
                </c:pt>
                <c:pt idx="130">
                  <c:v>5.3500000000000005</c:v>
                </c:pt>
                <c:pt idx="131">
                  <c:v>5.3500000000000005</c:v>
                </c:pt>
                <c:pt idx="132">
                  <c:v>5.3500000000000005</c:v>
                </c:pt>
                <c:pt idx="133">
                  <c:v>5.3500000000000005</c:v>
                </c:pt>
                <c:pt idx="134">
                  <c:v>5.3500000000000005</c:v>
                </c:pt>
                <c:pt idx="135">
                  <c:v>5.3500000000000005</c:v>
                </c:pt>
                <c:pt idx="136">
                  <c:v>5.3500000000000005</c:v>
                </c:pt>
                <c:pt idx="137">
                  <c:v>5.3500000000000005</c:v>
                </c:pt>
                <c:pt idx="138">
                  <c:v>5.3500000000000005</c:v>
                </c:pt>
                <c:pt idx="139">
                  <c:v>5.3500000000000005</c:v>
                </c:pt>
                <c:pt idx="140">
                  <c:v>5.3500000000000005</c:v>
                </c:pt>
                <c:pt idx="141">
                  <c:v>5.3500000000000005</c:v>
                </c:pt>
                <c:pt idx="142">
                  <c:v>5.3500000000000005</c:v>
                </c:pt>
                <c:pt idx="143">
                  <c:v>5.3500000000000005</c:v>
                </c:pt>
                <c:pt idx="144">
                  <c:v>5.3500000000000005</c:v>
                </c:pt>
                <c:pt idx="145">
                  <c:v>5.3500000000000005</c:v>
                </c:pt>
                <c:pt idx="146">
                  <c:v>5.3500000000000005</c:v>
                </c:pt>
                <c:pt idx="147">
                  <c:v>5.3500000000000005</c:v>
                </c:pt>
                <c:pt idx="148">
                  <c:v>5.3500000000000005</c:v>
                </c:pt>
                <c:pt idx="149">
                  <c:v>5.3500000000000005</c:v>
                </c:pt>
                <c:pt idx="150">
                  <c:v>5.3500000000000005</c:v>
                </c:pt>
                <c:pt idx="151">
                  <c:v>5.3500000000000005</c:v>
                </c:pt>
                <c:pt idx="152">
                  <c:v>5.3500000000000005</c:v>
                </c:pt>
                <c:pt idx="153">
                  <c:v>5.3500000000000005</c:v>
                </c:pt>
                <c:pt idx="154">
                  <c:v>5.3500000000000005</c:v>
                </c:pt>
                <c:pt idx="155">
                  <c:v>5.3500000000000005</c:v>
                </c:pt>
                <c:pt idx="156">
                  <c:v>5.3500000000000005</c:v>
                </c:pt>
                <c:pt idx="157">
                  <c:v>5.3500000000000005</c:v>
                </c:pt>
                <c:pt idx="158">
                  <c:v>5.3500000000000005</c:v>
                </c:pt>
                <c:pt idx="159">
                  <c:v>5.3500000000000005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'Int. Prec.'!$AE$3</c:f>
              <c:strCache>
                <c:ptCount val="1"/>
                <c:pt idx="0">
                  <c:v>UCL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'Int. Prec.'!$Z$4:$Z$43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'Int. Prec.'!$AE$4:$AE$163</c:f>
              <c:numCache>
                <c:formatCode>0.000</c:formatCode>
                <c:ptCount val="160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  <c:pt idx="9">
                  <c:v>5.5</c:v>
                </c:pt>
                <c:pt idx="10">
                  <c:v>5.5</c:v>
                </c:pt>
                <c:pt idx="11">
                  <c:v>5.5</c:v>
                </c:pt>
                <c:pt idx="12">
                  <c:v>5.5</c:v>
                </c:pt>
                <c:pt idx="13">
                  <c:v>5.5</c:v>
                </c:pt>
                <c:pt idx="14">
                  <c:v>5.5</c:v>
                </c:pt>
                <c:pt idx="15">
                  <c:v>5.5</c:v>
                </c:pt>
                <c:pt idx="16">
                  <c:v>5.5</c:v>
                </c:pt>
                <c:pt idx="17">
                  <c:v>5.5</c:v>
                </c:pt>
                <c:pt idx="18">
                  <c:v>5.5</c:v>
                </c:pt>
                <c:pt idx="19">
                  <c:v>5.5</c:v>
                </c:pt>
                <c:pt idx="20">
                  <c:v>5.5</c:v>
                </c:pt>
                <c:pt idx="21">
                  <c:v>5.5</c:v>
                </c:pt>
                <c:pt idx="22">
                  <c:v>5.5</c:v>
                </c:pt>
                <c:pt idx="23">
                  <c:v>5.5</c:v>
                </c:pt>
                <c:pt idx="24">
                  <c:v>5.5</c:v>
                </c:pt>
                <c:pt idx="25">
                  <c:v>5.5</c:v>
                </c:pt>
                <c:pt idx="26">
                  <c:v>5.5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5.5</c:v>
                </c:pt>
                <c:pt idx="31">
                  <c:v>5.5</c:v>
                </c:pt>
                <c:pt idx="32">
                  <c:v>5.5</c:v>
                </c:pt>
                <c:pt idx="33">
                  <c:v>5.5</c:v>
                </c:pt>
                <c:pt idx="34">
                  <c:v>5.5</c:v>
                </c:pt>
                <c:pt idx="35">
                  <c:v>5.5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5.5</c:v>
                </c:pt>
                <c:pt idx="40">
                  <c:v>5.5</c:v>
                </c:pt>
                <c:pt idx="41">
                  <c:v>5.5</c:v>
                </c:pt>
                <c:pt idx="42">
                  <c:v>5.5</c:v>
                </c:pt>
                <c:pt idx="43">
                  <c:v>5.5</c:v>
                </c:pt>
                <c:pt idx="44">
                  <c:v>5.5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5.5</c:v>
                </c:pt>
                <c:pt idx="49">
                  <c:v>5.5</c:v>
                </c:pt>
                <c:pt idx="50">
                  <c:v>5.5</c:v>
                </c:pt>
                <c:pt idx="51">
                  <c:v>5.5</c:v>
                </c:pt>
                <c:pt idx="52">
                  <c:v>5.5</c:v>
                </c:pt>
                <c:pt idx="53">
                  <c:v>5.5</c:v>
                </c:pt>
                <c:pt idx="54">
                  <c:v>5.5</c:v>
                </c:pt>
                <c:pt idx="55">
                  <c:v>5.5</c:v>
                </c:pt>
                <c:pt idx="56">
                  <c:v>5.5</c:v>
                </c:pt>
                <c:pt idx="57">
                  <c:v>5.5</c:v>
                </c:pt>
                <c:pt idx="58">
                  <c:v>5.5</c:v>
                </c:pt>
                <c:pt idx="59">
                  <c:v>5.5</c:v>
                </c:pt>
                <c:pt idx="60">
                  <c:v>5.5</c:v>
                </c:pt>
                <c:pt idx="61">
                  <c:v>5.5</c:v>
                </c:pt>
                <c:pt idx="62">
                  <c:v>5.5</c:v>
                </c:pt>
                <c:pt idx="63">
                  <c:v>5.5</c:v>
                </c:pt>
                <c:pt idx="64">
                  <c:v>5.5</c:v>
                </c:pt>
                <c:pt idx="65">
                  <c:v>5.5</c:v>
                </c:pt>
                <c:pt idx="66">
                  <c:v>5.5</c:v>
                </c:pt>
                <c:pt idx="67">
                  <c:v>5.5</c:v>
                </c:pt>
                <c:pt idx="68">
                  <c:v>5.5</c:v>
                </c:pt>
                <c:pt idx="69">
                  <c:v>5.5</c:v>
                </c:pt>
                <c:pt idx="70">
                  <c:v>5.5</c:v>
                </c:pt>
                <c:pt idx="71">
                  <c:v>5.5</c:v>
                </c:pt>
                <c:pt idx="72">
                  <c:v>5.5</c:v>
                </c:pt>
                <c:pt idx="73">
                  <c:v>5.5</c:v>
                </c:pt>
                <c:pt idx="74">
                  <c:v>5.5</c:v>
                </c:pt>
                <c:pt idx="75">
                  <c:v>5.5</c:v>
                </c:pt>
                <c:pt idx="76">
                  <c:v>5.5</c:v>
                </c:pt>
                <c:pt idx="77">
                  <c:v>5.5</c:v>
                </c:pt>
                <c:pt idx="78">
                  <c:v>5.5</c:v>
                </c:pt>
                <c:pt idx="79">
                  <c:v>5.5</c:v>
                </c:pt>
                <c:pt idx="80">
                  <c:v>5.5</c:v>
                </c:pt>
                <c:pt idx="81">
                  <c:v>5.5</c:v>
                </c:pt>
                <c:pt idx="82">
                  <c:v>5.5</c:v>
                </c:pt>
                <c:pt idx="83">
                  <c:v>5.5</c:v>
                </c:pt>
                <c:pt idx="84">
                  <c:v>5.5</c:v>
                </c:pt>
                <c:pt idx="85">
                  <c:v>5.5</c:v>
                </c:pt>
                <c:pt idx="86">
                  <c:v>5.5</c:v>
                </c:pt>
                <c:pt idx="87">
                  <c:v>5.5</c:v>
                </c:pt>
                <c:pt idx="88">
                  <c:v>5.5</c:v>
                </c:pt>
                <c:pt idx="89">
                  <c:v>5.5</c:v>
                </c:pt>
                <c:pt idx="90">
                  <c:v>5.5</c:v>
                </c:pt>
                <c:pt idx="91">
                  <c:v>5.5</c:v>
                </c:pt>
                <c:pt idx="92">
                  <c:v>5.5</c:v>
                </c:pt>
                <c:pt idx="93">
                  <c:v>5.5</c:v>
                </c:pt>
                <c:pt idx="94">
                  <c:v>5.5</c:v>
                </c:pt>
                <c:pt idx="95">
                  <c:v>5.5</c:v>
                </c:pt>
                <c:pt idx="96">
                  <c:v>5.5</c:v>
                </c:pt>
                <c:pt idx="97">
                  <c:v>5.5</c:v>
                </c:pt>
                <c:pt idx="98">
                  <c:v>5.5</c:v>
                </c:pt>
                <c:pt idx="99">
                  <c:v>5.5</c:v>
                </c:pt>
                <c:pt idx="100">
                  <c:v>5.5</c:v>
                </c:pt>
                <c:pt idx="101">
                  <c:v>5.5</c:v>
                </c:pt>
                <c:pt idx="102">
                  <c:v>5.5</c:v>
                </c:pt>
                <c:pt idx="103">
                  <c:v>5.5</c:v>
                </c:pt>
                <c:pt idx="104">
                  <c:v>5.5</c:v>
                </c:pt>
                <c:pt idx="105">
                  <c:v>5.5</c:v>
                </c:pt>
                <c:pt idx="106">
                  <c:v>5.5</c:v>
                </c:pt>
                <c:pt idx="107">
                  <c:v>5.5</c:v>
                </c:pt>
                <c:pt idx="108">
                  <c:v>5.5</c:v>
                </c:pt>
                <c:pt idx="109">
                  <c:v>5.5</c:v>
                </c:pt>
                <c:pt idx="110">
                  <c:v>5.5</c:v>
                </c:pt>
                <c:pt idx="111">
                  <c:v>5.5</c:v>
                </c:pt>
                <c:pt idx="112">
                  <c:v>5.5</c:v>
                </c:pt>
                <c:pt idx="113">
                  <c:v>5.5</c:v>
                </c:pt>
                <c:pt idx="114">
                  <c:v>5.5</c:v>
                </c:pt>
                <c:pt idx="115">
                  <c:v>5.5</c:v>
                </c:pt>
                <c:pt idx="116">
                  <c:v>5.5</c:v>
                </c:pt>
                <c:pt idx="117">
                  <c:v>5.5</c:v>
                </c:pt>
                <c:pt idx="118">
                  <c:v>5.5</c:v>
                </c:pt>
                <c:pt idx="119">
                  <c:v>5.5</c:v>
                </c:pt>
                <c:pt idx="120">
                  <c:v>5.5</c:v>
                </c:pt>
                <c:pt idx="121">
                  <c:v>5.5</c:v>
                </c:pt>
                <c:pt idx="122">
                  <c:v>5.5</c:v>
                </c:pt>
                <c:pt idx="123">
                  <c:v>5.5</c:v>
                </c:pt>
                <c:pt idx="124">
                  <c:v>5.5</c:v>
                </c:pt>
                <c:pt idx="125">
                  <c:v>5.5</c:v>
                </c:pt>
                <c:pt idx="126">
                  <c:v>5.5</c:v>
                </c:pt>
                <c:pt idx="127">
                  <c:v>5.5</c:v>
                </c:pt>
                <c:pt idx="128">
                  <c:v>5.5</c:v>
                </c:pt>
                <c:pt idx="129">
                  <c:v>5.5</c:v>
                </c:pt>
                <c:pt idx="130">
                  <c:v>5.5</c:v>
                </c:pt>
                <c:pt idx="131">
                  <c:v>5.5</c:v>
                </c:pt>
                <c:pt idx="132">
                  <c:v>5.5</c:v>
                </c:pt>
                <c:pt idx="133">
                  <c:v>5.5</c:v>
                </c:pt>
                <c:pt idx="134">
                  <c:v>5.5</c:v>
                </c:pt>
                <c:pt idx="135">
                  <c:v>5.5</c:v>
                </c:pt>
                <c:pt idx="136">
                  <c:v>5.5</c:v>
                </c:pt>
                <c:pt idx="137">
                  <c:v>5.5</c:v>
                </c:pt>
                <c:pt idx="138">
                  <c:v>5.5</c:v>
                </c:pt>
                <c:pt idx="139">
                  <c:v>5.5</c:v>
                </c:pt>
                <c:pt idx="140">
                  <c:v>5.5</c:v>
                </c:pt>
                <c:pt idx="141">
                  <c:v>5.5</c:v>
                </c:pt>
                <c:pt idx="142">
                  <c:v>5.5</c:v>
                </c:pt>
                <c:pt idx="143">
                  <c:v>5.5</c:v>
                </c:pt>
                <c:pt idx="144">
                  <c:v>5.5</c:v>
                </c:pt>
                <c:pt idx="145">
                  <c:v>5.5</c:v>
                </c:pt>
                <c:pt idx="146">
                  <c:v>5.5</c:v>
                </c:pt>
                <c:pt idx="147">
                  <c:v>5.5</c:v>
                </c:pt>
                <c:pt idx="148">
                  <c:v>5.5</c:v>
                </c:pt>
                <c:pt idx="149">
                  <c:v>5.5</c:v>
                </c:pt>
                <c:pt idx="150">
                  <c:v>5.5</c:v>
                </c:pt>
                <c:pt idx="151">
                  <c:v>5.5</c:v>
                </c:pt>
                <c:pt idx="152">
                  <c:v>5.5</c:v>
                </c:pt>
                <c:pt idx="153">
                  <c:v>5.5</c:v>
                </c:pt>
                <c:pt idx="154">
                  <c:v>5.5</c:v>
                </c:pt>
                <c:pt idx="155">
                  <c:v>5.5</c:v>
                </c:pt>
                <c:pt idx="156">
                  <c:v>5.5</c:v>
                </c:pt>
                <c:pt idx="157">
                  <c:v>5.5</c:v>
                </c:pt>
                <c:pt idx="158">
                  <c:v>5.5</c:v>
                </c:pt>
                <c:pt idx="159">
                  <c:v>5.5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'Int. Prec.'!$AC$3</c:f>
              <c:strCache>
                <c:ptCount val="1"/>
                <c:pt idx="0">
                  <c:v>TV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'Int. Prec.'!$Z$4:$Z$43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'Int. Prec.'!$AC$4:$AC$163</c:f>
              <c:numCache>
                <c:formatCode>0.0000</c:formatCode>
                <c:ptCount val="16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'Int. Prec.'!$C$3</c:f>
              <c:strCache>
                <c:ptCount val="1"/>
                <c:pt idx="0">
                  <c:v>Results</c:v>
                </c:pt>
              </c:strCache>
            </c:strRef>
          </c:tx>
          <c:spPr>
            <a:ln w="19050" cap="rnd">
              <a:solidFill>
                <a:srgbClr val="FFFF00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'Int. Prec.'!$Z$4:$Z$43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'Int. Prec.'!$C$4:$C$163</c:f>
              <c:numCache>
                <c:formatCode>0.0000</c:formatCode>
                <c:ptCount val="160"/>
                <c:pt idx="0">
                  <c:v>5.25</c:v>
                </c:pt>
                <c:pt idx="1">
                  <c:v>5.03</c:v>
                </c:pt>
                <c:pt idx="2">
                  <c:v>5.13</c:v>
                </c:pt>
                <c:pt idx="3">
                  <c:v>5</c:v>
                </c:pt>
                <c:pt idx="4">
                  <c:v>5.0199999999999996</c:v>
                </c:pt>
                <c:pt idx="5">
                  <c:v>5</c:v>
                </c:pt>
                <c:pt idx="6">
                  <c:v>5.17</c:v>
                </c:pt>
                <c:pt idx="7">
                  <c:v>5</c:v>
                </c:pt>
                <c:pt idx="8">
                  <c:v>5</c:v>
                </c:pt>
                <c:pt idx="9">
                  <c:v>4.91</c:v>
                </c:pt>
                <c:pt idx="10">
                  <c:v>4.91</c:v>
                </c:pt>
                <c:pt idx="11">
                  <c:v>4.8099999999999996</c:v>
                </c:pt>
                <c:pt idx="12">
                  <c:v>5.12</c:v>
                </c:pt>
                <c:pt idx="13">
                  <c:v>4.83</c:v>
                </c:pt>
                <c:pt idx="14">
                  <c:v>4.7300000000000004</c:v>
                </c:pt>
                <c:pt idx="15">
                  <c:v>4.7300000000000004</c:v>
                </c:pt>
                <c:pt idx="16">
                  <c:v>5.29</c:v>
                </c:pt>
                <c:pt idx="17">
                  <c:v>4.88</c:v>
                </c:pt>
                <c:pt idx="18">
                  <c:v>4.9400000000000004</c:v>
                </c:pt>
                <c:pt idx="19">
                  <c:v>4.84</c:v>
                </c:pt>
                <c:pt idx="20">
                  <c:v>4.79</c:v>
                </c:pt>
                <c:pt idx="21">
                  <c:v>5</c:v>
                </c:pt>
                <c:pt idx="22">
                  <c:v>4.84</c:v>
                </c:pt>
                <c:pt idx="23">
                  <c:v>4.92</c:v>
                </c:pt>
                <c:pt idx="24">
                  <c:v>4.91</c:v>
                </c:pt>
                <c:pt idx="25">
                  <c:v>5.43</c:v>
                </c:pt>
                <c:pt idx="26">
                  <c:v>5.27</c:v>
                </c:pt>
                <c:pt idx="27">
                  <c:v>5.2</c:v>
                </c:pt>
                <c:pt idx="28">
                  <c:v>5.27</c:v>
                </c:pt>
                <c:pt idx="29">
                  <c:v>5.23</c:v>
                </c:pt>
                <c:pt idx="30">
                  <c:v>5.45</c:v>
                </c:pt>
                <c:pt idx="31">
                  <c:v>5.18</c:v>
                </c:pt>
                <c:pt idx="32">
                  <c:v>5.1100000000000003</c:v>
                </c:pt>
                <c:pt idx="33">
                  <c:v>5.01</c:v>
                </c:pt>
                <c:pt idx="34">
                  <c:v>5.1100000000000003</c:v>
                </c:pt>
                <c:pt idx="35">
                  <c:v>5.07</c:v>
                </c:pt>
                <c:pt idx="36">
                  <c:v>5.05</c:v>
                </c:pt>
                <c:pt idx="37">
                  <c:v>5.1100000000000003</c:v>
                </c:pt>
                <c:pt idx="38">
                  <c:v>5.2</c:v>
                </c:pt>
                <c:pt idx="39">
                  <c:v>5.15</c:v>
                </c:pt>
                <c:pt idx="40">
                  <c:v>5.1100000000000003</c:v>
                </c:pt>
                <c:pt idx="41">
                  <c:v>5.01</c:v>
                </c:pt>
                <c:pt idx="42">
                  <c:v>5.01</c:v>
                </c:pt>
                <c:pt idx="43">
                  <c:v>5</c:v>
                </c:pt>
                <c:pt idx="44">
                  <c:v>5.08</c:v>
                </c:pt>
                <c:pt idx="45">
                  <c:v>5</c:v>
                </c:pt>
                <c:pt idx="46">
                  <c:v>5.25</c:v>
                </c:pt>
                <c:pt idx="47">
                  <c:v>5.22</c:v>
                </c:pt>
                <c:pt idx="48">
                  <c:v>5.12</c:v>
                </c:pt>
                <c:pt idx="49">
                  <c:v>5.0199999999999996</c:v>
                </c:pt>
                <c:pt idx="50">
                  <c:v>5.36</c:v>
                </c:pt>
                <c:pt idx="51">
                  <c:v>5.39</c:v>
                </c:pt>
                <c:pt idx="52">
                  <c:v>5.0199999999999996</c:v>
                </c:pt>
                <c:pt idx="53">
                  <c:v>4.8099999999999996</c:v>
                </c:pt>
                <c:pt idx="54">
                  <c:v>5.0199999999999996</c:v>
                </c:pt>
                <c:pt idx="55">
                  <c:v>5.34</c:v>
                </c:pt>
                <c:pt idx="56">
                  <c:v>4.58</c:v>
                </c:pt>
                <c:pt idx="57">
                  <c:v>4.6399999999999997</c:v>
                </c:pt>
                <c:pt idx="58">
                  <c:v>4.57</c:v>
                </c:pt>
                <c:pt idx="59">
                  <c:v>5.0199999999999996</c:v>
                </c:pt>
                <c:pt idx="60">
                  <c:v>5.36</c:v>
                </c:pt>
                <c:pt idx="61">
                  <c:v>5.3</c:v>
                </c:pt>
                <c:pt idx="62">
                  <c:v>5.3</c:v>
                </c:pt>
                <c:pt idx="63">
                  <c:v>5.0999999999999996</c:v>
                </c:pt>
                <c:pt idx="64">
                  <c:v>5.47</c:v>
                </c:pt>
                <c:pt idx="65">
                  <c:v>5.28</c:v>
                </c:pt>
                <c:pt idx="66">
                  <c:v>5.26</c:v>
                </c:pt>
                <c:pt idx="67">
                  <c:v>5.12</c:v>
                </c:pt>
                <c:pt idx="68">
                  <c:v>5.15</c:v>
                </c:pt>
                <c:pt idx="69">
                  <c:v>5.26</c:v>
                </c:pt>
                <c:pt idx="70">
                  <c:v>5.35</c:v>
                </c:pt>
                <c:pt idx="71">
                  <c:v>5.29</c:v>
                </c:pt>
                <c:pt idx="72">
                  <c:v>5.3</c:v>
                </c:pt>
                <c:pt idx="73">
                  <c:v>5.3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939360"/>
        <c:axId val="852933376"/>
      </c:lineChart>
      <c:catAx>
        <c:axId val="8529393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33376"/>
        <c:crosses val="autoZero"/>
        <c:auto val="1"/>
        <c:lblAlgn val="ctr"/>
        <c:lblOffset val="100"/>
        <c:noMultiLvlLbl val="0"/>
      </c:catAx>
      <c:valAx>
        <c:axId val="852933376"/>
        <c:scaling>
          <c:orientation val="minMax"/>
          <c:max val="6"/>
          <c:min val="4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39360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169333</xdr:colOff>
      <xdr:row>3</xdr:row>
      <xdr:rowOff>136524</xdr:rowOff>
    </xdr:from>
    <xdr:to>
      <xdr:col>13</xdr:col>
      <xdr:colOff>169334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306918</xdr:colOff>
      <xdr:row>20</xdr:row>
      <xdr:rowOff>9524</xdr:rowOff>
    </xdr:from>
    <xdr:to>
      <xdr:col>13</xdr:col>
      <xdr:colOff>359835</xdr:colOff>
      <xdr:row>33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370417</xdr:colOff>
      <xdr:row>46</xdr:row>
      <xdr:rowOff>104773</xdr:rowOff>
    </xdr:from>
    <xdr:to>
      <xdr:col>14</xdr:col>
      <xdr:colOff>31750</xdr:colOff>
      <xdr:row>59</xdr:row>
      <xdr:rowOff>159807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269874</xdr:colOff>
      <xdr:row>71</xdr:row>
      <xdr:rowOff>20107</xdr:rowOff>
    </xdr:from>
    <xdr:to>
      <xdr:col>13</xdr:col>
      <xdr:colOff>545041</xdr:colOff>
      <xdr:row>84</xdr:row>
      <xdr:rowOff>64558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555624</xdr:colOff>
      <xdr:row>89</xdr:row>
      <xdr:rowOff>147108</xdr:rowOff>
    </xdr:from>
    <xdr:to>
      <xdr:col>14</xdr:col>
      <xdr:colOff>216957</xdr:colOff>
      <xdr:row>103</xdr:row>
      <xdr:rowOff>22224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39287</xdr:rowOff>
    </xdr:from>
    <xdr:to>
      <xdr:col>22</xdr:col>
      <xdr:colOff>95249</xdr:colOff>
      <xdr:row>35</xdr:row>
      <xdr:rowOff>190498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39287</xdr:rowOff>
    </xdr:from>
    <xdr:to>
      <xdr:col>24</xdr:col>
      <xdr:colOff>95249</xdr:colOff>
      <xdr:row>35</xdr:row>
      <xdr:rowOff>190498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OneDrive/City%20of%20uMhlathuze/1.%20City%20of%20Umhlathuze%20-%20Accreditation/Method%20Validation_Chemistry/ICP-OES%20Validation/Mercury%20-%20Valid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Lin. &amp; Sens"/>
      <sheetName val="Acc. Repro. &amp; Bias"/>
      <sheetName val="LOQ"/>
      <sheetName val="Int. Prec."/>
      <sheetName val="Matrices Cal"/>
      <sheetName val="Limits"/>
    </sheetNames>
    <sheetDataSet>
      <sheetData sheetId="0"/>
      <sheetData sheetId="1"/>
      <sheetData sheetId="2">
        <row r="2">
          <cell r="X2" t="str">
            <v>LCL</v>
          </cell>
          <cell r="Y2" t="str">
            <v>LWL</v>
          </cell>
          <cell r="Z2" t="str">
            <v>UWL</v>
          </cell>
          <cell r="AA2" t="str">
            <v>UCL</v>
          </cell>
        </row>
        <row r="3">
          <cell r="X3">
            <v>-3</v>
          </cell>
          <cell r="Y3">
            <v>-2</v>
          </cell>
          <cell r="Z3">
            <v>2</v>
          </cell>
          <cell r="AA3">
            <v>3</v>
          </cell>
        </row>
        <row r="4">
          <cell r="X4">
            <v>-3</v>
          </cell>
          <cell r="Y4">
            <v>-2</v>
          </cell>
          <cell r="Z4">
            <v>2</v>
          </cell>
          <cell r="AA4">
            <v>3</v>
          </cell>
        </row>
        <row r="5">
          <cell r="X5">
            <v>-3</v>
          </cell>
          <cell r="Y5">
            <v>-2</v>
          </cell>
          <cell r="Z5">
            <v>2</v>
          </cell>
          <cell r="AA5">
            <v>3</v>
          </cell>
        </row>
        <row r="6">
          <cell r="X6">
            <v>-3</v>
          </cell>
          <cell r="Y6">
            <v>-2</v>
          </cell>
          <cell r="Z6">
            <v>2</v>
          </cell>
          <cell r="AA6">
            <v>3</v>
          </cell>
        </row>
        <row r="7">
          <cell r="X7">
            <v>-3</v>
          </cell>
          <cell r="Y7">
            <v>-2</v>
          </cell>
          <cell r="Z7">
            <v>2</v>
          </cell>
          <cell r="AA7">
            <v>3</v>
          </cell>
        </row>
        <row r="8">
          <cell r="X8">
            <v>-3</v>
          </cell>
          <cell r="Y8">
            <v>-2</v>
          </cell>
          <cell r="Z8">
            <v>2</v>
          </cell>
          <cell r="AA8">
            <v>3</v>
          </cell>
        </row>
        <row r="9">
          <cell r="X9">
            <v>-3</v>
          </cell>
          <cell r="Y9">
            <v>-2</v>
          </cell>
          <cell r="Z9">
            <v>2</v>
          </cell>
          <cell r="AA9">
            <v>3</v>
          </cell>
        </row>
        <row r="10">
          <cell r="X10">
            <v>-3</v>
          </cell>
          <cell r="Y10">
            <v>-2</v>
          </cell>
          <cell r="Z10">
            <v>2</v>
          </cell>
          <cell r="AA10">
            <v>3</v>
          </cell>
        </row>
        <row r="11">
          <cell r="X11">
            <v>-3</v>
          </cell>
          <cell r="Y11">
            <v>-2</v>
          </cell>
          <cell r="Z11">
            <v>2</v>
          </cell>
          <cell r="AA11">
            <v>3</v>
          </cell>
        </row>
        <row r="12">
          <cell r="X12">
            <v>-3</v>
          </cell>
          <cell r="Y12">
            <v>-2</v>
          </cell>
          <cell r="Z12">
            <v>2</v>
          </cell>
          <cell r="AA12">
            <v>3</v>
          </cell>
        </row>
        <row r="13">
          <cell r="X13">
            <v>-3</v>
          </cell>
          <cell r="Y13">
            <v>-2</v>
          </cell>
          <cell r="Z13">
            <v>2</v>
          </cell>
          <cell r="AA13">
            <v>3</v>
          </cell>
        </row>
        <row r="14">
          <cell r="X14">
            <v>-3</v>
          </cell>
          <cell r="Y14">
            <v>-2</v>
          </cell>
          <cell r="Z14">
            <v>2</v>
          </cell>
          <cell r="AA14">
            <v>3</v>
          </cell>
        </row>
        <row r="15">
          <cell r="X15">
            <v>-3</v>
          </cell>
          <cell r="Y15">
            <v>-2</v>
          </cell>
          <cell r="Z15">
            <v>2</v>
          </cell>
          <cell r="AA15">
            <v>3</v>
          </cell>
        </row>
        <row r="16">
          <cell r="X16">
            <v>-3</v>
          </cell>
          <cell r="Y16">
            <v>-2</v>
          </cell>
          <cell r="Z16">
            <v>2</v>
          </cell>
          <cell r="AA16">
            <v>3</v>
          </cell>
        </row>
        <row r="17">
          <cell r="X17">
            <v>-3</v>
          </cell>
          <cell r="Y17">
            <v>-2</v>
          </cell>
          <cell r="Z17">
            <v>2</v>
          </cell>
          <cell r="AA17">
            <v>3</v>
          </cell>
        </row>
        <row r="18">
          <cell r="X18">
            <v>-3</v>
          </cell>
          <cell r="Y18">
            <v>-2</v>
          </cell>
          <cell r="Z18">
            <v>2</v>
          </cell>
          <cell r="AA18">
            <v>3</v>
          </cell>
        </row>
        <row r="19">
          <cell r="X19">
            <v>-3</v>
          </cell>
          <cell r="Y19">
            <v>-2</v>
          </cell>
          <cell r="Z19">
            <v>2</v>
          </cell>
          <cell r="AA19">
            <v>3</v>
          </cell>
        </row>
        <row r="20">
          <cell r="X20">
            <v>-3</v>
          </cell>
          <cell r="Y20">
            <v>-2</v>
          </cell>
          <cell r="Z20">
            <v>2</v>
          </cell>
          <cell r="AA20">
            <v>3</v>
          </cell>
        </row>
        <row r="21">
          <cell r="X21">
            <v>-3</v>
          </cell>
          <cell r="Y21">
            <v>-2</v>
          </cell>
          <cell r="Z21">
            <v>2</v>
          </cell>
          <cell r="AA21">
            <v>3</v>
          </cell>
        </row>
        <row r="22">
          <cell r="X22">
            <v>-3</v>
          </cell>
          <cell r="Y22">
            <v>-2</v>
          </cell>
          <cell r="Z22">
            <v>2</v>
          </cell>
          <cell r="AA22">
            <v>3</v>
          </cell>
        </row>
        <row r="23">
          <cell r="X23">
            <v>-3</v>
          </cell>
          <cell r="Y23">
            <v>-2</v>
          </cell>
          <cell r="Z23">
            <v>2</v>
          </cell>
          <cell r="AA23">
            <v>3</v>
          </cell>
        </row>
        <row r="24">
          <cell r="X24">
            <v>-3</v>
          </cell>
          <cell r="Y24">
            <v>-2</v>
          </cell>
          <cell r="Z24">
            <v>2</v>
          </cell>
          <cell r="AA24">
            <v>3</v>
          </cell>
        </row>
        <row r="25">
          <cell r="X25">
            <v>-3</v>
          </cell>
          <cell r="Y25">
            <v>-2</v>
          </cell>
          <cell r="Z25">
            <v>2</v>
          </cell>
          <cell r="AA25">
            <v>3</v>
          </cell>
        </row>
        <row r="26">
          <cell r="X26">
            <v>-3</v>
          </cell>
          <cell r="Y26">
            <v>-2</v>
          </cell>
          <cell r="Z26">
            <v>2</v>
          </cell>
          <cell r="AA26">
            <v>3</v>
          </cell>
        </row>
        <row r="27">
          <cell r="X27">
            <v>-3</v>
          </cell>
          <cell r="Y27">
            <v>-2</v>
          </cell>
          <cell r="Z27">
            <v>2</v>
          </cell>
          <cell r="AA27">
            <v>3</v>
          </cell>
        </row>
        <row r="28">
          <cell r="X28">
            <v>-3</v>
          </cell>
          <cell r="Y28">
            <v>-2</v>
          </cell>
          <cell r="Z28">
            <v>2</v>
          </cell>
          <cell r="AA28">
            <v>3</v>
          </cell>
        </row>
        <row r="29">
          <cell r="X29">
            <v>-3</v>
          </cell>
          <cell r="Y29">
            <v>-2</v>
          </cell>
          <cell r="Z29">
            <v>2</v>
          </cell>
          <cell r="AA29">
            <v>3</v>
          </cell>
        </row>
        <row r="30">
          <cell r="X30">
            <v>-3</v>
          </cell>
          <cell r="Y30">
            <v>-2</v>
          </cell>
          <cell r="Z30">
            <v>2</v>
          </cell>
          <cell r="AA30">
            <v>3</v>
          </cell>
        </row>
        <row r="31">
          <cell r="X31">
            <v>-3</v>
          </cell>
          <cell r="Y31">
            <v>-2</v>
          </cell>
          <cell r="Z31">
            <v>2</v>
          </cell>
          <cell r="AA31">
            <v>3</v>
          </cell>
        </row>
        <row r="32">
          <cell r="X32">
            <v>-3</v>
          </cell>
          <cell r="Y32">
            <v>-2</v>
          </cell>
          <cell r="Z32">
            <v>2</v>
          </cell>
          <cell r="AA32">
            <v>3</v>
          </cell>
        </row>
        <row r="33">
          <cell r="X33">
            <v>-3</v>
          </cell>
          <cell r="Y33">
            <v>-2</v>
          </cell>
          <cell r="Z33">
            <v>2</v>
          </cell>
          <cell r="AA33">
            <v>3</v>
          </cell>
        </row>
        <row r="34">
          <cell r="X34">
            <v>-3</v>
          </cell>
          <cell r="Y34">
            <v>-2</v>
          </cell>
          <cell r="Z34">
            <v>2</v>
          </cell>
          <cell r="AA34">
            <v>3</v>
          </cell>
        </row>
        <row r="35">
          <cell r="X35">
            <v>-3</v>
          </cell>
          <cell r="Y35">
            <v>-2</v>
          </cell>
          <cell r="Z35">
            <v>2</v>
          </cell>
          <cell r="AA35">
            <v>3</v>
          </cell>
        </row>
        <row r="36">
          <cell r="X36">
            <v>-3</v>
          </cell>
          <cell r="Y36">
            <v>-2</v>
          </cell>
          <cell r="Z36">
            <v>2</v>
          </cell>
          <cell r="AA36">
            <v>3</v>
          </cell>
        </row>
        <row r="37">
          <cell r="X37">
            <v>-3</v>
          </cell>
          <cell r="Y37">
            <v>-2</v>
          </cell>
          <cell r="Z37">
            <v>2</v>
          </cell>
          <cell r="AA37">
            <v>3</v>
          </cell>
        </row>
        <row r="38">
          <cell r="X38">
            <v>-3</v>
          </cell>
          <cell r="Y38">
            <v>-2</v>
          </cell>
          <cell r="Z38">
            <v>2</v>
          </cell>
          <cell r="AA38">
            <v>3</v>
          </cell>
        </row>
        <row r="39">
          <cell r="X39">
            <v>-3</v>
          </cell>
          <cell r="Y39">
            <v>-2</v>
          </cell>
          <cell r="Z39">
            <v>2</v>
          </cell>
          <cell r="AA39">
            <v>3</v>
          </cell>
        </row>
        <row r="40">
          <cell r="X40">
            <v>-3</v>
          </cell>
          <cell r="Y40">
            <v>-2</v>
          </cell>
          <cell r="Z40">
            <v>2</v>
          </cell>
          <cell r="AA40">
            <v>3</v>
          </cell>
        </row>
        <row r="41">
          <cell r="X41">
            <v>-3</v>
          </cell>
          <cell r="Y41">
            <v>-2</v>
          </cell>
          <cell r="Z41">
            <v>2</v>
          </cell>
          <cell r="AA41">
            <v>3</v>
          </cell>
        </row>
        <row r="42">
          <cell r="X42">
            <v>-3</v>
          </cell>
          <cell r="Y42">
            <v>-2</v>
          </cell>
          <cell r="Z42">
            <v>2</v>
          </cell>
          <cell r="AA42">
            <v>3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34"/>
  <sheetViews>
    <sheetView zoomScale="90" zoomScaleNormal="90"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E27" sqref="E27"/>
    </sheetView>
  </sheetViews>
  <sheetFormatPr defaultRowHeight="15" x14ac:dyDescent="0.25"/>
  <cols>
    <col min="2" max="2" width="31.42578125" bestFit="1" customWidth="1"/>
    <col min="3" max="3" width="27.42578125" bestFit="1" customWidth="1"/>
    <col min="4" max="4" width="67.140625" bestFit="1" customWidth="1"/>
    <col min="5" max="5" width="13" bestFit="1" customWidth="1"/>
    <col min="6" max="6" width="56.85546875" customWidth="1"/>
  </cols>
  <sheetData>
    <row r="1" spans="2:6" ht="15.75" thickBot="1" x14ac:dyDescent="0.3">
      <c r="B1" s="2"/>
      <c r="C1" s="2"/>
      <c r="D1" s="2"/>
      <c r="E1" s="2"/>
      <c r="F1" s="2"/>
    </row>
    <row r="2" spans="2:6" ht="16.5" thickTop="1" thickBot="1" x14ac:dyDescent="0.3">
      <c r="B2" s="274" t="s">
        <v>0</v>
      </c>
      <c r="C2" s="276" t="s">
        <v>1</v>
      </c>
      <c r="D2" s="276"/>
      <c r="E2" s="277"/>
      <c r="F2" s="277"/>
    </row>
    <row r="3" spans="2:6" ht="16.5" thickTop="1" thickBot="1" x14ac:dyDescent="0.3">
      <c r="B3" s="275"/>
      <c r="C3" s="1" t="s">
        <v>2</v>
      </c>
      <c r="D3" s="1" t="s">
        <v>3</v>
      </c>
      <c r="E3" s="4" t="s">
        <v>219</v>
      </c>
      <c r="F3" s="92" t="s">
        <v>201</v>
      </c>
    </row>
    <row r="4" spans="2:6" x14ac:dyDescent="0.25">
      <c r="B4" s="135" t="s">
        <v>4</v>
      </c>
      <c r="C4" s="136" t="s">
        <v>43</v>
      </c>
      <c r="D4" s="136" t="s">
        <v>44</v>
      </c>
      <c r="E4" s="82"/>
      <c r="F4" s="93"/>
    </row>
    <row r="5" spans="2:6" x14ac:dyDescent="0.25">
      <c r="B5" s="137"/>
      <c r="C5" s="138"/>
      <c r="D5" s="138" t="s">
        <v>45</v>
      </c>
      <c r="E5" s="180">
        <f>'Lin. &amp; Sens'!P15</f>
        <v>0.99950000000000006</v>
      </c>
      <c r="F5" s="94"/>
    </row>
    <row r="6" spans="2:6" x14ac:dyDescent="0.25">
      <c r="B6" s="137" t="s">
        <v>5</v>
      </c>
      <c r="C6" s="138" t="s">
        <v>6</v>
      </c>
      <c r="D6" s="138" t="s">
        <v>202</v>
      </c>
      <c r="E6" s="181">
        <f>'Lin. &amp; Sens'!R15</f>
        <v>0.10002</v>
      </c>
      <c r="F6" s="182" t="s">
        <v>330</v>
      </c>
    </row>
    <row r="7" spans="2:6" x14ac:dyDescent="0.25">
      <c r="B7" s="137"/>
      <c r="C7" s="138"/>
      <c r="D7" s="138" t="s">
        <v>203</v>
      </c>
      <c r="E7" s="180">
        <f>LOQ!F24</f>
        <v>5.5795999999999998E-2</v>
      </c>
      <c r="F7" s="94"/>
    </row>
    <row r="8" spans="2:6" x14ac:dyDescent="0.25">
      <c r="B8" s="137"/>
      <c r="C8" s="138"/>
      <c r="D8" s="138" t="s">
        <v>335</v>
      </c>
      <c r="E8" s="184">
        <f>LOQ!D34</f>
        <v>1.3221800947867297</v>
      </c>
      <c r="F8" s="182" t="s">
        <v>336</v>
      </c>
    </row>
    <row r="9" spans="2:6" x14ac:dyDescent="0.25">
      <c r="B9" s="137" t="s">
        <v>7</v>
      </c>
      <c r="C9" s="138" t="s">
        <v>8</v>
      </c>
      <c r="D9" s="138" t="s">
        <v>9</v>
      </c>
      <c r="E9" s="246" t="s">
        <v>353</v>
      </c>
      <c r="F9" s="95"/>
    </row>
    <row r="10" spans="2:6" x14ac:dyDescent="0.25">
      <c r="B10" s="137" t="s">
        <v>10</v>
      </c>
      <c r="C10" s="138" t="s">
        <v>11</v>
      </c>
      <c r="D10" s="138" t="s">
        <v>12</v>
      </c>
      <c r="E10" s="219">
        <v>0.3</v>
      </c>
      <c r="F10" s="164" t="s">
        <v>331</v>
      </c>
    </row>
    <row r="11" spans="2:6" x14ac:dyDescent="0.25">
      <c r="B11" s="137"/>
      <c r="C11" s="138" t="s">
        <v>13</v>
      </c>
      <c r="D11" s="138" t="s">
        <v>14</v>
      </c>
      <c r="E11" s="178">
        <f>LOQ!E25</f>
        <v>2.1261322587803992E-2</v>
      </c>
      <c r="F11" s="95"/>
    </row>
    <row r="12" spans="2:6" x14ac:dyDescent="0.25">
      <c r="B12" s="137"/>
      <c r="C12" s="138" t="s">
        <v>15</v>
      </c>
      <c r="D12" s="138" t="s">
        <v>16</v>
      </c>
      <c r="E12" s="179">
        <f>LOQ!E26</f>
        <v>0.89643666666666644</v>
      </c>
      <c r="F12" s="95"/>
    </row>
    <row r="13" spans="2:6" x14ac:dyDescent="0.25">
      <c r="B13" s="137"/>
      <c r="C13" s="138" t="s">
        <v>17</v>
      </c>
      <c r="D13" s="138" t="s">
        <v>18</v>
      </c>
      <c r="E13" s="85"/>
      <c r="F13" s="95"/>
    </row>
    <row r="14" spans="2:6" x14ac:dyDescent="0.25">
      <c r="B14" s="137" t="s">
        <v>19</v>
      </c>
      <c r="C14" s="138" t="s">
        <v>11</v>
      </c>
      <c r="D14" s="138" t="s">
        <v>20</v>
      </c>
      <c r="E14" s="219">
        <f>'Lin. &amp; Sens'!U15</f>
        <v>0.13219471787170792</v>
      </c>
      <c r="F14" s="95" t="s">
        <v>173</v>
      </c>
    </row>
    <row r="15" spans="2:6" x14ac:dyDescent="0.25">
      <c r="B15" s="137" t="s">
        <v>21</v>
      </c>
      <c r="C15" s="138"/>
      <c r="D15" s="138"/>
      <c r="E15" s="85"/>
      <c r="F15" s="95"/>
    </row>
    <row r="16" spans="2:6" x14ac:dyDescent="0.25">
      <c r="B16" s="137" t="s">
        <v>46</v>
      </c>
      <c r="C16" s="138" t="s">
        <v>22</v>
      </c>
      <c r="D16" s="138" t="s">
        <v>23</v>
      </c>
      <c r="E16" s="219">
        <f>'Acc. Repro &amp; Bais'!G20</f>
        <v>0.28842405471665333</v>
      </c>
      <c r="F16" s="164" t="s">
        <v>344</v>
      </c>
    </row>
    <row r="17" spans="2:6" x14ac:dyDescent="0.25">
      <c r="B17" s="137"/>
      <c r="C17" s="138" t="s">
        <v>24</v>
      </c>
      <c r="D17" s="138" t="s">
        <v>25</v>
      </c>
      <c r="E17" s="162">
        <f>'Acc. Repro &amp; Bais'!G27</f>
        <v>1</v>
      </c>
      <c r="F17" s="95"/>
    </row>
    <row r="18" spans="2:6" x14ac:dyDescent="0.25">
      <c r="B18" s="137" t="s">
        <v>47</v>
      </c>
      <c r="C18" s="138" t="s">
        <v>8</v>
      </c>
      <c r="D18" s="138" t="s">
        <v>26</v>
      </c>
      <c r="E18" s="85"/>
      <c r="F18" s="95"/>
    </row>
    <row r="19" spans="2:6" x14ac:dyDescent="0.25">
      <c r="B19" s="137" t="s">
        <v>27</v>
      </c>
      <c r="C19" s="138"/>
      <c r="D19" s="138"/>
      <c r="E19" s="85"/>
      <c r="F19" s="95"/>
    </row>
    <row r="20" spans="2:6" x14ac:dyDescent="0.25">
      <c r="B20" s="137" t="s">
        <v>48</v>
      </c>
      <c r="C20" s="138" t="s">
        <v>28</v>
      </c>
      <c r="D20" s="138" t="s">
        <v>29</v>
      </c>
      <c r="E20" s="157">
        <f>'Acc. Repro &amp; Bais'!G22</f>
        <v>0.8666666666666667</v>
      </c>
      <c r="F20" s="134" t="s">
        <v>327</v>
      </c>
    </row>
    <row r="21" spans="2:6" x14ac:dyDescent="0.25">
      <c r="B21" s="137"/>
      <c r="C21" s="138"/>
      <c r="D21" s="138" t="s">
        <v>215</v>
      </c>
      <c r="E21" s="178">
        <f>'Acc. Repro &amp; Bais'!G19</f>
        <v>2.9014853373248072E-2</v>
      </c>
      <c r="F21" s="134" t="s">
        <v>328</v>
      </c>
    </row>
    <row r="22" spans="2:6" x14ac:dyDescent="0.25">
      <c r="B22" s="137" t="s">
        <v>49</v>
      </c>
      <c r="C22" s="138" t="s">
        <v>30</v>
      </c>
      <c r="D22" s="138" t="s">
        <v>31</v>
      </c>
      <c r="E22" s="85"/>
      <c r="F22" s="95"/>
    </row>
    <row r="23" spans="2:6" x14ac:dyDescent="0.25">
      <c r="B23" s="137" t="s">
        <v>32</v>
      </c>
      <c r="C23" s="138"/>
      <c r="D23" s="138"/>
      <c r="E23" s="85"/>
      <c r="F23" s="95"/>
    </row>
    <row r="24" spans="2:6" x14ac:dyDescent="0.25">
      <c r="B24" s="137" t="s">
        <v>50</v>
      </c>
      <c r="C24" s="138" t="s">
        <v>13</v>
      </c>
      <c r="D24" s="138" t="s">
        <v>337</v>
      </c>
      <c r="E24" s="156">
        <f>LOQ!C25</f>
        <v>1.7216574805750728E-2</v>
      </c>
      <c r="F24" s="164" t="s">
        <v>346</v>
      </c>
    </row>
    <row r="25" spans="2:6" x14ac:dyDescent="0.25">
      <c r="B25" s="137" t="s">
        <v>51</v>
      </c>
      <c r="C25" s="138" t="s">
        <v>13</v>
      </c>
      <c r="D25" s="138" t="s">
        <v>14</v>
      </c>
      <c r="E25" s="156">
        <f>'Int. Prec.'!C168</f>
        <v>4.0122742125618761E-2</v>
      </c>
      <c r="F25" s="134" t="s">
        <v>341</v>
      </c>
    </row>
    <row r="26" spans="2:6" x14ac:dyDescent="0.25">
      <c r="B26" s="137" t="s">
        <v>52</v>
      </c>
      <c r="C26" s="138" t="s">
        <v>24</v>
      </c>
      <c r="D26" s="138" t="s">
        <v>34</v>
      </c>
      <c r="E26" s="162">
        <f>'Acc. Repro &amp; Bais'!G27</f>
        <v>1</v>
      </c>
      <c r="F26" s="164" t="s">
        <v>329</v>
      </c>
    </row>
    <row r="27" spans="2:6" x14ac:dyDescent="0.25">
      <c r="B27" s="137" t="s">
        <v>53</v>
      </c>
      <c r="C27" s="138" t="s">
        <v>13</v>
      </c>
      <c r="D27" s="138" t="s">
        <v>33</v>
      </c>
      <c r="E27" s="247">
        <f>'Lin. &amp; Sens'!S18/LOQ!F24</f>
        <v>0.1012340776299617</v>
      </c>
      <c r="F27" s="164" t="s">
        <v>340</v>
      </c>
    </row>
    <row r="28" spans="2:6" x14ac:dyDescent="0.25">
      <c r="B28" s="137" t="s">
        <v>54</v>
      </c>
      <c r="C28" s="138" t="s">
        <v>13</v>
      </c>
      <c r="D28" s="138" t="s">
        <v>338</v>
      </c>
      <c r="E28" s="156">
        <f>LOQ!D25</f>
        <v>1.5149633616809696E-2</v>
      </c>
      <c r="F28" s="164" t="s">
        <v>339</v>
      </c>
    </row>
    <row r="29" spans="2:6" x14ac:dyDescent="0.25">
      <c r="B29" s="137" t="s">
        <v>35</v>
      </c>
      <c r="C29" s="138" t="s">
        <v>13</v>
      </c>
      <c r="D29" s="138" t="s">
        <v>36</v>
      </c>
      <c r="E29" s="85"/>
      <c r="F29" s="95"/>
    </row>
    <row r="30" spans="2:6" x14ac:dyDescent="0.25">
      <c r="B30" s="137"/>
      <c r="C30" s="138" t="s">
        <v>37</v>
      </c>
      <c r="D30" s="138" t="s">
        <v>29</v>
      </c>
      <c r="E30" s="85"/>
      <c r="F30" s="95"/>
    </row>
    <row r="31" spans="2:6" x14ac:dyDescent="0.25">
      <c r="B31" s="137" t="s">
        <v>38</v>
      </c>
      <c r="C31" s="138" t="s">
        <v>39</v>
      </c>
      <c r="D31" s="138" t="s">
        <v>40</v>
      </c>
      <c r="E31" s="85"/>
      <c r="F31" s="95"/>
    </row>
    <row r="32" spans="2:6" x14ac:dyDescent="0.25">
      <c r="B32" s="137"/>
      <c r="C32" s="138"/>
      <c r="D32" s="138" t="s">
        <v>41</v>
      </c>
      <c r="E32" s="85"/>
      <c r="F32" s="95"/>
    </row>
    <row r="33" spans="2:6" x14ac:dyDescent="0.25">
      <c r="B33" s="139" t="s">
        <v>42</v>
      </c>
      <c r="C33" s="140" t="s">
        <v>30</v>
      </c>
      <c r="D33" s="138" t="s">
        <v>324</v>
      </c>
      <c r="E33" s="85"/>
      <c r="F33" s="95"/>
    </row>
    <row r="34" spans="2:6" x14ac:dyDescent="0.25">
      <c r="B34" s="159"/>
      <c r="C34" s="159"/>
      <c r="D34" s="163" t="s">
        <v>214</v>
      </c>
      <c r="E34" s="158"/>
      <c r="F34" s="95"/>
    </row>
  </sheetData>
  <mergeCells count="3">
    <mergeCell ref="B2:B3"/>
    <mergeCell ref="C2:D2"/>
    <mergeCell ref="E2:F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E105"/>
  <sheetViews>
    <sheetView topLeftCell="G1" zoomScale="90" zoomScaleNormal="90" workbookViewId="0">
      <selection activeCell="S19" sqref="S19"/>
    </sheetView>
  </sheetViews>
  <sheetFormatPr defaultRowHeight="15" x14ac:dyDescent="0.25"/>
  <cols>
    <col min="1" max="1" width="2" bestFit="1" customWidth="1"/>
    <col min="2" max="2" width="9.7109375" bestFit="1" customWidth="1"/>
    <col min="3" max="3" width="10.140625" customWidth="1"/>
    <col min="5" max="6" width="10.140625" bestFit="1" customWidth="1"/>
    <col min="16" max="16" width="9.85546875" bestFit="1" customWidth="1"/>
    <col min="17" max="17" width="9.28515625" bestFit="1" customWidth="1"/>
    <col min="20" max="20" width="11" bestFit="1" customWidth="1"/>
    <col min="23" max="23" width="18" bestFit="1" customWidth="1"/>
  </cols>
  <sheetData>
    <row r="2" spans="1:28" ht="15.75" thickBot="1" x14ac:dyDescent="0.3">
      <c r="Q2" s="50" t="s">
        <v>343</v>
      </c>
      <c r="V2" s="61" t="s">
        <v>180</v>
      </c>
    </row>
    <row r="3" spans="1:28" ht="15.75" thickBot="1" x14ac:dyDescent="0.3">
      <c r="B3" s="6" t="s">
        <v>57</v>
      </c>
      <c r="C3" s="50" t="s">
        <v>178</v>
      </c>
      <c r="F3" s="50" t="s">
        <v>177</v>
      </c>
      <c r="G3" t="s">
        <v>220</v>
      </c>
      <c r="H3" t="s">
        <v>221</v>
      </c>
      <c r="O3" s="200"/>
      <c r="P3" s="201" t="s">
        <v>160</v>
      </c>
      <c r="Q3" s="201" t="s">
        <v>169</v>
      </c>
      <c r="R3" s="201" t="s">
        <v>170</v>
      </c>
      <c r="S3" s="201" t="s">
        <v>172</v>
      </c>
      <c r="T3" s="201" t="s">
        <v>174</v>
      </c>
      <c r="U3" s="202" t="s">
        <v>342</v>
      </c>
    </row>
    <row r="4" spans="1:28" ht="15.75" thickTop="1" x14ac:dyDescent="0.25">
      <c r="O4" s="194" t="s">
        <v>57</v>
      </c>
      <c r="P4" s="195">
        <v>0.99990000000000001</v>
      </c>
      <c r="Q4" s="196"/>
      <c r="R4" s="197">
        <v>1.15E-2</v>
      </c>
      <c r="S4" s="198">
        <f>(10*X10)/X21</f>
        <v>0.38531727119897702</v>
      </c>
      <c r="T4" s="212">
        <f>Limits!K90</f>
        <v>0.75</v>
      </c>
      <c r="U4" s="199">
        <f>(3*X10)/X21</f>
        <v>0.1155951813596931</v>
      </c>
      <c r="W4" t="s">
        <v>171</v>
      </c>
    </row>
    <row r="5" spans="1:28" ht="15.75" thickBot="1" x14ac:dyDescent="0.3">
      <c r="A5" s="278" t="s">
        <v>156</v>
      </c>
      <c r="B5" s="278"/>
      <c r="C5" s="278"/>
      <c r="D5" s="278"/>
      <c r="E5" s="278"/>
      <c r="F5" s="278"/>
      <c r="O5" s="185" t="s">
        <v>157</v>
      </c>
      <c r="P5" s="186">
        <v>0.99990000000000001</v>
      </c>
      <c r="Q5" s="187"/>
      <c r="R5" s="188">
        <v>0.1482</v>
      </c>
      <c r="S5" s="189">
        <f>(10*X31)/X42</f>
        <v>0.46509043605993222</v>
      </c>
      <c r="T5" s="188"/>
      <c r="U5" s="213">
        <f>(3*X31)/X42</f>
        <v>0.13952713081797968</v>
      </c>
    </row>
    <row r="6" spans="1:28" x14ac:dyDescent="0.25">
      <c r="O6" s="185" t="s">
        <v>161</v>
      </c>
      <c r="P6" s="186">
        <v>0.99990000000000001</v>
      </c>
      <c r="Q6" s="187"/>
      <c r="R6" s="186">
        <v>0.15079999999999999</v>
      </c>
      <c r="S6" s="189">
        <f>(10*X52)/X63</f>
        <v>0.46191574506435062</v>
      </c>
      <c r="T6" s="188"/>
      <c r="U6" s="213">
        <f>(3*X52)/X63</f>
        <v>0.13857472351930519</v>
      </c>
      <c r="W6" s="39" t="s">
        <v>297</v>
      </c>
      <c r="X6" s="39"/>
    </row>
    <row r="7" spans="1:28" x14ac:dyDescent="0.25">
      <c r="A7" s="8"/>
      <c r="B7" s="279" t="s">
        <v>159</v>
      </c>
      <c r="C7" s="9" t="s">
        <v>61</v>
      </c>
      <c r="D7" s="9" t="s">
        <v>62</v>
      </c>
      <c r="E7" s="10"/>
      <c r="F7" s="10"/>
      <c r="O7" s="185" t="s">
        <v>162</v>
      </c>
      <c r="P7" s="186">
        <v>0.99990000000000001</v>
      </c>
      <c r="Q7" s="187"/>
      <c r="R7" s="186">
        <v>0.15160000000000001</v>
      </c>
      <c r="S7" s="190">
        <f>(10*X73)/X84</f>
        <v>0.45027278596617892</v>
      </c>
      <c r="T7" s="188"/>
      <c r="U7" s="213">
        <f>(3*X73)/X84</f>
        <v>0.13508183578985367</v>
      </c>
      <c r="W7" s="36" t="s">
        <v>298</v>
      </c>
      <c r="X7" s="36">
        <v>0.99995596653922658</v>
      </c>
    </row>
    <row r="8" spans="1:28" x14ac:dyDescent="0.25">
      <c r="A8" s="11" t="s">
        <v>63</v>
      </c>
      <c r="B8" s="280"/>
      <c r="C8" s="8" t="s">
        <v>58</v>
      </c>
      <c r="D8" s="8" t="s">
        <v>158</v>
      </c>
      <c r="E8" s="12" t="s">
        <v>64</v>
      </c>
      <c r="F8" s="8"/>
      <c r="O8" s="185" t="s">
        <v>163</v>
      </c>
      <c r="P8" s="186">
        <v>0.99790000000000001</v>
      </c>
      <c r="Q8" s="191"/>
      <c r="R8" s="186">
        <v>3.7999999999999999E-2</v>
      </c>
      <c r="S8" s="190">
        <f>(10*X94)/X105</f>
        <v>1.8715806353729567</v>
      </c>
      <c r="T8" s="188"/>
      <c r="U8" s="213">
        <f>(3*X94)/X105</f>
        <v>0.56147419061188708</v>
      </c>
      <c r="W8" s="36" t="s">
        <v>299</v>
      </c>
      <c r="X8" s="36">
        <v>0.99991193501739872</v>
      </c>
    </row>
    <row r="9" spans="1:28" x14ac:dyDescent="0.25">
      <c r="A9" s="7">
        <v>1</v>
      </c>
      <c r="B9" s="35">
        <v>0</v>
      </c>
      <c r="C9" s="48">
        <v>-3.3000000000000002E-2</v>
      </c>
      <c r="D9" s="48">
        <v>8.0000000000000002E-3</v>
      </c>
      <c r="E9" s="48"/>
      <c r="F9" s="7"/>
      <c r="O9" s="185" t="s">
        <v>164</v>
      </c>
      <c r="P9" s="186"/>
      <c r="Q9" s="192"/>
      <c r="R9" s="192"/>
      <c r="S9" s="188"/>
      <c r="T9" s="188"/>
      <c r="U9" s="193"/>
      <c r="W9" s="36" t="s">
        <v>300</v>
      </c>
      <c r="X9" s="36">
        <v>0.99989725752029857</v>
      </c>
    </row>
    <row r="10" spans="1:28" x14ac:dyDescent="0.25">
      <c r="A10" s="7">
        <v>2</v>
      </c>
      <c r="B10" s="35">
        <v>0.5</v>
      </c>
      <c r="C10" s="48">
        <v>0.49099999999999999</v>
      </c>
      <c r="D10" s="48">
        <v>1.4E-2</v>
      </c>
      <c r="E10" s="49"/>
      <c r="F10" s="7"/>
      <c r="O10" s="185" t="s">
        <v>165</v>
      </c>
      <c r="P10" s="186"/>
      <c r="Q10" s="192"/>
      <c r="R10" s="192"/>
      <c r="S10" s="188"/>
      <c r="T10" s="188"/>
      <c r="U10" s="193"/>
      <c r="W10" s="36" t="s">
        <v>301</v>
      </c>
      <c r="X10" s="51">
        <v>4.4446796534779409E-4</v>
      </c>
    </row>
    <row r="11" spans="1:28" ht="15.75" thickBot="1" x14ac:dyDescent="0.3">
      <c r="A11" s="7">
        <v>3</v>
      </c>
      <c r="B11" s="35">
        <v>1</v>
      </c>
      <c r="C11" s="48">
        <v>1.115</v>
      </c>
      <c r="D11" s="48">
        <v>2.1999999999999999E-2</v>
      </c>
      <c r="E11" s="49"/>
      <c r="F11" s="7"/>
      <c r="O11" s="185" t="s">
        <v>166</v>
      </c>
      <c r="P11" s="186"/>
      <c r="Q11" s="192"/>
      <c r="R11" s="192"/>
      <c r="S11" s="188"/>
      <c r="T11" s="188"/>
      <c r="U11" s="193"/>
      <c r="W11" s="37" t="s">
        <v>302</v>
      </c>
      <c r="X11" s="37">
        <v>8</v>
      </c>
    </row>
    <row r="12" spans="1:28" x14ac:dyDescent="0.25">
      <c r="A12" s="7">
        <v>4</v>
      </c>
      <c r="B12" s="35">
        <v>2</v>
      </c>
      <c r="C12" s="48">
        <v>1.929</v>
      </c>
      <c r="D12" s="48">
        <v>3.1E-2</v>
      </c>
      <c r="E12" s="49"/>
      <c r="F12" s="7"/>
      <c r="O12" s="185" t="s">
        <v>167</v>
      </c>
      <c r="P12" s="186"/>
      <c r="Q12" s="192"/>
      <c r="R12" s="192"/>
      <c r="S12" s="188"/>
      <c r="T12" s="188"/>
      <c r="U12" s="193"/>
    </row>
    <row r="13" spans="1:28" ht="15.75" thickBot="1" x14ac:dyDescent="0.3">
      <c r="A13" s="7">
        <v>5</v>
      </c>
      <c r="B13" s="35">
        <v>4.1669999999999998</v>
      </c>
      <c r="C13" s="48">
        <v>4.1509999999999998</v>
      </c>
      <c r="D13" s="48">
        <v>5.7000000000000002E-2</v>
      </c>
      <c r="E13" s="49"/>
      <c r="F13" s="7"/>
      <c r="O13" s="185" t="s">
        <v>168</v>
      </c>
      <c r="P13" s="186"/>
      <c r="Q13" s="192"/>
      <c r="R13" s="192"/>
      <c r="S13" s="188"/>
      <c r="T13" s="188"/>
      <c r="U13" s="193"/>
      <c r="W13" t="s">
        <v>303</v>
      </c>
    </row>
    <row r="14" spans="1:28" ht="15.75" thickBot="1" x14ac:dyDescent="0.3">
      <c r="A14" s="7">
        <v>6</v>
      </c>
      <c r="B14" s="35">
        <v>6.25</v>
      </c>
      <c r="C14" s="48">
        <v>6.2210000000000001</v>
      </c>
      <c r="D14" s="48">
        <v>8.1000000000000003E-2</v>
      </c>
      <c r="E14" s="49"/>
      <c r="F14" s="7"/>
      <c r="O14" s="203"/>
      <c r="P14" s="204"/>
      <c r="Q14" s="204"/>
      <c r="R14" s="204"/>
      <c r="S14" s="204"/>
      <c r="T14" s="204"/>
      <c r="U14" s="205"/>
      <c r="W14" s="38"/>
      <c r="X14" s="38" t="s">
        <v>308</v>
      </c>
      <c r="Y14" s="38" t="s">
        <v>309</v>
      </c>
      <c r="Z14" s="38" t="s">
        <v>310</v>
      </c>
      <c r="AA14" s="38" t="s">
        <v>311</v>
      </c>
      <c r="AB14" s="38" t="s">
        <v>312</v>
      </c>
    </row>
    <row r="15" spans="1:28" ht="15.75" thickBot="1" x14ac:dyDescent="0.3">
      <c r="A15" s="7">
        <v>7</v>
      </c>
      <c r="B15" s="149">
        <v>8.3330000000000002</v>
      </c>
      <c r="C15" s="48">
        <v>8.4209999999999994</v>
      </c>
      <c r="D15" s="48">
        <v>0.106</v>
      </c>
      <c r="E15" s="7"/>
      <c r="F15" s="7"/>
      <c r="O15" s="206" t="s">
        <v>179</v>
      </c>
      <c r="P15" s="207">
        <f t="shared" ref="P15:Q15" si="0">AVERAGE(P4:P13)</f>
        <v>0.99950000000000006</v>
      </c>
      <c r="Q15" s="208" t="e">
        <f t="shared" si="0"/>
        <v>#DIV/0!</v>
      </c>
      <c r="R15" s="209">
        <f>AVERAGE(R4:R13)</f>
        <v>0.10002</v>
      </c>
      <c r="S15" s="210">
        <f>AVERAGE(S4:S7)</f>
        <v>0.44064905957235967</v>
      </c>
      <c r="T15" s="209"/>
      <c r="U15" s="211">
        <f>AVERAGE(U4:U7)</f>
        <v>0.13219471787170792</v>
      </c>
      <c r="W15" s="36" t="s">
        <v>304</v>
      </c>
      <c r="X15" s="36">
        <v>1</v>
      </c>
      <c r="Y15" s="36">
        <v>1.3458314689366679E-2</v>
      </c>
      <c r="Z15" s="36">
        <v>1.3458314689366679E-2</v>
      </c>
      <c r="AA15" s="36">
        <v>68125.507243495042</v>
      </c>
      <c r="AB15" s="36">
        <v>2.1343917098075101E-13</v>
      </c>
    </row>
    <row r="16" spans="1:28" x14ac:dyDescent="0.25">
      <c r="A16" s="7">
        <v>8</v>
      </c>
      <c r="B16" s="149">
        <v>10</v>
      </c>
      <c r="C16" s="48">
        <v>9.9550000000000001</v>
      </c>
      <c r="D16" s="48">
        <v>0.123</v>
      </c>
      <c r="E16" s="7"/>
      <c r="F16" s="7"/>
      <c r="W16" s="36" t="s">
        <v>305</v>
      </c>
      <c r="X16" s="36">
        <v>6</v>
      </c>
      <c r="Y16" s="36">
        <v>1.1853106333224473E-6</v>
      </c>
      <c r="Z16" s="36">
        <v>1.9755177222040789E-7</v>
      </c>
      <c r="AA16" s="36"/>
      <c r="AB16" s="36"/>
    </row>
    <row r="17" spans="1:31" ht="15.75" thickBot="1" x14ac:dyDescent="0.3">
      <c r="A17" s="24"/>
      <c r="B17" s="152"/>
      <c r="C17" s="24"/>
      <c r="D17" s="24"/>
      <c r="E17" s="24"/>
      <c r="F17" s="24"/>
      <c r="W17" s="37" t="s">
        <v>306</v>
      </c>
      <c r="X17" s="37">
        <v>7</v>
      </c>
      <c r="Y17" s="37">
        <v>1.3459500000000001E-2</v>
      </c>
      <c r="Z17" s="37"/>
      <c r="AA17" s="37"/>
      <c r="AB17" s="37"/>
    </row>
    <row r="18" spans="1:31" ht="15.75" thickBot="1" x14ac:dyDescent="0.3">
      <c r="A18" s="24"/>
      <c r="B18" s="152"/>
      <c r="E18" s="24"/>
      <c r="F18" s="24"/>
      <c r="P18" s="220" t="s">
        <v>345</v>
      </c>
      <c r="Q18" s="221"/>
      <c r="R18" s="221"/>
      <c r="S18" s="222">
        <f>AVERAGE(X10,X31,X52,X73,X94)</f>
        <v>5.6484565954413425E-3</v>
      </c>
    </row>
    <row r="19" spans="1:31" ht="15.75" thickBot="1" x14ac:dyDescent="0.3">
      <c r="B19" s="6" t="s">
        <v>157</v>
      </c>
      <c r="C19" s="50" t="s">
        <v>178</v>
      </c>
      <c r="F19" s="50" t="s">
        <v>177</v>
      </c>
      <c r="G19" t="s">
        <v>229</v>
      </c>
      <c r="H19" t="s">
        <v>292</v>
      </c>
      <c r="W19" s="38"/>
      <c r="X19" s="38" t="s">
        <v>313</v>
      </c>
      <c r="Y19" s="38" t="s">
        <v>301</v>
      </c>
      <c r="Z19" s="38" t="s">
        <v>314</v>
      </c>
      <c r="AA19" s="38" t="s">
        <v>315</v>
      </c>
      <c r="AB19" s="38" t="s">
        <v>316</v>
      </c>
      <c r="AC19" s="38" t="s">
        <v>317</v>
      </c>
      <c r="AD19" s="38" t="s">
        <v>318</v>
      </c>
      <c r="AE19" s="38" t="s">
        <v>319</v>
      </c>
    </row>
    <row r="20" spans="1:31" ht="15.75" thickTop="1" x14ac:dyDescent="0.25">
      <c r="B20" s="33"/>
      <c r="W20" s="36" t="s">
        <v>307</v>
      </c>
      <c r="X20" s="36">
        <v>8.7490611831922485E-3</v>
      </c>
      <c r="Y20" s="36">
        <v>2.37559395443105E-4</v>
      </c>
      <c r="Z20" s="36">
        <v>36.828941944700439</v>
      </c>
      <c r="AA20" s="36">
        <v>2.673844783629178E-8</v>
      </c>
      <c r="AB20" s="36">
        <v>8.1677742831316805E-3</v>
      </c>
      <c r="AC20" s="36">
        <v>9.3303480832528166E-3</v>
      </c>
      <c r="AD20" s="36">
        <v>8.1677742831316805E-3</v>
      </c>
      <c r="AE20" s="36">
        <v>9.3303480832528166E-3</v>
      </c>
    </row>
    <row r="21" spans="1:31" ht="15.75" thickBot="1" x14ac:dyDescent="0.3">
      <c r="A21" s="278" t="s">
        <v>156</v>
      </c>
      <c r="B21" s="278"/>
      <c r="C21" s="278"/>
      <c r="D21" s="278"/>
      <c r="E21" s="278"/>
      <c r="F21" s="278"/>
      <c r="W21" s="37" t="s">
        <v>320</v>
      </c>
      <c r="X21" s="52">
        <v>1.1535116605719752E-2</v>
      </c>
      <c r="Y21" s="37">
        <v>4.419438702174897E-5</v>
      </c>
      <c r="Z21" s="37">
        <v>261.00863442326022</v>
      </c>
      <c r="AA21" s="37">
        <v>2.1343917098075023E-13</v>
      </c>
      <c r="AB21" s="37">
        <v>1.1426976836362146E-2</v>
      </c>
      <c r="AC21" s="37">
        <v>1.1643256375077357E-2</v>
      </c>
      <c r="AD21" s="37">
        <v>1.1426976836362146E-2</v>
      </c>
      <c r="AE21" s="37">
        <v>1.1643256375077357E-2</v>
      </c>
    </row>
    <row r="23" spans="1:31" x14ac:dyDescent="0.25">
      <c r="A23" s="8"/>
      <c r="B23" s="8"/>
      <c r="C23" s="9" t="s">
        <v>61</v>
      </c>
      <c r="D23" s="9" t="s">
        <v>62</v>
      </c>
      <c r="E23" s="10"/>
      <c r="F23" s="10"/>
    </row>
    <row r="24" spans="1:31" ht="30" x14ac:dyDescent="0.25">
      <c r="A24" s="11" t="s">
        <v>63</v>
      </c>
      <c r="B24" s="18" t="s">
        <v>71</v>
      </c>
      <c r="C24" s="19" t="s">
        <v>58</v>
      </c>
      <c r="D24" s="8" t="s">
        <v>158</v>
      </c>
      <c r="E24" s="12" t="s">
        <v>64</v>
      </c>
      <c r="F24" s="8"/>
    </row>
    <row r="25" spans="1:31" x14ac:dyDescent="0.25">
      <c r="A25" s="7">
        <v>1</v>
      </c>
      <c r="B25" s="34">
        <v>0</v>
      </c>
      <c r="C25" s="148">
        <v>3.5999999999999997E-2</v>
      </c>
      <c r="D25" s="148">
        <v>2.1999999999999999E-2</v>
      </c>
      <c r="E25" s="48"/>
      <c r="F25" s="7"/>
      <c r="V25" s="61" t="s">
        <v>181</v>
      </c>
      <c r="W25" t="s">
        <v>171</v>
      </c>
    </row>
    <row r="26" spans="1:31" ht="15.75" thickBot="1" x14ac:dyDescent="0.3">
      <c r="A26" s="7">
        <v>2</v>
      </c>
      <c r="B26" s="34">
        <v>0.5</v>
      </c>
      <c r="C26" s="148">
        <v>0.53300000000000003</v>
      </c>
      <c r="D26" s="148">
        <v>9.8000000000000004E-2</v>
      </c>
      <c r="E26" s="48"/>
      <c r="F26" s="7"/>
    </row>
    <row r="27" spans="1:31" x14ac:dyDescent="0.25">
      <c r="A27" s="7">
        <v>3</v>
      </c>
      <c r="B27" s="34">
        <v>1</v>
      </c>
      <c r="C27" s="148">
        <v>0.92400000000000004</v>
      </c>
      <c r="D27" s="148">
        <v>0.159</v>
      </c>
      <c r="E27" s="48"/>
      <c r="F27" s="7"/>
      <c r="W27" s="39" t="s">
        <v>297</v>
      </c>
      <c r="X27" s="39"/>
    </row>
    <row r="28" spans="1:31" x14ac:dyDescent="0.25">
      <c r="A28" s="7">
        <v>4</v>
      </c>
      <c r="B28" s="34">
        <v>2</v>
      </c>
      <c r="C28" s="148">
        <v>1.982</v>
      </c>
      <c r="D28" s="148">
        <v>0.32</v>
      </c>
      <c r="E28" s="48"/>
      <c r="F28" s="7"/>
      <c r="W28" s="36" t="s">
        <v>298</v>
      </c>
      <c r="X28" s="36">
        <v>0.99993583335466563</v>
      </c>
    </row>
    <row r="29" spans="1:31" x14ac:dyDescent="0.25">
      <c r="A29" s="7">
        <v>5</v>
      </c>
      <c r="B29" s="34">
        <v>4.1669999999999998</v>
      </c>
      <c r="C29" s="148">
        <v>4.1980000000000004</v>
      </c>
      <c r="D29" s="148">
        <v>0.65400000000000003</v>
      </c>
      <c r="E29" s="48"/>
      <c r="F29" s="7"/>
      <c r="W29" s="36" t="s">
        <v>299</v>
      </c>
      <c r="X29" s="36">
        <v>0.9998716708266896</v>
      </c>
    </row>
    <row r="30" spans="1:31" x14ac:dyDescent="0.25">
      <c r="A30" s="7">
        <v>6</v>
      </c>
      <c r="B30" s="34">
        <v>6.25</v>
      </c>
      <c r="C30" s="148">
        <v>6.2110000000000003</v>
      </c>
      <c r="D30" s="148">
        <v>0.95099999999999996</v>
      </c>
      <c r="E30" s="48"/>
      <c r="F30" s="7"/>
      <c r="W30" s="36" t="s">
        <v>300</v>
      </c>
      <c r="X30" s="36">
        <v>0.99985028263113784</v>
      </c>
    </row>
    <row r="31" spans="1:31" x14ac:dyDescent="0.25">
      <c r="A31" s="7">
        <v>7</v>
      </c>
      <c r="B31" s="7">
        <v>8.3330000000000002</v>
      </c>
      <c r="C31" s="48">
        <v>8.4060000000000006</v>
      </c>
      <c r="D31" s="148">
        <v>1.2689999999999999</v>
      </c>
      <c r="E31" s="48"/>
      <c r="F31" s="7"/>
      <c r="W31" s="36" t="s">
        <v>301</v>
      </c>
      <c r="X31" s="51">
        <v>6.8929160025461601E-3</v>
      </c>
    </row>
    <row r="32" spans="1:31" ht="15.75" thickBot="1" x14ac:dyDescent="0.3">
      <c r="A32" s="7">
        <v>8</v>
      </c>
      <c r="B32" s="15">
        <v>10</v>
      </c>
      <c r="C32" s="148">
        <v>9.9600000000000009</v>
      </c>
      <c r="D32" s="148">
        <v>1.49</v>
      </c>
      <c r="E32" s="48"/>
      <c r="F32" s="7"/>
      <c r="W32" s="37" t="s">
        <v>302</v>
      </c>
      <c r="X32" s="37">
        <v>8</v>
      </c>
    </row>
    <row r="34" spans="1:31" ht="15.75" thickBot="1" x14ac:dyDescent="0.3">
      <c r="W34" t="s">
        <v>303</v>
      </c>
    </row>
    <row r="35" spans="1:31" x14ac:dyDescent="0.25">
      <c r="W35" s="38"/>
      <c r="X35" s="38" t="s">
        <v>308</v>
      </c>
      <c r="Y35" s="38" t="s">
        <v>309</v>
      </c>
      <c r="Z35" s="38" t="s">
        <v>310</v>
      </c>
      <c r="AA35" s="38" t="s">
        <v>311</v>
      </c>
      <c r="AB35" s="38" t="s">
        <v>312</v>
      </c>
    </row>
    <row r="36" spans="1:31" x14ac:dyDescent="0.25">
      <c r="W36" s="36" t="s">
        <v>304</v>
      </c>
      <c r="X36" s="36">
        <v>1</v>
      </c>
      <c r="Y36" s="36">
        <v>2.2211408012538909</v>
      </c>
      <c r="Z36" s="36">
        <v>2.2211408012538909</v>
      </c>
      <c r="AA36" s="36">
        <v>46748.762344570518</v>
      </c>
      <c r="AB36" s="36">
        <v>6.604609003693723E-13</v>
      </c>
    </row>
    <row r="37" spans="1:31" x14ac:dyDescent="0.25">
      <c r="W37" s="36" t="s">
        <v>305</v>
      </c>
      <c r="X37" s="36">
        <v>6</v>
      </c>
      <c r="Y37" s="36">
        <v>2.8507374610894161E-4</v>
      </c>
      <c r="Z37" s="36">
        <v>4.7512291018156935E-5</v>
      </c>
      <c r="AA37" s="36"/>
      <c r="AB37" s="36"/>
    </row>
    <row r="38" spans="1:31" ht="15.75" thickBot="1" x14ac:dyDescent="0.3">
      <c r="W38" s="37" t="s">
        <v>306</v>
      </c>
      <c r="X38" s="37">
        <v>7</v>
      </c>
      <c r="Y38" s="37">
        <v>2.221425875</v>
      </c>
      <c r="Z38" s="37"/>
      <c r="AA38" s="37"/>
      <c r="AB38" s="37"/>
    </row>
    <row r="39" spans="1:31" ht="15.75" thickBot="1" x14ac:dyDescent="0.3"/>
    <row r="40" spans="1:31" x14ac:dyDescent="0.25">
      <c r="W40" s="38"/>
      <c r="X40" s="38" t="s">
        <v>313</v>
      </c>
      <c r="Y40" s="38" t="s">
        <v>301</v>
      </c>
      <c r="Z40" s="38" t="s">
        <v>314</v>
      </c>
      <c r="AA40" s="38" t="s">
        <v>315</v>
      </c>
      <c r="AB40" s="38" t="s">
        <v>316</v>
      </c>
      <c r="AC40" s="38" t="s">
        <v>317</v>
      </c>
      <c r="AD40" s="38" t="s">
        <v>318</v>
      </c>
      <c r="AE40" s="38" t="s">
        <v>319</v>
      </c>
    </row>
    <row r="41" spans="1:31" x14ac:dyDescent="0.25">
      <c r="W41" s="36" t="s">
        <v>307</v>
      </c>
      <c r="X41" s="36">
        <v>2.2919849757273347E-2</v>
      </c>
      <c r="Y41" s="36">
        <v>3.6843709724343056E-3</v>
      </c>
      <c r="Z41" s="36">
        <v>6.2208311618875731</v>
      </c>
      <c r="AA41" s="36">
        <v>7.9724682949393084E-4</v>
      </c>
      <c r="AB41" s="36">
        <v>1.3904518760809328E-2</v>
      </c>
      <c r="AC41" s="36">
        <v>3.1935180753737365E-2</v>
      </c>
      <c r="AD41" s="36">
        <v>1.3904518760809328E-2</v>
      </c>
      <c r="AE41" s="36">
        <v>3.1935180753737365E-2</v>
      </c>
    </row>
    <row r="42" spans="1:31" ht="15.75" thickBot="1" x14ac:dyDescent="0.3">
      <c r="W42" s="37" t="s">
        <v>320</v>
      </c>
      <c r="X42" s="52">
        <v>0.14820592874238181</v>
      </c>
      <c r="Y42" s="37">
        <v>6.8545747757688136E-4</v>
      </c>
      <c r="Z42" s="37">
        <v>216.21462102404294</v>
      </c>
      <c r="AA42" s="37">
        <v>6.604609003693723E-13</v>
      </c>
      <c r="AB42" s="37">
        <v>0.14652867471704301</v>
      </c>
      <c r="AC42" s="37">
        <v>0.14988318276772061</v>
      </c>
      <c r="AD42" s="37">
        <v>0.14652867471704301</v>
      </c>
      <c r="AE42" s="37">
        <v>0.14988318276772061</v>
      </c>
    </row>
    <row r="46" spans="1:31" ht="15.75" thickBot="1" x14ac:dyDescent="0.3">
      <c r="B46" s="6" t="s">
        <v>161</v>
      </c>
      <c r="C46" s="50" t="s">
        <v>178</v>
      </c>
      <c r="F46" s="50" t="s">
        <v>177</v>
      </c>
      <c r="G46" t="s">
        <v>229</v>
      </c>
      <c r="H46" t="s">
        <v>282</v>
      </c>
      <c r="V46" s="61" t="s">
        <v>204</v>
      </c>
      <c r="W46" t="s">
        <v>171</v>
      </c>
    </row>
    <row r="47" spans="1:31" ht="16.5" thickTop="1" thickBot="1" x14ac:dyDescent="0.3">
      <c r="B47" s="66"/>
    </row>
    <row r="48" spans="1:31" x14ac:dyDescent="0.25">
      <c r="A48" s="278" t="s">
        <v>156</v>
      </c>
      <c r="B48" s="278"/>
      <c r="C48" s="278"/>
      <c r="D48" s="278"/>
      <c r="E48" s="278"/>
      <c r="F48" s="278"/>
      <c r="W48" s="39" t="s">
        <v>297</v>
      </c>
      <c r="X48" s="39"/>
    </row>
    <row r="49" spans="1:31" x14ac:dyDescent="0.25">
      <c r="W49" s="36" t="s">
        <v>298</v>
      </c>
      <c r="X49" s="36">
        <v>0.99993670433908943</v>
      </c>
    </row>
    <row r="50" spans="1:31" x14ac:dyDescent="0.25">
      <c r="A50" s="8"/>
      <c r="B50" s="8"/>
      <c r="C50" s="9" t="s">
        <v>61</v>
      </c>
      <c r="D50" s="9" t="s">
        <v>62</v>
      </c>
      <c r="E50" s="10"/>
      <c r="F50" s="10"/>
      <c r="W50" s="36" t="s">
        <v>299</v>
      </c>
      <c r="X50" s="36">
        <v>0.99987341268451946</v>
      </c>
    </row>
    <row r="51" spans="1:31" ht="30" x14ac:dyDescent="0.25">
      <c r="A51" s="11" t="s">
        <v>63</v>
      </c>
      <c r="B51" s="18" t="s">
        <v>71</v>
      </c>
      <c r="C51" s="19" t="s">
        <v>58</v>
      </c>
      <c r="D51" s="8" t="s">
        <v>158</v>
      </c>
      <c r="E51" s="12" t="s">
        <v>64</v>
      </c>
      <c r="F51" s="8"/>
      <c r="W51" s="36" t="s">
        <v>300</v>
      </c>
      <c r="X51" s="36">
        <v>0.99985231479860603</v>
      </c>
    </row>
    <row r="52" spans="1:31" x14ac:dyDescent="0.25">
      <c r="A52" s="7">
        <v>1</v>
      </c>
      <c r="B52" s="34">
        <v>0</v>
      </c>
      <c r="C52" s="148">
        <v>-1.7000000000000001E-2</v>
      </c>
      <c r="D52" s="48">
        <v>8.7999999999999995E-2</v>
      </c>
      <c r="E52" s="48"/>
      <c r="F52" s="7"/>
      <c r="W52" s="36" t="s">
        <v>301</v>
      </c>
      <c r="X52" s="153">
        <v>6.9640994286334773E-3</v>
      </c>
    </row>
    <row r="53" spans="1:31" ht="15.75" thickBot="1" x14ac:dyDescent="0.3">
      <c r="A53" s="7">
        <v>2</v>
      </c>
      <c r="B53" s="34">
        <v>0.5</v>
      </c>
      <c r="C53" s="148">
        <v>0.52700000000000002</v>
      </c>
      <c r="D53" s="48">
        <v>0.17399999999999999</v>
      </c>
      <c r="E53" s="48"/>
      <c r="F53" s="7"/>
      <c r="W53" s="37" t="s">
        <v>302</v>
      </c>
      <c r="X53" s="37">
        <v>8</v>
      </c>
    </row>
    <row r="54" spans="1:31" x14ac:dyDescent="0.25">
      <c r="A54" s="7">
        <v>3</v>
      </c>
      <c r="B54" s="34">
        <v>1</v>
      </c>
      <c r="C54" s="148">
        <v>1.0089999999999999</v>
      </c>
      <c r="D54" s="48">
        <v>0.249</v>
      </c>
      <c r="E54" s="48"/>
      <c r="F54" s="7"/>
    </row>
    <row r="55" spans="1:31" ht="15.75" thickBot="1" x14ac:dyDescent="0.3">
      <c r="A55" s="7">
        <v>4</v>
      </c>
      <c r="B55" s="34">
        <v>2</v>
      </c>
      <c r="C55" s="148">
        <v>2</v>
      </c>
      <c r="D55" s="48">
        <v>0.40300000000000002</v>
      </c>
      <c r="E55" s="48"/>
      <c r="F55" s="7"/>
      <c r="W55" t="s">
        <v>303</v>
      </c>
    </row>
    <row r="56" spans="1:31" x14ac:dyDescent="0.25">
      <c r="A56" s="7">
        <v>5</v>
      </c>
      <c r="B56" s="34">
        <v>4.1669999999999998</v>
      </c>
      <c r="C56" s="148">
        <v>4.1159999999999997</v>
      </c>
      <c r="D56" s="48">
        <v>0.72699999999999998</v>
      </c>
      <c r="E56" s="48"/>
      <c r="F56" s="7"/>
      <c r="W56" s="38"/>
      <c r="X56" s="38" t="s">
        <v>308</v>
      </c>
      <c r="Y56" s="38" t="s">
        <v>309</v>
      </c>
      <c r="Z56" s="38" t="s">
        <v>310</v>
      </c>
      <c r="AA56" s="38" t="s">
        <v>311</v>
      </c>
      <c r="AB56" s="38" t="s">
        <v>312</v>
      </c>
    </row>
    <row r="57" spans="1:31" x14ac:dyDescent="0.25">
      <c r="A57" s="7">
        <v>6</v>
      </c>
      <c r="B57" s="34">
        <v>6.25</v>
      </c>
      <c r="C57" s="148">
        <v>6.2530000000000001</v>
      </c>
      <c r="D57" s="48">
        <v>1.048</v>
      </c>
      <c r="E57" s="48"/>
      <c r="F57" s="7"/>
      <c r="W57" s="36" t="s">
        <v>304</v>
      </c>
      <c r="X57" s="36">
        <v>1</v>
      </c>
      <c r="Y57" s="36">
        <v>2.2984550079148889</v>
      </c>
      <c r="Z57" s="36">
        <v>2.2984550079148889</v>
      </c>
      <c r="AA57" s="36">
        <v>47392.11392025253</v>
      </c>
      <c r="AB57" s="36">
        <v>6.3392985972772622E-13</v>
      </c>
    </row>
    <row r="58" spans="1:31" x14ac:dyDescent="0.25">
      <c r="A58" s="7">
        <v>7</v>
      </c>
      <c r="B58" s="7">
        <v>8.3330000000000002</v>
      </c>
      <c r="C58" s="48">
        <v>8.4039999999999999</v>
      </c>
      <c r="D58" s="48">
        <v>1.365</v>
      </c>
      <c r="E58" s="48"/>
      <c r="F58" s="7"/>
      <c r="W58" s="36" t="s">
        <v>305</v>
      </c>
      <c r="X58" s="36">
        <v>6</v>
      </c>
      <c r="Y58" s="36">
        <v>2.9099208511135872E-4</v>
      </c>
      <c r="Z58" s="36">
        <v>4.8498680851893123E-5</v>
      </c>
      <c r="AA58" s="36"/>
      <c r="AB58" s="36"/>
    </row>
    <row r="59" spans="1:31" ht="15.75" thickBot="1" x14ac:dyDescent="0.3">
      <c r="A59" s="7">
        <v>8</v>
      </c>
      <c r="B59" s="15">
        <v>10</v>
      </c>
      <c r="C59" s="48">
        <v>9.9580000000000002</v>
      </c>
      <c r="D59" s="148">
        <v>1.59</v>
      </c>
      <c r="E59" s="48"/>
      <c r="F59" s="7"/>
      <c r="W59" s="37" t="s">
        <v>306</v>
      </c>
      <c r="X59" s="37">
        <v>7</v>
      </c>
      <c r="Y59" s="37">
        <v>2.2987460000000004</v>
      </c>
      <c r="Z59" s="37"/>
      <c r="AA59" s="37"/>
      <c r="AB59" s="37"/>
    </row>
    <row r="60" spans="1:31" ht="15.75" thickBot="1" x14ac:dyDescent="0.3"/>
    <row r="61" spans="1:31" x14ac:dyDescent="0.25">
      <c r="W61" s="38"/>
      <c r="X61" s="38" t="s">
        <v>313</v>
      </c>
      <c r="Y61" s="38" t="s">
        <v>301</v>
      </c>
      <c r="Z61" s="38" t="s">
        <v>314</v>
      </c>
      <c r="AA61" s="38" t="s">
        <v>315</v>
      </c>
      <c r="AB61" s="38" t="s">
        <v>316</v>
      </c>
      <c r="AC61" s="38" t="s">
        <v>317</v>
      </c>
      <c r="AD61" s="38" t="s">
        <v>318</v>
      </c>
      <c r="AE61" s="38" t="s">
        <v>319</v>
      </c>
    </row>
    <row r="62" spans="1:31" x14ac:dyDescent="0.25">
      <c r="W62" s="36" t="s">
        <v>307</v>
      </c>
      <c r="X62" s="36">
        <v>9.7726263736308772E-2</v>
      </c>
      <c r="Y62" s="36">
        <v>3.7224517381861063E-3</v>
      </c>
      <c r="Z62" s="36">
        <v>26.253198324588428</v>
      </c>
      <c r="AA62" s="36">
        <v>2.0152457830702639E-7</v>
      </c>
      <c r="AB62" s="36">
        <v>8.8617752462825994E-2</v>
      </c>
      <c r="AC62" s="36">
        <v>0.10683477500979155</v>
      </c>
      <c r="AD62" s="36">
        <v>8.8617752462825994E-2</v>
      </c>
      <c r="AE62" s="36">
        <v>0.10683477500979155</v>
      </c>
    </row>
    <row r="63" spans="1:31" ht="15.75" thickBot="1" x14ac:dyDescent="0.3">
      <c r="W63" s="37" t="s">
        <v>320</v>
      </c>
      <c r="X63" s="154">
        <v>0.15076557798789239</v>
      </c>
      <c r="Y63" s="37">
        <v>6.9254684736280931E-4</v>
      </c>
      <c r="Z63" s="37">
        <v>217.69729883545307</v>
      </c>
      <c r="AA63" s="37">
        <v>6.3392985972772622E-13</v>
      </c>
      <c r="AB63" s="37">
        <v>0.14907097689960724</v>
      </c>
      <c r="AC63" s="37">
        <v>0.15246017907617754</v>
      </c>
      <c r="AD63" s="37">
        <v>0.14907097689960724</v>
      </c>
      <c r="AE63" s="37">
        <v>0.15246017907617754</v>
      </c>
    </row>
    <row r="67" spans="1:28" x14ac:dyDescent="0.25">
      <c r="V67" s="147" t="s">
        <v>205</v>
      </c>
      <c r="W67" t="s">
        <v>171</v>
      </c>
    </row>
    <row r="68" spans="1:28" ht="15.75" thickBot="1" x14ac:dyDescent="0.3">
      <c r="B68" s="6" t="s">
        <v>162</v>
      </c>
      <c r="C68" s="50" t="s">
        <v>178</v>
      </c>
      <c r="F68" s="50" t="s">
        <v>177</v>
      </c>
      <c r="G68" t="s">
        <v>293</v>
      </c>
      <c r="H68" t="s">
        <v>294</v>
      </c>
    </row>
    <row r="69" spans="1:28" ht="15.75" thickTop="1" x14ac:dyDescent="0.25">
      <c r="W69" s="39" t="s">
        <v>297</v>
      </c>
      <c r="X69" s="39"/>
    </row>
    <row r="70" spans="1:28" x14ac:dyDescent="0.25">
      <c r="A70" s="278" t="s">
        <v>156</v>
      </c>
      <c r="B70" s="278"/>
      <c r="C70" s="278"/>
      <c r="D70" s="278"/>
      <c r="E70" s="278"/>
      <c r="F70" s="278"/>
      <c r="W70" s="36" t="s">
        <v>298</v>
      </c>
      <c r="X70" s="36">
        <v>0.99993988081824525</v>
      </c>
    </row>
    <row r="71" spans="1:28" x14ac:dyDescent="0.25">
      <c r="W71" s="36" t="s">
        <v>299</v>
      </c>
      <c r="X71" s="36">
        <v>0.99987976525080657</v>
      </c>
    </row>
    <row r="72" spans="1:28" x14ac:dyDescent="0.25">
      <c r="A72" s="8"/>
      <c r="B72" s="8"/>
      <c r="C72" s="9" t="s">
        <v>61</v>
      </c>
      <c r="D72" s="9" t="s">
        <v>62</v>
      </c>
      <c r="E72" s="10"/>
      <c r="F72" s="10"/>
      <c r="W72" s="36" t="s">
        <v>300</v>
      </c>
      <c r="X72" s="36">
        <v>0.99985972612594098</v>
      </c>
    </row>
    <row r="73" spans="1:28" ht="30" x14ac:dyDescent="0.25">
      <c r="A73" s="11" t="s">
        <v>63</v>
      </c>
      <c r="B73" s="18" t="s">
        <v>71</v>
      </c>
      <c r="C73" s="19" t="s">
        <v>58</v>
      </c>
      <c r="D73" s="8" t="s">
        <v>158</v>
      </c>
      <c r="E73" s="12" t="s">
        <v>64</v>
      </c>
      <c r="F73" s="8"/>
      <c r="W73" s="36" t="s">
        <v>301</v>
      </c>
      <c r="X73" s="51">
        <v>6.827640310034638E-3</v>
      </c>
    </row>
    <row r="74" spans="1:28" ht="15.75" thickBot="1" x14ac:dyDescent="0.3">
      <c r="A74" s="7">
        <v>1</v>
      </c>
      <c r="B74" s="34">
        <v>0</v>
      </c>
      <c r="C74" s="148">
        <v>-2.4E-2</v>
      </c>
      <c r="D74" s="48">
        <v>9.4E-2</v>
      </c>
      <c r="E74" s="48"/>
      <c r="F74" s="7"/>
      <c r="W74" s="37" t="s">
        <v>302</v>
      </c>
      <c r="X74" s="37">
        <v>8</v>
      </c>
    </row>
    <row r="75" spans="1:28" x14ac:dyDescent="0.25">
      <c r="A75" s="7">
        <v>2</v>
      </c>
      <c r="B75" s="34">
        <v>0.5</v>
      </c>
      <c r="C75" s="148">
        <v>0.50700000000000001</v>
      </c>
      <c r="D75" s="48">
        <v>0.17799999999999999</v>
      </c>
      <c r="E75" s="48"/>
      <c r="F75" s="7"/>
    </row>
    <row r="76" spans="1:28" ht="15.75" thickBot="1" x14ac:dyDescent="0.3">
      <c r="A76" s="7">
        <v>3</v>
      </c>
      <c r="B76" s="34">
        <v>1</v>
      </c>
      <c r="C76" s="148">
        <v>1.0169999999999999</v>
      </c>
      <c r="D76" s="48">
        <v>0.25879999999999997</v>
      </c>
      <c r="E76" s="48"/>
      <c r="F76" s="7"/>
      <c r="W76" t="s">
        <v>303</v>
      </c>
    </row>
    <row r="77" spans="1:28" x14ac:dyDescent="0.25">
      <c r="A77" s="7">
        <v>4</v>
      </c>
      <c r="B77" s="34">
        <v>2</v>
      </c>
      <c r="C77" s="148">
        <v>1.984</v>
      </c>
      <c r="D77" s="48">
        <v>0.40899999999999997</v>
      </c>
      <c r="E77" s="48"/>
      <c r="F77" s="7"/>
      <c r="W77" s="38"/>
      <c r="X77" s="38" t="s">
        <v>308</v>
      </c>
      <c r="Y77" s="38" t="s">
        <v>309</v>
      </c>
      <c r="Z77" s="38" t="s">
        <v>310</v>
      </c>
      <c r="AA77" s="38" t="s">
        <v>311</v>
      </c>
      <c r="AB77" s="38" t="s">
        <v>312</v>
      </c>
    </row>
    <row r="78" spans="1:28" x14ac:dyDescent="0.25">
      <c r="A78" s="7">
        <v>5</v>
      </c>
      <c r="B78" s="34">
        <v>4.1669999999999998</v>
      </c>
      <c r="C78" s="148">
        <v>4.2640000000000002</v>
      </c>
      <c r="D78" s="48">
        <v>0.76</v>
      </c>
      <c r="E78" s="48"/>
      <c r="F78" s="7"/>
      <c r="W78" s="36" t="s">
        <v>304</v>
      </c>
      <c r="X78" s="36">
        <v>1</v>
      </c>
      <c r="Y78" s="36">
        <v>2.3260031349667805</v>
      </c>
      <c r="Z78" s="36">
        <v>2.3260031349667805</v>
      </c>
      <c r="AA78" s="36">
        <v>49896.378806864261</v>
      </c>
      <c r="AB78" s="36">
        <v>5.4319981018486953E-13</v>
      </c>
    </row>
    <row r="79" spans="1:28" x14ac:dyDescent="0.25">
      <c r="A79" s="7">
        <v>6</v>
      </c>
      <c r="B79" s="34">
        <v>6.25</v>
      </c>
      <c r="C79" s="148">
        <v>6.0949999999999998</v>
      </c>
      <c r="D79" s="48">
        <v>1.036</v>
      </c>
      <c r="E79" s="48"/>
      <c r="F79" s="7"/>
      <c r="W79" s="36" t="s">
        <v>305</v>
      </c>
      <c r="X79" s="36">
        <v>6</v>
      </c>
      <c r="Y79" s="36">
        <v>2.7970003321925934E-4</v>
      </c>
      <c r="Z79" s="36">
        <v>4.6616672203209893E-5</v>
      </c>
      <c r="AA79" s="36"/>
      <c r="AB79" s="36"/>
    </row>
    <row r="80" spans="1:28" ht="15.75" thickBot="1" x14ac:dyDescent="0.3">
      <c r="A80" s="7">
        <v>7</v>
      </c>
      <c r="B80" s="7">
        <v>8.3330000000000002</v>
      </c>
      <c r="C80" s="48">
        <v>8.4280000000000008</v>
      </c>
      <c r="D80" s="48">
        <v>1.383</v>
      </c>
      <c r="E80" s="48"/>
      <c r="F80" s="7"/>
      <c r="W80" s="37" t="s">
        <v>306</v>
      </c>
      <c r="X80" s="37">
        <v>7</v>
      </c>
      <c r="Y80" s="37">
        <v>2.3262828349999998</v>
      </c>
      <c r="Z80" s="37"/>
      <c r="AA80" s="37"/>
      <c r="AB80" s="37"/>
    </row>
    <row r="81" spans="1:31" ht="15.75" thickBot="1" x14ac:dyDescent="0.3">
      <c r="A81" s="7">
        <v>8</v>
      </c>
      <c r="B81" s="7">
        <v>10</v>
      </c>
      <c r="C81" s="48">
        <v>9.9789999999999992</v>
      </c>
      <c r="D81" s="48">
        <v>1.609</v>
      </c>
      <c r="E81" s="48"/>
      <c r="F81" s="7"/>
    </row>
    <row r="82" spans="1:31" x14ac:dyDescent="0.25">
      <c r="W82" s="38"/>
      <c r="X82" s="38" t="s">
        <v>313</v>
      </c>
      <c r="Y82" s="38" t="s">
        <v>301</v>
      </c>
      <c r="Z82" s="38" t="s">
        <v>314</v>
      </c>
      <c r="AA82" s="38" t="s">
        <v>315</v>
      </c>
      <c r="AB82" s="38" t="s">
        <v>316</v>
      </c>
      <c r="AC82" s="38" t="s">
        <v>317</v>
      </c>
      <c r="AD82" s="38" t="s">
        <v>318</v>
      </c>
      <c r="AE82" s="38" t="s">
        <v>319</v>
      </c>
    </row>
    <row r="83" spans="1:31" x14ac:dyDescent="0.25">
      <c r="W83" s="36" t="s">
        <v>307</v>
      </c>
      <c r="X83" s="36">
        <v>0.10470276997243344</v>
      </c>
      <c r="Y83" s="36">
        <v>3.6490654078869776E-3</v>
      </c>
      <c r="Z83" s="36">
        <v>28.693037331184062</v>
      </c>
      <c r="AA83" s="36">
        <v>1.1867676948476609E-7</v>
      </c>
      <c r="AB83" s="36">
        <v>9.5773828580271642E-2</v>
      </c>
      <c r="AC83" s="36">
        <v>0.11363171136459524</v>
      </c>
      <c r="AD83" s="36">
        <v>9.5773828580271642E-2</v>
      </c>
      <c r="AE83" s="36">
        <v>0.11363171136459524</v>
      </c>
    </row>
    <row r="84" spans="1:31" ht="15.75" thickBot="1" x14ac:dyDescent="0.3">
      <c r="E84" t="s">
        <v>295</v>
      </c>
      <c r="W84" s="37" t="s">
        <v>320</v>
      </c>
      <c r="X84" s="52">
        <v>0.15163342140218705</v>
      </c>
      <c r="Y84" s="37">
        <v>6.7882905141419131E-4</v>
      </c>
      <c r="Z84" s="37">
        <v>223.37497354642102</v>
      </c>
      <c r="AA84" s="37">
        <v>5.4319981018486953E-13</v>
      </c>
      <c r="AB84" s="37">
        <v>0.14997238655138018</v>
      </c>
      <c r="AC84" s="37">
        <v>0.15329445625299393</v>
      </c>
      <c r="AD84" s="37">
        <v>0.14997238655138018</v>
      </c>
      <c r="AE84" s="37">
        <v>0.15329445625299393</v>
      </c>
    </row>
    <row r="88" spans="1:31" ht="15.75" thickBot="1" x14ac:dyDescent="0.3">
      <c r="B88" s="6" t="s">
        <v>163</v>
      </c>
      <c r="C88" s="50" t="s">
        <v>178</v>
      </c>
      <c r="F88" s="50" t="s">
        <v>177</v>
      </c>
      <c r="G88" t="s">
        <v>220</v>
      </c>
      <c r="H88" t="s">
        <v>296</v>
      </c>
      <c r="V88" s="147" t="s">
        <v>163</v>
      </c>
      <c r="W88" t="s">
        <v>171</v>
      </c>
    </row>
    <row r="89" spans="1:31" ht="16.5" thickTop="1" thickBot="1" x14ac:dyDescent="0.3"/>
    <row r="90" spans="1:31" x14ac:dyDescent="0.25">
      <c r="A90" s="278" t="s">
        <v>156</v>
      </c>
      <c r="B90" s="278"/>
      <c r="C90" s="278"/>
      <c r="D90" s="278"/>
      <c r="E90" s="278"/>
      <c r="F90" s="278"/>
      <c r="W90" s="39" t="s">
        <v>297</v>
      </c>
      <c r="X90" s="39"/>
    </row>
    <row r="91" spans="1:31" x14ac:dyDescent="0.25">
      <c r="W91" s="36" t="s">
        <v>298</v>
      </c>
      <c r="X91" s="36">
        <v>0.99896250185147584</v>
      </c>
    </row>
    <row r="92" spans="1:31" x14ac:dyDescent="0.25">
      <c r="A92" s="8"/>
      <c r="B92" s="279" t="s">
        <v>71</v>
      </c>
      <c r="C92" s="9" t="s">
        <v>61</v>
      </c>
      <c r="D92" s="9" t="s">
        <v>62</v>
      </c>
      <c r="E92" s="10"/>
      <c r="F92" s="10"/>
      <c r="W92" s="36" t="s">
        <v>299</v>
      </c>
      <c r="X92" s="36">
        <v>0.99792608010535977</v>
      </c>
    </row>
    <row r="93" spans="1:31" ht="30" x14ac:dyDescent="0.25">
      <c r="A93" s="11" t="s">
        <v>63</v>
      </c>
      <c r="B93" s="280"/>
      <c r="C93" s="19" t="s">
        <v>58</v>
      </c>
      <c r="D93" s="8" t="s">
        <v>158</v>
      </c>
      <c r="E93" s="12" t="s">
        <v>64</v>
      </c>
      <c r="F93" s="8"/>
      <c r="W93" s="36" t="s">
        <v>300</v>
      </c>
      <c r="X93" s="36">
        <v>0.99758042678958636</v>
      </c>
    </row>
    <row r="94" spans="1:31" x14ac:dyDescent="0.25">
      <c r="A94" s="7">
        <v>1</v>
      </c>
      <c r="B94" s="34">
        <v>0</v>
      </c>
      <c r="C94" s="148">
        <v>-4.2000000000000003E-2</v>
      </c>
      <c r="D94" s="48">
        <v>-1E-3</v>
      </c>
      <c r="E94" s="48"/>
      <c r="F94" s="7"/>
      <c r="W94" s="36" t="s">
        <v>301</v>
      </c>
      <c r="X94" s="51">
        <v>7.1131592706446395E-3</v>
      </c>
    </row>
    <row r="95" spans="1:31" ht="15.75" thickBot="1" x14ac:dyDescent="0.3">
      <c r="A95" s="7">
        <v>2</v>
      </c>
      <c r="B95" s="34">
        <v>0.5</v>
      </c>
      <c r="C95" s="148">
        <v>0.52500000000000002</v>
      </c>
      <c r="D95" s="48">
        <v>2.4E-2</v>
      </c>
      <c r="E95" s="48"/>
      <c r="F95" s="7"/>
      <c r="W95" s="37" t="s">
        <v>302</v>
      </c>
      <c r="X95" s="37">
        <v>8</v>
      </c>
    </row>
    <row r="96" spans="1:31" x14ac:dyDescent="0.25">
      <c r="A96" s="7">
        <v>3</v>
      </c>
      <c r="B96" s="34">
        <v>1</v>
      </c>
      <c r="C96" s="148">
        <v>1.0249999999999999</v>
      </c>
      <c r="D96" s="48">
        <v>4.5999999999999999E-2</v>
      </c>
      <c r="E96" s="48"/>
      <c r="F96" s="7"/>
    </row>
    <row r="97" spans="1:31" ht="15.75" thickBot="1" x14ac:dyDescent="0.3">
      <c r="A97" s="7">
        <v>4</v>
      </c>
      <c r="B97" s="34">
        <v>2</v>
      </c>
      <c r="C97" s="148">
        <v>2.02</v>
      </c>
      <c r="D97" s="48">
        <v>8.7999999999999995E-2</v>
      </c>
      <c r="E97" s="48"/>
      <c r="F97" s="7"/>
      <c r="W97" t="s">
        <v>303</v>
      </c>
    </row>
    <row r="98" spans="1:31" x14ac:dyDescent="0.25">
      <c r="A98" s="7">
        <v>5</v>
      </c>
      <c r="B98" s="34">
        <v>4.1669999999999998</v>
      </c>
      <c r="C98" s="148">
        <v>4.1420000000000003</v>
      </c>
      <c r="D98" s="48">
        <v>0.17399999999999999</v>
      </c>
      <c r="E98" s="48"/>
      <c r="F98" s="7"/>
      <c r="W98" s="38"/>
      <c r="X98" s="38" t="s">
        <v>308</v>
      </c>
      <c r="Y98" s="38" t="s">
        <v>309</v>
      </c>
      <c r="Z98" s="38" t="s">
        <v>310</v>
      </c>
      <c r="AA98" s="38" t="s">
        <v>311</v>
      </c>
      <c r="AB98" s="38" t="s">
        <v>312</v>
      </c>
    </row>
    <row r="99" spans="1:31" x14ac:dyDescent="0.25">
      <c r="A99" s="7">
        <v>6</v>
      </c>
      <c r="B99" s="34">
        <v>6.25</v>
      </c>
      <c r="C99" s="148">
        <v>6.1909999999999998</v>
      </c>
      <c r="D99" s="48">
        <v>0.251</v>
      </c>
      <c r="E99" s="48"/>
      <c r="F99" s="7"/>
      <c r="W99" s="36" t="s">
        <v>304</v>
      </c>
      <c r="X99" s="36">
        <v>1</v>
      </c>
      <c r="Y99" s="36">
        <v>0.14607729279114268</v>
      </c>
      <c r="Z99" s="36">
        <v>0.14607729279114268</v>
      </c>
      <c r="AA99" s="36">
        <v>2887.0722037558744</v>
      </c>
      <c r="AB99" s="36">
        <v>2.7897417606761196E-9</v>
      </c>
    </row>
    <row r="100" spans="1:31" x14ac:dyDescent="0.25">
      <c r="A100" s="7">
        <v>7</v>
      </c>
      <c r="B100" s="7">
        <v>8.3330000000000002</v>
      </c>
      <c r="C100" s="148">
        <v>8.4309999999999992</v>
      </c>
      <c r="D100" s="48">
        <v>0.32800000000000001</v>
      </c>
      <c r="E100" s="48"/>
      <c r="F100" s="7"/>
      <c r="W100" s="36" t="s">
        <v>305</v>
      </c>
      <c r="X100" s="36">
        <v>6</v>
      </c>
      <c r="Y100" s="36">
        <v>3.0358220885734667E-4</v>
      </c>
      <c r="Z100" s="36">
        <v>5.059703480955778E-5</v>
      </c>
      <c r="AA100" s="36"/>
      <c r="AB100" s="36"/>
    </row>
    <row r="101" spans="1:31" ht="15.75" thickBot="1" x14ac:dyDescent="0.3">
      <c r="A101" s="7">
        <v>8</v>
      </c>
      <c r="B101" s="15">
        <v>10</v>
      </c>
      <c r="C101" s="148">
        <v>9.9580000000000002</v>
      </c>
      <c r="D101" s="48">
        <v>0.377</v>
      </c>
      <c r="E101" s="48"/>
      <c r="F101" s="7"/>
      <c r="W101" s="37" t="s">
        <v>306</v>
      </c>
      <c r="X101" s="37">
        <v>7</v>
      </c>
      <c r="Y101" s="37">
        <v>0.14638087500000002</v>
      </c>
      <c r="Z101" s="37"/>
      <c r="AA101" s="37"/>
      <c r="AB101" s="37"/>
    </row>
    <row r="102" spans="1:31" ht="15.75" thickBot="1" x14ac:dyDescent="0.3"/>
    <row r="103" spans="1:31" x14ac:dyDescent="0.25">
      <c r="W103" s="38"/>
      <c r="X103" s="38" t="s">
        <v>313</v>
      </c>
      <c r="Y103" s="38" t="s">
        <v>301</v>
      </c>
      <c r="Z103" s="38" t="s">
        <v>314</v>
      </c>
      <c r="AA103" s="38" t="s">
        <v>315</v>
      </c>
      <c r="AB103" s="38" t="s">
        <v>316</v>
      </c>
      <c r="AC103" s="38" t="s">
        <v>317</v>
      </c>
      <c r="AD103" s="38" t="s">
        <v>318</v>
      </c>
      <c r="AE103" s="38" t="s">
        <v>319</v>
      </c>
    </row>
    <row r="104" spans="1:31" x14ac:dyDescent="0.25">
      <c r="W104" s="36" t="s">
        <v>307</v>
      </c>
      <c r="X104" s="36">
        <v>7.662668306516518E-3</v>
      </c>
      <c r="Y104" s="36">
        <v>3.8020210680219857E-3</v>
      </c>
      <c r="Z104" s="36">
        <v>2.0154197384558543</v>
      </c>
      <c r="AA104" s="36">
        <v>9.0472645174652061E-2</v>
      </c>
      <c r="AB104" s="36">
        <v>-1.6405421031293332E-3</v>
      </c>
      <c r="AC104" s="36">
        <v>1.6965878716162369E-2</v>
      </c>
      <c r="AD104" s="36">
        <v>-1.6405421031293332E-3</v>
      </c>
      <c r="AE104" s="36">
        <v>1.6965878716162369E-2</v>
      </c>
    </row>
    <row r="105" spans="1:31" ht="15.75" thickBot="1" x14ac:dyDescent="0.3">
      <c r="W105" s="37" t="s">
        <v>320</v>
      </c>
      <c r="X105" s="52">
        <v>3.8006159799933888E-2</v>
      </c>
      <c r="Y105" s="37">
        <v>7.0733503122456375E-4</v>
      </c>
      <c r="Z105" s="37">
        <v>53.731482426561371</v>
      </c>
      <c r="AA105" s="37">
        <v>2.7897417606761196E-9</v>
      </c>
      <c r="AB105" s="37">
        <v>3.6275373329300503E-2</v>
      </c>
      <c r="AC105" s="37">
        <v>3.9736946270567272E-2</v>
      </c>
      <c r="AD105" s="37">
        <v>3.6275373329300503E-2</v>
      </c>
      <c r="AE105" s="37">
        <v>3.9736946270567272E-2</v>
      </c>
    </row>
  </sheetData>
  <mergeCells count="7">
    <mergeCell ref="A70:F70"/>
    <mergeCell ref="A90:F90"/>
    <mergeCell ref="B92:B93"/>
    <mergeCell ref="A21:F21"/>
    <mergeCell ref="A5:F5"/>
    <mergeCell ref="B7:B8"/>
    <mergeCell ref="A48:F48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2"/>
  <sheetViews>
    <sheetView topLeftCell="A28" zoomScale="80" zoomScaleNormal="80" workbookViewId="0">
      <selection activeCell="J47" sqref="J47"/>
    </sheetView>
  </sheetViews>
  <sheetFormatPr defaultRowHeight="15" x14ac:dyDescent="0.25"/>
  <cols>
    <col min="2" max="2" width="10.7109375" customWidth="1"/>
    <col min="3" max="3" width="12.140625" bestFit="1" customWidth="1"/>
    <col min="4" max="5" width="12.140625" customWidth="1"/>
    <col min="6" max="6" width="11.7109375" customWidth="1"/>
  </cols>
  <sheetData>
    <row r="1" spans="2:10" x14ac:dyDescent="0.25">
      <c r="B1" s="67" t="s">
        <v>192</v>
      </c>
      <c r="C1" s="68"/>
      <c r="D1" s="68"/>
      <c r="E1" s="68"/>
      <c r="F1" s="68"/>
      <c r="G1" s="68"/>
      <c r="H1" s="68"/>
      <c r="I1" s="68"/>
      <c r="J1" s="68"/>
    </row>
    <row r="2" spans="2:10" x14ac:dyDescent="0.25">
      <c r="B2" s="67" t="s">
        <v>193</v>
      </c>
      <c r="C2" s="68"/>
      <c r="D2" s="68"/>
      <c r="E2" s="68"/>
      <c r="F2" s="68"/>
      <c r="G2" s="68"/>
      <c r="H2" s="68"/>
      <c r="I2" s="68"/>
      <c r="J2" s="68"/>
    </row>
    <row r="3" spans="2:10" x14ac:dyDescent="0.25">
      <c r="B3" s="67" t="s">
        <v>194</v>
      </c>
      <c r="C3" s="68"/>
      <c r="D3" s="68"/>
      <c r="E3" s="68"/>
      <c r="F3" s="68"/>
      <c r="G3" s="68"/>
      <c r="H3" s="68"/>
      <c r="I3" s="68"/>
      <c r="J3" s="68"/>
    </row>
    <row r="4" spans="2:10" x14ac:dyDescent="0.25">
      <c r="B4" s="67" t="s">
        <v>195</v>
      </c>
      <c r="C4" s="68"/>
      <c r="D4" s="68"/>
      <c r="E4" s="68"/>
      <c r="F4" s="68"/>
      <c r="G4" s="68"/>
      <c r="H4" s="68"/>
      <c r="I4" s="68"/>
      <c r="J4" s="68"/>
    </row>
    <row r="6" spans="2:10" x14ac:dyDescent="0.25">
      <c r="B6" s="67" t="s">
        <v>196</v>
      </c>
      <c r="C6" s="69">
        <f>Limits!K90</f>
        <v>0.75</v>
      </c>
      <c r="D6" s="69"/>
      <c r="E6" s="69"/>
      <c r="F6" s="69" t="s">
        <v>173</v>
      </c>
    </row>
    <row r="7" spans="2:10" ht="15.75" thickBot="1" x14ac:dyDescent="0.3"/>
    <row r="8" spans="2:10" ht="15.75" thickBot="1" x14ac:dyDescent="0.3">
      <c r="B8" s="281" t="s">
        <v>206</v>
      </c>
      <c r="C8" s="282"/>
      <c r="D8" s="282"/>
      <c r="E8" s="282"/>
      <c r="F8" s="283"/>
    </row>
    <row r="9" spans="2:10" x14ac:dyDescent="0.25">
      <c r="B9" s="284" t="s">
        <v>197</v>
      </c>
      <c r="C9" s="287" t="s">
        <v>198</v>
      </c>
      <c r="D9" s="287"/>
      <c r="E9" s="287"/>
      <c r="F9" s="288"/>
    </row>
    <row r="10" spans="2:10" x14ac:dyDescent="0.25">
      <c r="B10" s="285"/>
      <c r="C10" s="145">
        <v>0.75</v>
      </c>
      <c r="D10" s="145"/>
      <c r="E10" s="145">
        <v>0.3</v>
      </c>
      <c r="F10" s="146"/>
    </row>
    <row r="11" spans="2:10" ht="15.75" thickBot="1" x14ac:dyDescent="0.3">
      <c r="B11" s="286"/>
      <c r="C11" s="70" t="s">
        <v>173</v>
      </c>
      <c r="D11" s="70" t="s">
        <v>60</v>
      </c>
      <c r="E11" s="70" t="s">
        <v>173</v>
      </c>
      <c r="F11" s="71" t="s">
        <v>60</v>
      </c>
    </row>
    <row r="12" spans="2:10" x14ac:dyDescent="0.25">
      <c r="B12" s="72">
        <v>1</v>
      </c>
      <c r="C12" s="165">
        <v>0.75309000000000004</v>
      </c>
      <c r="D12" s="168">
        <v>0.12839</v>
      </c>
      <c r="E12" s="171">
        <v>0.27634999999999998</v>
      </c>
      <c r="F12" s="74">
        <v>5.6910000000000002E-2</v>
      </c>
      <c r="G12" s="103"/>
    </row>
    <row r="13" spans="2:10" x14ac:dyDescent="0.25">
      <c r="B13" s="75">
        <v>2</v>
      </c>
      <c r="C13" s="166">
        <v>0.74229999999999996</v>
      </c>
      <c r="D13" s="169">
        <v>0.12676999999999999</v>
      </c>
      <c r="E13" s="172">
        <v>0.26708999999999999</v>
      </c>
      <c r="F13" s="77">
        <v>5.552E-2</v>
      </c>
    </row>
    <row r="14" spans="2:10" x14ac:dyDescent="0.25">
      <c r="B14" s="75">
        <v>3</v>
      </c>
      <c r="C14" s="166">
        <v>0.77090999999999998</v>
      </c>
      <c r="D14" s="169">
        <v>0.13106000000000001</v>
      </c>
      <c r="E14" s="172">
        <v>0.27006000000000002</v>
      </c>
      <c r="F14" s="77">
        <v>5.5969999999999999E-2</v>
      </c>
    </row>
    <row r="15" spans="2:10" x14ac:dyDescent="0.25">
      <c r="B15" s="75">
        <v>4</v>
      </c>
      <c r="C15" s="166">
        <v>0.75153999999999999</v>
      </c>
      <c r="D15" s="169">
        <v>0.12814999999999999</v>
      </c>
      <c r="E15" s="172">
        <v>0.27683999999999997</v>
      </c>
      <c r="F15" s="77">
        <v>5.6980000000000003E-2</v>
      </c>
    </row>
    <row r="16" spans="2:10" x14ac:dyDescent="0.25">
      <c r="B16" s="75">
        <v>5</v>
      </c>
      <c r="C16" s="166">
        <v>0.76334000000000002</v>
      </c>
      <c r="D16" s="169">
        <v>0.12992000000000001</v>
      </c>
      <c r="E16" s="172">
        <v>0.27617999999999998</v>
      </c>
      <c r="F16" s="77">
        <v>5.688E-2</v>
      </c>
    </row>
    <row r="17" spans="2:7" x14ac:dyDescent="0.25">
      <c r="B17" s="75">
        <v>6</v>
      </c>
      <c r="C17" s="166">
        <v>0.78169999999999995</v>
      </c>
      <c r="D17" s="169">
        <v>0.13267999999999999</v>
      </c>
      <c r="E17" s="172">
        <v>0.26434999999999997</v>
      </c>
      <c r="F17" s="77">
        <v>5.5109999999999999E-2</v>
      </c>
    </row>
    <row r="18" spans="2:7" x14ac:dyDescent="0.25">
      <c r="B18" s="75">
        <v>7</v>
      </c>
      <c r="C18" s="166">
        <v>0.75168999999999997</v>
      </c>
      <c r="D18" s="169">
        <v>0.12817999999999999</v>
      </c>
      <c r="E18" s="172">
        <v>0.26745000000000002</v>
      </c>
      <c r="F18" s="77">
        <v>5.5570000000000001E-2</v>
      </c>
    </row>
    <row r="19" spans="2:7" x14ac:dyDescent="0.25">
      <c r="B19" s="75">
        <v>8</v>
      </c>
      <c r="C19" s="166">
        <v>0.74348000000000003</v>
      </c>
      <c r="D19" s="169">
        <v>0.12695000000000001</v>
      </c>
      <c r="E19" s="172">
        <v>0.26073000000000002</v>
      </c>
      <c r="F19" s="77">
        <v>5.457E-2</v>
      </c>
    </row>
    <row r="20" spans="2:7" x14ac:dyDescent="0.25">
      <c r="B20" s="75">
        <v>9</v>
      </c>
      <c r="C20" s="166">
        <v>0.75900000000000001</v>
      </c>
      <c r="D20" s="169">
        <v>0.12927</v>
      </c>
      <c r="E20" s="172">
        <v>0.26535999999999998</v>
      </c>
      <c r="F20" s="77">
        <v>5.5259999999999997E-2</v>
      </c>
      <c r="G20" s="103"/>
    </row>
    <row r="21" spans="2:7" ht="15.75" thickBot="1" x14ac:dyDescent="0.3">
      <c r="B21" s="78">
        <v>10</v>
      </c>
      <c r="C21" s="167">
        <v>0.74231000000000003</v>
      </c>
      <c r="D21" s="170">
        <v>0.12676999999999999</v>
      </c>
      <c r="E21" s="173">
        <v>0.26490000000000002</v>
      </c>
      <c r="F21" s="80">
        <v>5.5190000000000003E-2</v>
      </c>
    </row>
    <row r="22" spans="2:7" ht="15.75" thickBot="1" x14ac:dyDescent="0.3"/>
    <row r="23" spans="2:7" x14ac:dyDescent="0.25">
      <c r="B23" s="81" t="s">
        <v>199</v>
      </c>
      <c r="C23" s="82">
        <f>STDEV(C12:C21)</f>
        <v>1.301462869235998E-2</v>
      </c>
      <c r="D23" s="82">
        <f>STDEV(D12:D21)</f>
        <v>1.9514849047157243E-3</v>
      </c>
      <c r="E23" s="82">
        <f t="shared" ref="E23:F23" si="0">STDEV(E12:E21)</f>
        <v>5.7178287448607134E-3</v>
      </c>
      <c r="F23" s="83">
        <f t="shared" si="0"/>
        <v>8.5658495070703824E-4</v>
      </c>
    </row>
    <row r="24" spans="2:7" x14ac:dyDescent="0.25">
      <c r="B24" s="84" t="s">
        <v>200</v>
      </c>
      <c r="C24" s="174">
        <f>AVERAGE(C12:C21)</f>
        <v>0.75593599999999994</v>
      </c>
      <c r="D24" s="174">
        <f t="shared" ref="D24:F24" si="1">AVERAGE(D12:D21)</f>
        <v>0.12881400000000001</v>
      </c>
      <c r="E24" s="174">
        <f t="shared" si="1"/>
        <v>0.26893099999999992</v>
      </c>
      <c r="F24" s="174">
        <f t="shared" si="1"/>
        <v>5.5795999999999998E-2</v>
      </c>
    </row>
    <row r="25" spans="2:7" x14ac:dyDescent="0.25">
      <c r="B25" s="84" t="s">
        <v>13</v>
      </c>
      <c r="C25" s="175">
        <f>C23/C24</f>
        <v>1.7216574805750728E-2</v>
      </c>
      <c r="D25" s="175">
        <f t="shared" ref="D25:F25" si="2">D23/D24</f>
        <v>1.5149633616809696E-2</v>
      </c>
      <c r="E25" s="178">
        <f t="shared" si="2"/>
        <v>2.1261322587803992E-2</v>
      </c>
      <c r="F25" s="176">
        <f t="shared" si="2"/>
        <v>1.5352085287601947E-2</v>
      </c>
    </row>
    <row r="26" spans="2:7" ht="15.75" thickBot="1" x14ac:dyDescent="0.3">
      <c r="B26" s="89" t="s">
        <v>15</v>
      </c>
      <c r="C26" s="177">
        <f>(C24/C10)</f>
        <v>1.0079146666666665</v>
      </c>
      <c r="D26" s="90"/>
      <c r="E26" s="245">
        <f>(E24/E10)</f>
        <v>0.89643666666666644</v>
      </c>
      <c r="F26" s="91"/>
    </row>
    <row r="29" spans="2:7" x14ac:dyDescent="0.25">
      <c r="B29" s="289" t="s">
        <v>208</v>
      </c>
      <c r="C29" s="289"/>
      <c r="D29" s="289"/>
    </row>
    <row r="30" spans="2:7" x14ac:dyDescent="0.25">
      <c r="B30" t="s">
        <v>186</v>
      </c>
    </row>
    <row r="32" spans="2:7" x14ac:dyDescent="0.25">
      <c r="B32" t="s">
        <v>333</v>
      </c>
      <c r="D32" s="124">
        <f>F24</f>
        <v>5.5795999999999998E-2</v>
      </c>
    </row>
    <row r="33" spans="2:6" x14ac:dyDescent="0.25">
      <c r="B33" t="s">
        <v>332</v>
      </c>
      <c r="D33">
        <f>AVERAGE('Lin. &amp; Sens'!D9,'Lin. &amp; Sens'!D25,'Lin. &amp; Sens'!D52,'Lin. &amp; Sens'!D74,'Lin. &amp; Sens'!D94)</f>
        <v>4.2200000000000001E-2</v>
      </c>
    </row>
    <row r="34" spans="2:6" x14ac:dyDescent="0.25">
      <c r="C34" t="s">
        <v>334</v>
      </c>
      <c r="D34" s="183">
        <f>D32/D33</f>
        <v>1.3221800947867297</v>
      </c>
    </row>
    <row r="39" spans="2:6" ht="15.75" thickBot="1" x14ac:dyDescent="0.3"/>
    <row r="40" spans="2:6" ht="15.75" thickBot="1" x14ac:dyDescent="0.3">
      <c r="B40" s="281" t="s">
        <v>207</v>
      </c>
      <c r="C40" s="282"/>
      <c r="D40" s="282"/>
      <c r="E40" s="282"/>
      <c r="F40" s="283"/>
    </row>
    <row r="41" spans="2:6" x14ac:dyDescent="0.25">
      <c r="B41" s="284" t="s">
        <v>197</v>
      </c>
      <c r="C41" s="287" t="s">
        <v>198</v>
      </c>
      <c r="D41" s="287"/>
      <c r="E41" s="287"/>
      <c r="F41" s="288"/>
    </row>
    <row r="42" spans="2:6" x14ac:dyDescent="0.25">
      <c r="B42" s="285"/>
      <c r="C42" s="145">
        <v>0.4</v>
      </c>
      <c r="D42" s="145"/>
      <c r="E42" s="145"/>
      <c r="F42" s="146"/>
    </row>
    <row r="43" spans="2:6" ht="15.75" thickBot="1" x14ac:dyDescent="0.3">
      <c r="B43" s="286"/>
      <c r="C43" s="70" t="s">
        <v>173</v>
      </c>
      <c r="D43" s="70" t="s">
        <v>60</v>
      </c>
      <c r="E43" s="70" t="s">
        <v>173</v>
      </c>
      <c r="F43" s="71" t="s">
        <v>60</v>
      </c>
    </row>
    <row r="44" spans="2:6" x14ac:dyDescent="0.25">
      <c r="B44" s="72">
        <v>1</v>
      </c>
      <c r="C44" s="97"/>
      <c r="D44" s="73"/>
      <c r="E44" s="104"/>
      <c r="F44" s="74"/>
    </row>
    <row r="45" spans="2:6" x14ac:dyDescent="0.25">
      <c r="B45" s="75">
        <v>2</v>
      </c>
      <c r="C45" s="98"/>
      <c r="D45" s="76"/>
      <c r="E45" s="105"/>
      <c r="F45" s="77"/>
    </row>
    <row r="46" spans="2:6" x14ac:dyDescent="0.25">
      <c r="B46" s="75">
        <v>3</v>
      </c>
      <c r="C46" s="99"/>
      <c r="D46" s="76"/>
      <c r="E46" s="105"/>
      <c r="F46" s="77"/>
    </row>
    <row r="47" spans="2:6" x14ac:dyDescent="0.25">
      <c r="B47" s="75">
        <v>4</v>
      </c>
      <c r="C47" s="98"/>
      <c r="D47" s="76"/>
      <c r="E47" s="105"/>
      <c r="F47" s="77"/>
    </row>
    <row r="48" spans="2:6" x14ac:dyDescent="0.25">
      <c r="B48" s="75">
        <v>5</v>
      </c>
      <c r="C48" s="98"/>
      <c r="D48" s="76"/>
      <c r="E48" s="105"/>
      <c r="F48" s="77"/>
    </row>
    <row r="49" spans="2:6" x14ac:dyDescent="0.25">
      <c r="B49" s="75">
        <v>6</v>
      </c>
      <c r="C49" s="98"/>
      <c r="D49" s="76"/>
      <c r="E49" s="105"/>
      <c r="F49" s="77"/>
    </row>
    <row r="50" spans="2:6" x14ac:dyDescent="0.25">
      <c r="B50" s="75">
        <v>7</v>
      </c>
      <c r="C50" s="98"/>
      <c r="D50" s="76"/>
      <c r="E50" s="105"/>
      <c r="F50" s="77"/>
    </row>
    <row r="51" spans="2:6" x14ac:dyDescent="0.25">
      <c r="B51" s="75">
        <v>8</v>
      </c>
      <c r="C51" s="98"/>
      <c r="D51" s="76"/>
      <c r="E51" s="105"/>
      <c r="F51" s="77"/>
    </row>
    <row r="52" spans="2:6" x14ac:dyDescent="0.25">
      <c r="B52" s="75">
        <v>9</v>
      </c>
      <c r="C52" s="98"/>
      <c r="D52" s="101"/>
      <c r="E52" s="105"/>
      <c r="F52" s="77"/>
    </row>
    <row r="53" spans="2:6" ht="15.75" thickBot="1" x14ac:dyDescent="0.3">
      <c r="B53" s="78">
        <v>10</v>
      </c>
      <c r="C53" s="100"/>
      <c r="D53" s="79"/>
      <c r="E53" s="106"/>
      <c r="F53" s="80"/>
    </row>
    <row r="54" spans="2:6" ht="15.75" thickBot="1" x14ac:dyDescent="0.3"/>
    <row r="55" spans="2:6" x14ac:dyDescent="0.25">
      <c r="B55" s="81" t="s">
        <v>199</v>
      </c>
      <c r="C55" s="82" t="e">
        <f>STDEV(C44:C53)</f>
        <v>#DIV/0!</v>
      </c>
      <c r="D55" s="82" t="e">
        <f t="shared" ref="D55:F55" si="3">STDEV(D44:D53)</f>
        <v>#DIV/0!</v>
      </c>
      <c r="E55" s="82" t="e">
        <f t="shared" si="3"/>
        <v>#DIV/0!</v>
      </c>
      <c r="F55" s="83" t="e">
        <f t="shared" si="3"/>
        <v>#DIV/0!</v>
      </c>
    </row>
    <row r="56" spans="2:6" x14ac:dyDescent="0.25">
      <c r="B56" s="84" t="s">
        <v>200</v>
      </c>
      <c r="C56" s="85" t="e">
        <f>AVERAGE(C44:C53)</f>
        <v>#DIV/0!</v>
      </c>
      <c r="D56" s="85" t="e">
        <f t="shared" ref="D56:F56" si="4">AVERAGE(D44:D53)</f>
        <v>#DIV/0!</v>
      </c>
      <c r="E56" s="85" t="e">
        <f t="shared" si="4"/>
        <v>#DIV/0!</v>
      </c>
      <c r="F56" s="86" t="e">
        <f t="shared" si="4"/>
        <v>#DIV/0!</v>
      </c>
    </row>
    <row r="57" spans="2:6" x14ac:dyDescent="0.25">
      <c r="B57" s="84" t="s">
        <v>13</v>
      </c>
      <c r="C57" s="87" t="e">
        <f>C55/C56</f>
        <v>#DIV/0!</v>
      </c>
      <c r="D57" s="87" t="e">
        <f t="shared" ref="D57:F57" si="5">D55/D56</f>
        <v>#DIV/0!</v>
      </c>
      <c r="E57" s="102" t="e">
        <f t="shared" si="5"/>
        <v>#DIV/0!</v>
      </c>
      <c r="F57" s="88" t="e">
        <f t="shared" si="5"/>
        <v>#DIV/0!</v>
      </c>
    </row>
    <row r="58" spans="2:6" ht="15.75" thickBot="1" x14ac:dyDescent="0.3">
      <c r="B58" s="89" t="s">
        <v>15</v>
      </c>
      <c r="C58" s="90" t="e">
        <f>(C56/C42)*100</f>
        <v>#DIV/0!</v>
      </c>
      <c r="D58" s="90"/>
      <c r="E58" s="90" t="e">
        <f>(E56/E42)*100</f>
        <v>#DIV/0!</v>
      </c>
      <c r="F58" s="91"/>
    </row>
    <row r="61" spans="2:6" x14ac:dyDescent="0.25">
      <c r="B61" s="289" t="s">
        <v>208</v>
      </c>
      <c r="C61" s="289"/>
      <c r="D61" s="289"/>
    </row>
    <row r="62" spans="2:6" x14ac:dyDescent="0.25">
      <c r="B62" t="s">
        <v>186</v>
      </c>
    </row>
  </sheetData>
  <mergeCells count="8">
    <mergeCell ref="B8:F8"/>
    <mergeCell ref="B40:F40"/>
    <mergeCell ref="B41:B43"/>
    <mergeCell ref="C41:F41"/>
    <mergeCell ref="B61:D61"/>
    <mergeCell ref="B9:B11"/>
    <mergeCell ref="C9:F9"/>
    <mergeCell ref="B29:D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3"/>
  <sheetViews>
    <sheetView zoomScale="80" zoomScaleNormal="80" workbookViewId="0">
      <selection activeCell="H2" sqref="H2"/>
    </sheetView>
  </sheetViews>
  <sheetFormatPr defaultRowHeight="15" x14ac:dyDescent="0.25"/>
  <cols>
    <col min="1" max="1" width="20.140625" customWidth="1"/>
    <col min="2" max="2" width="11" customWidth="1"/>
    <col min="3" max="3" width="13.140625" customWidth="1"/>
    <col min="4" max="4" width="14.28515625" customWidth="1"/>
    <col min="5" max="5" width="16.42578125" bestFit="1" customWidth="1"/>
    <col min="6" max="6" width="12.28515625" customWidth="1"/>
    <col min="24" max="24" width="3.42578125" bestFit="1" customWidth="1"/>
  </cols>
  <sheetData>
    <row r="1" spans="1:29" ht="15.75" thickBot="1" x14ac:dyDescent="0.3"/>
    <row r="2" spans="1:29" ht="15.75" thickBot="1" x14ac:dyDescent="0.3">
      <c r="A2" s="53" t="s">
        <v>182</v>
      </c>
      <c r="B2" s="54" t="s">
        <v>183</v>
      </c>
      <c r="C2" s="55" t="s">
        <v>184</v>
      </c>
      <c r="D2" s="55" t="s">
        <v>185</v>
      </c>
      <c r="E2" s="55" t="s">
        <v>186</v>
      </c>
      <c r="F2" s="56" t="s">
        <v>22</v>
      </c>
      <c r="G2" s="56" t="s">
        <v>213</v>
      </c>
      <c r="Y2" s="62" t="s">
        <v>187</v>
      </c>
      <c r="Z2" s="62" t="s">
        <v>188</v>
      </c>
      <c r="AA2" s="62" t="s">
        <v>191</v>
      </c>
      <c r="AB2" s="62" t="s">
        <v>189</v>
      </c>
      <c r="AC2" s="62" t="s">
        <v>190</v>
      </c>
    </row>
    <row r="3" spans="1:29" x14ac:dyDescent="0.25">
      <c r="A3" s="151" t="s">
        <v>222</v>
      </c>
      <c r="B3" s="65">
        <v>1.28</v>
      </c>
      <c r="C3" s="65">
        <v>0.18</v>
      </c>
      <c r="D3" s="65">
        <v>1.3</v>
      </c>
      <c r="E3" s="58" t="s">
        <v>225</v>
      </c>
      <c r="F3" s="141">
        <f>(D3-B3)/C3</f>
        <v>0.11111111111111122</v>
      </c>
      <c r="G3" s="214">
        <f>(D3-B3)/B3</f>
        <v>1.5625000000000014E-2</v>
      </c>
      <c r="X3" s="63">
        <v>1</v>
      </c>
      <c r="Y3">
        <v>-3</v>
      </c>
      <c r="Z3">
        <v>-2</v>
      </c>
      <c r="AA3">
        <v>0</v>
      </c>
      <c r="AB3">
        <v>2</v>
      </c>
      <c r="AC3">
        <v>3</v>
      </c>
    </row>
    <row r="4" spans="1:29" x14ac:dyDescent="0.25">
      <c r="A4" s="151" t="s">
        <v>223</v>
      </c>
      <c r="B4" s="65">
        <v>25.54</v>
      </c>
      <c r="C4" s="65">
        <v>2.52</v>
      </c>
      <c r="D4" s="65">
        <v>27</v>
      </c>
      <c r="E4" s="58" t="s">
        <v>225</v>
      </c>
      <c r="F4" s="142">
        <f t="shared" ref="F4:F17" si="0">(D4-B4)/C4</f>
        <v>0.57936507936507975</v>
      </c>
      <c r="G4" s="215">
        <f t="shared" ref="G4:G17" si="1">(D4-B4)/B4</f>
        <v>5.7165231010180145E-2</v>
      </c>
      <c r="X4" s="63">
        <v>2</v>
      </c>
      <c r="Y4">
        <v>-3</v>
      </c>
      <c r="Z4">
        <v>-2</v>
      </c>
      <c r="AA4">
        <v>0</v>
      </c>
      <c r="AB4">
        <v>2</v>
      </c>
      <c r="AC4">
        <v>3</v>
      </c>
    </row>
    <row r="5" spans="1:29" x14ac:dyDescent="0.25">
      <c r="A5" s="151" t="s">
        <v>224</v>
      </c>
      <c r="B5" s="65">
        <v>18.09</v>
      </c>
      <c r="C5" s="65">
        <v>1.7</v>
      </c>
      <c r="D5" s="65">
        <v>18.8</v>
      </c>
      <c r="E5" s="58" t="s">
        <v>225</v>
      </c>
      <c r="F5" s="142">
        <f t="shared" si="0"/>
        <v>0.41764705882352993</v>
      </c>
      <c r="G5" s="215">
        <f t="shared" si="1"/>
        <v>3.9248203427307955E-2</v>
      </c>
      <c r="X5" s="63">
        <v>3</v>
      </c>
      <c r="Y5">
        <v>-3</v>
      </c>
      <c r="Z5">
        <v>-2</v>
      </c>
      <c r="AA5">
        <v>0</v>
      </c>
      <c r="AB5">
        <v>2</v>
      </c>
      <c r="AC5">
        <v>3</v>
      </c>
    </row>
    <row r="6" spans="1:29" x14ac:dyDescent="0.25">
      <c r="A6" s="64" t="s">
        <v>226</v>
      </c>
      <c r="B6" s="65">
        <v>5.44</v>
      </c>
      <c r="C6" s="65">
        <v>0.69</v>
      </c>
      <c r="D6" s="65">
        <v>5.64</v>
      </c>
      <c r="E6" s="58" t="s">
        <v>229</v>
      </c>
      <c r="F6" s="142">
        <f t="shared" si="0"/>
        <v>0.28985507246376713</v>
      </c>
      <c r="G6" s="215">
        <f t="shared" si="1"/>
        <v>3.6764705882352811E-2</v>
      </c>
      <c r="X6" s="63">
        <v>4</v>
      </c>
      <c r="Y6">
        <v>-3</v>
      </c>
      <c r="Z6">
        <v>-2</v>
      </c>
      <c r="AA6">
        <v>0</v>
      </c>
      <c r="AB6">
        <v>2</v>
      </c>
      <c r="AC6">
        <v>3</v>
      </c>
    </row>
    <row r="7" spans="1:29" x14ac:dyDescent="0.25">
      <c r="A7" s="64" t="s">
        <v>227</v>
      </c>
      <c r="B7" s="65">
        <v>13.97</v>
      </c>
      <c r="C7" s="65">
        <v>1.29</v>
      </c>
      <c r="D7" s="65">
        <v>14.05</v>
      </c>
      <c r="E7" s="58" t="s">
        <v>229</v>
      </c>
      <c r="F7" s="142">
        <f t="shared" si="0"/>
        <v>6.2015503875969047E-2</v>
      </c>
      <c r="G7" s="215">
        <f t="shared" si="1"/>
        <v>5.7265569076592748E-3</v>
      </c>
      <c r="X7" s="63">
        <v>5</v>
      </c>
      <c r="Y7">
        <v>-3</v>
      </c>
      <c r="Z7">
        <v>-2</v>
      </c>
      <c r="AA7">
        <v>0</v>
      </c>
      <c r="AB7">
        <v>2</v>
      </c>
      <c r="AC7">
        <v>3</v>
      </c>
    </row>
    <row r="8" spans="1:29" x14ac:dyDescent="0.25">
      <c r="A8" s="64" t="s">
        <v>228</v>
      </c>
      <c r="B8" s="65">
        <v>28.2</v>
      </c>
      <c r="C8" s="65">
        <v>2.08</v>
      </c>
      <c r="D8" s="65">
        <v>28.81</v>
      </c>
      <c r="E8" s="58" t="s">
        <v>229</v>
      </c>
      <c r="F8" s="142">
        <f t="shared" si="0"/>
        <v>0.2932692307692305</v>
      </c>
      <c r="G8" s="215">
        <f t="shared" si="1"/>
        <v>2.1631205673758844E-2</v>
      </c>
      <c r="X8" s="63">
        <v>6</v>
      </c>
      <c r="Y8">
        <v>-3</v>
      </c>
      <c r="Z8">
        <v>-2</v>
      </c>
      <c r="AA8">
        <v>0</v>
      </c>
      <c r="AB8">
        <v>2</v>
      </c>
      <c r="AC8">
        <v>3</v>
      </c>
    </row>
    <row r="9" spans="1:29" x14ac:dyDescent="0.25">
      <c r="A9" s="57" t="s">
        <v>230</v>
      </c>
      <c r="B9" s="65">
        <v>4.7699999999999996</v>
      </c>
      <c r="C9" s="65">
        <v>0.5</v>
      </c>
      <c r="D9" s="58">
        <v>4.75</v>
      </c>
      <c r="E9" s="58" t="s">
        <v>225</v>
      </c>
      <c r="F9" s="142">
        <f t="shared" si="0"/>
        <v>-3.9999999999999147E-2</v>
      </c>
      <c r="G9" s="215">
        <f t="shared" si="1"/>
        <v>-4.1928721174003302E-3</v>
      </c>
      <c r="X9" s="63">
        <v>7</v>
      </c>
      <c r="Y9">
        <v>-3</v>
      </c>
      <c r="Z9">
        <v>-2</v>
      </c>
      <c r="AA9">
        <v>0</v>
      </c>
      <c r="AB9">
        <v>2</v>
      </c>
      <c r="AC9">
        <v>3</v>
      </c>
    </row>
    <row r="10" spans="1:29" x14ac:dyDescent="0.25">
      <c r="A10" s="57" t="s">
        <v>231</v>
      </c>
      <c r="B10" s="65">
        <v>18.399999999999999</v>
      </c>
      <c r="C10" s="58">
        <v>1.63</v>
      </c>
      <c r="D10" s="58">
        <v>18.5</v>
      </c>
      <c r="E10" s="58" t="s">
        <v>225</v>
      </c>
      <c r="F10" s="142">
        <f t="shared" si="0"/>
        <v>6.1349693251534616E-2</v>
      </c>
      <c r="G10" s="215">
        <f t="shared" si="1"/>
        <v>5.4347826086957301E-3</v>
      </c>
      <c r="X10" s="63">
        <v>8</v>
      </c>
      <c r="Y10">
        <v>-3</v>
      </c>
      <c r="Z10">
        <v>-2</v>
      </c>
      <c r="AA10">
        <v>0</v>
      </c>
      <c r="AB10">
        <v>2</v>
      </c>
      <c r="AC10">
        <v>3</v>
      </c>
    </row>
    <row r="11" spans="1:29" x14ac:dyDescent="0.25">
      <c r="A11" s="57" t="s">
        <v>232</v>
      </c>
      <c r="B11" s="65">
        <v>8.99</v>
      </c>
      <c r="C11" s="58">
        <v>0.98</v>
      </c>
      <c r="D11" s="58">
        <v>9.3800000000000008</v>
      </c>
      <c r="E11" s="58" t="s">
        <v>225</v>
      </c>
      <c r="F11" s="142">
        <f t="shared" si="0"/>
        <v>0.39795918367347</v>
      </c>
      <c r="G11" s="215">
        <f t="shared" si="1"/>
        <v>4.338153503893221E-2</v>
      </c>
      <c r="X11" s="63">
        <v>9</v>
      </c>
      <c r="Y11">
        <v>-3</v>
      </c>
      <c r="Z11">
        <v>-2</v>
      </c>
      <c r="AA11">
        <v>0</v>
      </c>
      <c r="AB11">
        <v>2</v>
      </c>
      <c r="AC11">
        <v>3</v>
      </c>
    </row>
    <row r="12" spans="1:29" x14ac:dyDescent="0.25">
      <c r="A12" s="57" t="s">
        <v>234</v>
      </c>
      <c r="B12" s="65">
        <v>0.68</v>
      </c>
      <c r="C12" s="58">
        <v>0.12</v>
      </c>
      <c r="D12" s="58">
        <v>0.77</v>
      </c>
      <c r="E12" s="58" t="s">
        <v>233</v>
      </c>
      <c r="F12" s="142">
        <f t="shared" si="0"/>
        <v>0.74999999999999978</v>
      </c>
      <c r="G12" s="215">
        <f t="shared" si="1"/>
        <v>0.13235294117647053</v>
      </c>
      <c r="X12" s="63">
        <v>10</v>
      </c>
      <c r="Y12">
        <v>-3</v>
      </c>
      <c r="Z12">
        <v>-2</v>
      </c>
      <c r="AA12">
        <v>0</v>
      </c>
      <c r="AB12">
        <v>2</v>
      </c>
      <c r="AC12">
        <v>3</v>
      </c>
    </row>
    <row r="13" spans="1:29" x14ac:dyDescent="0.25">
      <c r="A13" s="57" t="s">
        <v>235</v>
      </c>
      <c r="B13" s="65">
        <v>14.08</v>
      </c>
      <c r="C13" s="58">
        <v>1.91</v>
      </c>
      <c r="D13" s="58">
        <v>14.59</v>
      </c>
      <c r="E13" s="58" t="s">
        <v>233</v>
      </c>
      <c r="F13" s="142">
        <f t="shared" si="0"/>
        <v>0.26701570680628262</v>
      </c>
      <c r="G13" s="215">
        <f t="shared" si="1"/>
        <v>3.6221590909090891E-2</v>
      </c>
      <c r="X13" s="63">
        <v>11</v>
      </c>
      <c r="Y13">
        <v>-3</v>
      </c>
      <c r="Z13">
        <v>-2</v>
      </c>
      <c r="AA13">
        <v>0</v>
      </c>
      <c r="AB13">
        <v>2</v>
      </c>
      <c r="AC13">
        <v>3</v>
      </c>
    </row>
    <row r="14" spans="1:29" x14ac:dyDescent="0.25">
      <c r="A14" s="57" t="s">
        <v>236</v>
      </c>
      <c r="B14" s="65">
        <v>19.059999999999999</v>
      </c>
      <c r="C14" s="58">
        <v>1.96</v>
      </c>
      <c r="D14" s="58">
        <v>19.760000000000002</v>
      </c>
      <c r="E14" s="58" t="s">
        <v>233</v>
      </c>
      <c r="F14" s="142">
        <f t="shared" si="0"/>
        <v>0.35714285714285859</v>
      </c>
      <c r="G14" s="215">
        <f t="shared" si="1"/>
        <v>3.672612801678924E-2</v>
      </c>
      <c r="X14" s="63">
        <v>12</v>
      </c>
      <c r="Y14">
        <v>-3</v>
      </c>
      <c r="Z14">
        <v>-2</v>
      </c>
      <c r="AA14">
        <v>0</v>
      </c>
      <c r="AB14">
        <v>2</v>
      </c>
      <c r="AC14">
        <v>3</v>
      </c>
    </row>
    <row r="15" spans="1:29" x14ac:dyDescent="0.25">
      <c r="A15" s="57" t="s">
        <v>237</v>
      </c>
      <c r="B15" s="65">
        <v>0.41</v>
      </c>
      <c r="C15" s="58">
        <v>0.09</v>
      </c>
      <c r="D15" s="58">
        <v>0.38</v>
      </c>
      <c r="E15" s="58" t="s">
        <v>220</v>
      </c>
      <c r="F15" s="142">
        <f t="shared" si="0"/>
        <v>-0.33333333333333304</v>
      </c>
      <c r="G15" s="215">
        <f t="shared" si="1"/>
        <v>-7.3170731707317013E-2</v>
      </c>
      <c r="X15" s="63">
        <v>13</v>
      </c>
      <c r="Y15">
        <v>-3</v>
      </c>
      <c r="Z15">
        <v>-2</v>
      </c>
      <c r="AA15">
        <v>0</v>
      </c>
      <c r="AB15">
        <v>2</v>
      </c>
      <c r="AC15">
        <v>3</v>
      </c>
    </row>
    <row r="16" spans="1:29" x14ac:dyDescent="0.25">
      <c r="A16" s="57" t="s">
        <v>238</v>
      </c>
      <c r="B16" s="65">
        <v>20.99</v>
      </c>
      <c r="C16" s="58">
        <v>1.57</v>
      </c>
      <c r="D16" s="58">
        <v>21.86</v>
      </c>
      <c r="E16" s="58" t="s">
        <v>220</v>
      </c>
      <c r="F16" s="142">
        <f t="shared" si="0"/>
        <v>0.55414012738853569</v>
      </c>
      <c r="G16" s="215">
        <f t="shared" si="1"/>
        <v>4.1448308718437403E-2</v>
      </c>
      <c r="X16" s="63">
        <v>14</v>
      </c>
      <c r="Y16">
        <v>-3</v>
      </c>
      <c r="Z16">
        <v>-2</v>
      </c>
      <c r="AA16">
        <v>0</v>
      </c>
      <c r="AB16">
        <v>2</v>
      </c>
      <c r="AC16">
        <v>3</v>
      </c>
    </row>
    <row r="17" spans="1:29" ht="15.75" thickBot="1" x14ac:dyDescent="0.3">
      <c r="A17" s="59" t="s">
        <v>239</v>
      </c>
      <c r="B17" s="155">
        <v>9.3000000000000007</v>
      </c>
      <c r="C17" s="60">
        <v>0.68</v>
      </c>
      <c r="D17" s="60">
        <v>9.68</v>
      </c>
      <c r="E17" s="60" t="s">
        <v>220</v>
      </c>
      <c r="F17" s="150">
        <f t="shared" si="0"/>
        <v>0.55882352941176316</v>
      </c>
      <c r="G17" s="216">
        <f t="shared" si="1"/>
        <v>4.0860215053763332E-2</v>
      </c>
      <c r="X17" s="63">
        <v>15</v>
      </c>
      <c r="Y17">
        <v>-3</v>
      </c>
      <c r="Z17">
        <v>-2</v>
      </c>
      <c r="AA17">
        <v>0</v>
      </c>
      <c r="AB17">
        <v>2</v>
      </c>
      <c r="AC17">
        <v>3</v>
      </c>
    </row>
    <row r="18" spans="1:29" ht="15.75" thickBot="1" x14ac:dyDescent="0.3">
      <c r="X18" s="63">
        <v>16</v>
      </c>
      <c r="Y18">
        <v>-3</v>
      </c>
      <c r="Z18">
        <v>-2</v>
      </c>
      <c r="AA18">
        <v>0</v>
      </c>
      <c r="AB18">
        <v>2</v>
      </c>
      <c r="AC18">
        <v>3</v>
      </c>
    </row>
    <row r="19" spans="1:29" ht="15.75" thickBot="1" x14ac:dyDescent="0.3">
      <c r="E19" s="290" t="s">
        <v>216</v>
      </c>
      <c r="F19" s="291"/>
      <c r="G19" s="217">
        <f>AVERAGE(G3:G17)</f>
        <v>2.9014853373248072E-2</v>
      </c>
      <c r="X19" s="63">
        <v>17</v>
      </c>
      <c r="Y19">
        <v>-3</v>
      </c>
      <c r="Z19">
        <v>-2</v>
      </c>
      <c r="AA19">
        <v>0</v>
      </c>
      <c r="AB19">
        <v>2</v>
      </c>
      <c r="AC19">
        <v>3</v>
      </c>
    </row>
    <row r="20" spans="1:29" ht="15.75" thickBot="1" x14ac:dyDescent="0.3">
      <c r="E20" s="290" t="s">
        <v>216</v>
      </c>
      <c r="F20" s="291"/>
      <c r="G20" s="218">
        <f>AVERAGE(F3:F17)</f>
        <v>0.28842405471665333</v>
      </c>
      <c r="X20" s="63"/>
    </row>
    <row r="21" spans="1:29" x14ac:dyDescent="0.25">
      <c r="X21" s="63">
        <v>18</v>
      </c>
      <c r="Y21">
        <v>-3</v>
      </c>
      <c r="Z21">
        <v>-2</v>
      </c>
      <c r="AA21">
        <v>0</v>
      </c>
      <c r="AB21">
        <v>2</v>
      </c>
      <c r="AC21">
        <v>3</v>
      </c>
    </row>
    <row r="22" spans="1:29" x14ac:dyDescent="0.25">
      <c r="E22" s="159" t="s">
        <v>321</v>
      </c>
      <c r="F22" s="159">
        <f>F24-F23</f>
        <v>13</v>
      </c>
      <c r="G22" s="160">
        <f>F22/F24</f>
        <v>0.8666666666666667</v>
      </c>
      <c r="X22" s="63">
        <v>19</v>
      </c>
      <c r="Y22">
        <v>-3</v>
      </c>
      <c r="Z22">
        <v>-2</v>
      </c>
      <c r="AA22">
        <v>0</v>
      </c>
      <c r="AB22">
        <v>2</v>
      </c>
      <c r="AC22">
        <v>3</v>
      </c>
    </row>
    <row r="23" spans="1:29" x14ac:dyDescent="0.25">
      <c r="E23" s="159" t="s">
        <v>322</v>
      </c>
      <c r="F23" s="159">
        <v>2</v>
      </c>
      <c r="G23" s="160">
        <f>F23/F24</f>
        <v>0.13333333333333333</v>
      </c>
      <c r="X23" s="63">
        <v>20</v>
      </c>
      <c r="Y23">
        <v>-3</v>
      </c>
      <c r="Z23">
        <v>-2</v>
      </c>
      <c r="AA23">
        <v>0</v>
      </c>
      <c r="AB23">
        <v>2</v>
      </c>
      <c r="AC23">
        <v>3</v>
      </c>
    </row>
    <row r="24" spans="1:29" x14ac:dyDescent="0.25">
      <c r="E24" s="159" t="s">
        <v>306</v>
      </c>
      <c r="F24" s="159">
        <v>15</v>
      </c>
      <c r="G24" s="159"/>
      <c r="X24" s="63">
        <v>21</v>
      </c>
      <c r="Y24">
        <v>-3</v>
      </c>
      <c r="Z24">
        <v>-2</v>
      </c>
      <c r="AA24">
        <v>0</v>
      </c>
      <c r="AB24">
        <v>2</v>
      </c>
      <c r="AC24">
        <v>3</v>
      </c>
    </row>
    <row r="25" spans="1:29" x14ac:dyDescent="0.25">
      <c r="X25" s="63">
        <v>22</v>
      </c>
      <c r="Y25">
        <v>-3</v>
      </c>
      <c r="Z25">
        <v>-2</v>
      </c>
      <c r="AA25">
        <v>0</v>
      </c>
      <c r="AB25">
        <v>2</v>
      </c>
      <c r="AC25">
        <v>3</v>
      </c>
    </row>
    <row r="26" spans="1:29" x14ac:dyDescent="0.25">
      <c r="E26" s="159" t="s">
        <v>325</v>
      </c>
      <c r="F26" s="159">
        <v>0</v>
      </c>
      <c r="G26" s="159">
        <f>F26/F28</f>
        <v>0</v>
      </c>
      <c r="X26" s="63">
        <v>23</v>
      </c>
      <c r="Y26">
        <v>-3</v>
      </c>
      <c r="Z26">
        <v>-2</v>
      </c>
      <c r="AA26">
        <v>0</v>
      </c>
      <c r="AB26">
        <v>2</v>
      </c>
      <c r="AC26">
        <v>3</v>
      </c>
    </row>
    <row r="27" spans="1:29" x14ac:dyDescent="0.25">
      <c r="E27" s="159" t="s">
        <v>326</v>
      </c>
      <c r="F27" s="159">
        <v>15</v>
      </c>
      <c r="G27" s="161">
        <f>F27/F28</f>
        <v>1</v>
      </c>
      <c r="X27" s="63">
        <v>24</v>
      </c>
      <c r="Y27">
        <v>-3</v>
      </c>
      <c r="Z27">
        <v>-2</v>
      </c>
      <c r="AA27">
        <v>0</v>
      </c>
      <c r="AB27">
        <v>2</v>
      </c>
      <c r="AC27">
        <v>3</v>
      </c>
    </row>
    <row r="28" spans="1:29" x14ac:dyDescent="0.25">
      <c r="E28" s="159" t="s">
        <v>306</v>
      </c>
      <c r="F28" s="159">
        <v>15</v>
      </c>
      <c r="G28" s="159"/>
      <c r="X28" s="63">
        <v>25</v>
      </c>
      <c r="Y28">
        <v>-3</v>
      </c>
      <c r="Z28">
        <v>-2</v>
      </c>
      <c r="AA28">
        <v>0</v>
      </c>
      <c r="AB28">
        <v>2</v>
      </c>
      <c r="AC28">
        <v>3</v>
      </c>
    </row>
    <row r="29" spans="1:29" x14ac:dyDescent="0.25">
      <c r="X29" s="63">
        <v>26</v>
      </c>
      <c r="Y29">
        <v>-3</v>
      </c>
      <c r="Z29">
        <v>-2</v>
      </c>
      <c r="AA29">
        <v>0</v>
      </c>
      <c r="AB29">
        <v>2</v>
      </c>
      <c r="AC29">
        <v>3</v>
      </c>
    </row>
    <row r="30" spans="1:29" x14ac:dyDescent="0.25">
      <c r="X30" s="63">
        <v>27</v>
      </c>
      <c r="Y30">
        <v>-3</v>
      </c>
      <c r="Z30">
        <v>-2</v>
      </c>
      <c r="AA30">
        <v>0</v>
      </c>
      <c r="AB30">
        <v>2</v>
      </c>
      <c r="AC30">
        <v>3</v>
      </c>
    </row>
    <row r="31" spans="1:29" x14ac:dyDescent="0.25">
      <c r="X31" s="63">
        <v>28</v>
      </c>
      <c r="Y31">
        <v>-3</v>
      </c>
      <c r="Z31">
        <v>-2</v>
      </c>
      <c r="AA31">
        <v>0</v>
      </c>
      <c r="AB31">
        <v>2</v>
      </c>
      <c r="AC31">
        <v>3</v>
      </c>
    </row>
    <row r="32" spans="1:29" x14ac:dyDescent="0.25">
      <c r="X32" s="63">
        <v>29</v>
      </c>
      <c r="Y32">
        <v>-3</v>
      </c>
      <c r="Z32">
        <v>-2</v>
      </c>
      <c r="AA32">
        <v>0</v>
      </c>
      <c r="AB32">
        <v>2</v>
      </c>
      <c r="AC32">
        <v>3</v>
      </c>
    </row>
    <row r="33" spans="24:29" x14ac:dyDescent="0.25">
      <c r="X33" s="63">
        <v>30</v>
      </c>
      <c r="Y33">
        <v>-3</v>
      </c>
      <c r="Z33">
        <v>-2</v>
      </c>
      <c r="AA33">
        <v>0</v>
      </c>
      <c r="AB33">
        <v>2</v>
      </c>
      <c r="AC33">
        <v>3</v>
      </c>
    </row>
    <row r="34" spans="24:29" x14ac:dyDescent="0.25">
      <c r="X34" s="63">
        <v>31</v>
      </c>
      <c r="Y34">
        <v>-3</v>
      </c>
      <c r="Z34">
        <v>-2</v>
      </c>
      <c r="AA34">
        <v>0</v>
      </c>
      <c r="AB34">
        <v>2</v>
      </c>
      <c r="AC34">
        <v>3</v>
      </c>
    </row>
    <row r="35" spans="24:29" x14ac:dyDescent="0.25">
      <c r="X35" s="63">
        <v>32</v>
      </c>
      <c r="Y35">
        <v>-3</v>
      </c>
      <c r="Z35">
        <v>-2</v>
      </c>
      <c r="AA35">
        <v>0</v>
      </c>
      <c r="AB35">
        <v>2</v>
      </c>
      <c r="AC35">
        <v>3</v>
      </c>
    </row>
    <row r="36" spans="24:29" x14ac:dyDescent="0.25">
      <c r="X36" s="63">
        <v>33</v>
      </c>
      <c r="Y36">
        <v>-3</v>
      </c>
      <c r="Z36">
        <v>-2</v>
      </c>
      <c r="AA36">
        <v>0</v>
      </c>
      <c r="AB36">
        <v>2</v>
      </c>
      <c r="AC36">
        <v>3</v>
      </c>
    </row>
    <row r="37" spans="24:29" x14ac:dyDescent="0.25">
      <c r="X37" s="63">
        <v>34</v>
      </c>
      <c r="Y37">
        <v>-3</v>
      </c>
      <c r="Z37">
        <v>-2</v>
      </c>
      <c r="AA37">
        <v>0</v>
      </c>
      <c r="AB37">
        <v>2</v>
      </c>
      <c r="AC37">
        <v>3</v>
      </c>
    </row>
    <row r="38" spans="24:29" x14ac:dyDescent="0.25">
      <c r="X38" s="63">
        <v>35</v>
      </c>
      <c r="Y38">
        <v>-3</v>
      </c>
      <c r="Z38">
        <v>-2</v>
      </c>
      <c r="AA38">
        <v>0</v>
      </c>
      <c r="AB38">
        <v>2</v>
      </c>
      <c r="AC38">
        <v>3</v>
      </c>
    </row>
    <row r="39" spans="24:29" x14ac:dyDescent="0.25">
      <c r="X39" s="63">
        <v>36</v>
      </c>
      <c r="Y39">
        <v>-3</v>
      </c>
      <c r="Z39">
        <v>-2</v>
      </c>
      <c r="AA39">
        <v>0</v>
      </c>
      <c r="AB39">
        <v>2</v>
      </c>
      <c r="AC39">
        <v>3</v>
      </c>
    </row>
    <row r="40" spans="24:29" x14ac:dyDescent="0.25">
      <c r="X40" s="63">
        <v>37</v>
      </c>
      <c r="Y40">
        <v>-3</v>
      </c>
      <c r="Z40">
        <v>-2</v>
      </c>
      <c r="AA40">
        <v>0</v>
      </c>
      <c r="AB40">
        <v>2</v>
      </c>
      <c r="AC40">
        <v>3</v>
      </c>
    </row>
    <row r="41" spans="24:29" x14ac:dyDescent="0.25">
      <c r="X41" s="63">
        <v>38</v>
      </c>
      <c r="Y41">
        <v>-3</v>
      </c>
      <c r="Z41">
        <v>-2</v>
      </c>
      <c r="AA41">
        <v>0</v>
      </c>
      <c r="AB41">
        <v>2</v>
      </c>
      <c r="AC41">
        <v>3</v>
      </c>
    </row>
    <row r="42" spans="24:29" x14ac:dyDescent="0.25">
      <c r="X42" s="63">
        <v>39</v>
      </c>
      <c r="Y42">
        <v>-3</v>
      </c>
      <c r="Z42">
        <v>-2</v>
      </c>
      <c r="AA42">
        <v>0</v>
      </c>
      <c r="AB42">
        <v>2</v>
      </c>
      <c r="AC42">
        <v>3</v>
      </c>
    </row>
    <row r="43" spans="24:29" x14ac:dyDescent="0.25">
      <c r="X43" s="63">
        <v>40</v>
      </c>
      <c r="Y43">
        <v>-3</v>
      </c>
      <c r="Z43">
        <v>-2</v>
      </c>
      <c r="AA43">
        <v>0</v>
      </c>
      <c r="AB43">
        <v>2</v>
      </c>
      <c r="AC43">
        <v>3</v>
      </c>
    </row>
  </sheetData>
  <mergeCells count="2">
    <mergeCell ref="E19:F19"/>
    <mergeCell ref="E20:F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3"/>
  <sheetViews>
    <sheetView topLeftCell="A106" zoomScale="80" zoomScaleNormal="80" workbookViewId="0">
      <selection activeCell="B171" sqref="B171:D173"/>
    </sheetView>
  </sheetViews>
  <sheetFormatPr defaultRowHeight="15" x14ac:dyDescent="0.25"/>
  <cols>
    <col min="1" max="1" width="4.42578125" bestFit="1" customWidth="1"/>
    <col min="2" max="2" width="20.140625" customWidth="1"/>
    <col min="3" max="3" width="11" customWidth="1"/>
    <col min="4" max="4" width="13.140625" customWidth="1"/>
    <col min="26" max="26" width="4.42578125" bestFit="1" customWidth="1"/>
  </cols>
  <sheetData>
    <row r="1" spans="1:35" x14ac:dyDescent="0.25">
      <c r="AH1" s="294" t="s">
        <v>218</v>
      </c>
      <c r="AI1" s="295"/>
    </row>
    <row r="2" spans="1:35" ht="15.75" thickBot="1" x14ac:dyDescent="0.3">
      <c r="AH2" s="292" t="s">
        <v>210</v>
      </c>
      <c r="AI2" s="293"/>
    </row>
    <row r="3" spans="1:35" ht="15.75" thickBot="1" x14ac:dyDescent="0.3">
      <c r="A3" s="108" t="s">
        <v>63</v>
      </c>
      <c r="B3" s="53" t="s">
        <v>182</v>
      </c>
      <c r="C3" s="116" t="s">
        <v>209</v>
      </c>
      <c r="D3" s="56" t="s">
        <v>186</v>
      </c>
      <c r="AA3" s="62" t="s">
        <v>187</v>
      </c>
      <c r="AB3" s="62" t="s">
        <v>188</v>
      </c>
      <c r="AC3" s="62" t="s">
        <v>191</v>
      </c>
      <c r="AD3" s="62" t="s">
        <v>189</v>
      </c>
      <c r="AE3" s="62" t="s">
        <v>190</v>
      </c>
      <c r="AH3" s="117" t="s">
        <v>190</v>
      </c>
      <c r="AI3" s="121">
        <f>AI6*1.1</f>
        <v>5.5</v>
      </c>
    </row>
    <row r="4" spans="1:35" x14ac:dyDescent="0.25">
      <c r="A4" s="109">
        <v>1</v>
      </c>
      <c r="B4" s="113" t="s">
        <v>240</v>
      </c>
      <c r="C4" s="126">
        <v>5.25</v>
      </c>
      <c r="D4" s="112" t="s">
        <v>233</v>
      </c>
      <c r="Z4" s="63">
        <v>1</v>
      </c>
      <c r="AA4" s="124">
        <f>$AI$9</f>
        <v>4.5</v>
      </c>
      <c r="AB4" s="124">
        <f>$AI$8</f>
        <v>4.6499999999999995</v>
      </c>
      <c r="AC4" s="124">
        <f>$AI$6</f>
        <v>5</v>
      </c>
      <c r="AD4" s="124">
        <f>$AI$4</f>
        <v>5.3500000000000005</v>
      </c>
      <c r="AE4" s="125">
        <f>$AI$3</f>
        <v>5.5</v>
      </c>
      <c r="AH4" s="118" t="s">
        <v>189</v>
      </c>
      <c r="AI4" s="122">
        <f>AI6*1.07</f>
        <v>5.3500000000000005</v>
      </c>
    </row>
    <row r="5" spans="1:35" x14ac:dyDescent="0.25">
      <c r="A5" s="110">
        <v>2</v>
      </c>
      <c r="B5" s="114" t="s">
        <v>241</v>
      </c>
      <c r="C5" s="96">
        <v>5.03</v>
      </c>
      <c r="D5" s="107" t="s">
        <v>233</v>
      </c>
      <c r="Z5" s="63">
        <v>2</v>
      </c>
      <c r="AA5" s="124">
        <f t="shared" ref="AA5:AA68" si="0">$AI$9</f>
        <v>4.5</v>
      </c>
      <c r="AB5" s="124">
        <f t="shared" ref="AB5:AB68" si="1">$AI$8</f>
        <v>4.6499999999999995</v>
      </c>
      <c r="AC5" s="124">
        <f t="shared" ref="AC5:AC68" si="2">$AI$6</f>
        <v>5</v>
      </c>
      <c r="AD5" s="124">
        <f t="shared" ref="AD5:AD68" si="3">$AI$4</f>
        <v>5.3500000000000005</v>
      </c>
      <c r="AE5" s="125">
        <f t="shared" ref="AE5:AE68" si="4">$AI$3</f>
        <v>5.5</v>
      </c>
      <c r="AH5" s="119"/>
      <c r="AI5" s="123"/>
    </row>
    <row r="6" spans="1:35" x14ac:dyDescent="0.25">
      <c r="A6" s="110">
        <v>3</v>
      </c>
      <c r="B6" s="114" t="s">
        <v>242</v>
      </c>
      <c r="C6" s="96">
        <v>5.13</v>
      </c>
      <c r="D6" s="107" t="s">
        <v>233</v>
      </c>
      <c r="Z6" s="63">
        <v>3</v>
      </c>
      <c r="AA6" s="124">
        <f t="shared" si="0"/>
        <v>4.5</v>
      </c>
      <c r="AB6" s="124">
        <f t="shared" si="1"/>
        <v>4.6499999999999995</v>
      </c>
      <c r="AC6" s="124">
        <f t="shared" si="2"/>
        <v>5</v>
      </c>
      <c r="AD6" s="124">
        <f t="shared" si="3"/>
        <v>5.3500000000000005</v>
      </c>
      <c r="AE6" s="125">
        <f t="shared" si="4"/>
        <v>5.5</v>
      </c>
      <c r="AH6" s="118" t="s">
        <v>191</v>
      </c>
      <c r="AI6" s="122">
        <v>5</v>
      </c>
    </row>
    <row r="7" spans="1:35" x14ac:dyDescent="0.25">
      <c r="A7" s="110">
        <v>4</v>
      </c>
      <c r="B7" s="114" t="s">
        <v>241</v>
      </c>
      <c r="C7" s="96">
        <v>5</v>
      </c>
      <c r="D7" s="107" t="s">
        <v>233</v>
      </c>
      <c r="Z7" s="63">
        <v>4</v>
      </c>
      <c r="AA7" s="124">
        <f t="shared" si="0"/>
        <v>4.5</v>
      </c>
      <c r="AB7" s="124">
        <f t="shared" si="1"/>
        <v>4.6499999999999995</v>
      </c>
      <c r="AC7" s="124">
        <f t="shared" si="2"/>
        <v>5</v>
      </c>
      <c r="AD7" s="124">
        <f t="shared" si="3"/>
        <v>5.3500000000000005</v>
      </c>
      <c r="AE7" s="125">
        <f t="shared" si="4"/>
        <v>5.5</v>
      </c>
      <c r="AH7" s="119"/>
      <c r="AI7" s="123"/>
    </row>
    <row r="8" spans="1:35" x14ac:dyDescent="0.25">
      <c r="A8" s="110">
        <v>5</v>
      </c>
      <c r="B8" s="114" t="s">
        <v>243</v>
      </c>
      <c r="C8" s="96">
        <v>5.0199999999999996</v>
      </c>
      <c r="D8" s="107" t="s">
        <v>225</v>
      </c>
      <c r="Z8" s="63">
        <v>5</v>
      </c>
      <c r="AA8" s="124">
        <f t="shared" si="0"/>
        <v>4.5</v>
      </c>
      <c r="AB8" s="124">
        <f t="shared" si="1"/>
        <v>4.6499999999999995</v>
      </c>
      <c r="AC8" s="124">
        <f t="shared" si="2"/>
        <v>5</v>
      </c>
      <c r="AD8" s="124">
        <f t="shared" si="3"/>
        <v>5.3500000000000005</v>
      </c>
      <c r="AE8" s="125">
        <f t="shared" si="4"/>
        <v>5.5</v>
      </c>
      <c r="AH8" s="118" t="s">
        <v>188</v>
      </c>
      <c r="AI8" s="122">
        <f>AI6*(1-0.07)</f>
        <v>4.6499999999999995</v>
      </c>
    </row>
    <row r="9" spans="1:35" ht="15.75" thickBot="1" x14ac:dyDescent="0.3">
      <c r="A9" s="110">
        <v>6</v>
      </c>
      <c r="B9" s="114" t="s">
        <v>244</v>
      </c>
      <c r="C9" s="96">
        <v>5</v>
      </c>
      <c r="D9" s="107" t="s">
        <v>264</v>
      </c>
      <c r="Z9" s="63">
        <v>6</v>
      </c>
      <c r="AA9" s="124">
        <f t="shared" si="0"/>
        <v>4.5</v>
      </c>
      <c r="AB9" s="124">
        <f t="shared" si="1"/>
        <v>4.6499999999999995</v>
      </c>
      <c r="AC9" s="124">
        <f t="shared" si="2"/>
        <v>5</v>
      </c>
      <c r="AD9" s="124">
        <f t="shared" si="3"/>
        <v>5.3500000000000005</v>
      </c>
      <c r="AE9" s="125">
        <f t="shared" si="4"/>
        <v>5.5</v>
      </c>
      <c r="AH9" s="120" t="s">
        <v>187</v>
      </c>
      <c r="AI9" s="128">
        <f>AI6*(1-0.1)</f>
        <v>4.5</v>
      </c>
    </row>
    <row r="10" spans="1:35" x14ac:dyDescent="0.25">
      <c r="A10" s="110">
        <v>7</v>
      </c>
      <c r="B10" s="114" t="s">
        <v>245</v>
      </c>
      <c r="C10" s="96">
        <v>5.17</v>
      </c>
      <c r="D10" s="77" t="s">
        <v>220</v>
      </c>
      <c r="Z10" s="63">
        <v>7</v>
      </c>
      <c r="AA10" s="124">
        <f t="shared" si="0"/>
        <v>4.5</v>
      </c>
      <c r="AB10" s="124">
        <f t="shared" si="1"/>
        <v>4.6499999999999995</v>
      </c>
      <c r="AC10" s="124">
        <f t="shared" si="2"/>
        <v>5</v>
      </c>
      <c r="AD10" s="124">
        <f t="shared" si="3"/>
        <v>5.3500000000000005</v>
      </c>
      <c r="AE10" s="125">
        <f t="shared" si="4"/>
        <v>5.5</v>
      </c>
    </row>
    <row r="11" spans="1:35" x14ac:dyDescent="0.25">
      <c r="A11" s="110">
        <v>8</v>
      </c>
      <c r="B11" s="114" t="s">
        <v>245</v>
      </c>
      <c r="C11" s="96">
        <v>5</v>
      </c>
      <c r="D11" s="77" t="s">
        <v>264</v>
      </c>
      <c r="Z11" s="63">
        <v>8</v>
      </c>
      <c r="AA11" s="124">
        <f t="shared" si="0"/>
        <v>4.5</v>
      </c>
      <c r="AB11" s="124">
        <f t="shared" si="1"/>
        <v>4.6499999999999995</v>
      </c>
      <c r="AC11" s="124">
        <f t="shared" si="2"/>
        <v>5</v>
      </c>
      <c r="AD11" s="124">
        <f t="shared" si="3"/>
        <v>5.3500000000000005</v>
      </c>
      <c r="AE11" s="125">
        <f t="shared" si="4"/>
        <v>5.5</v>
      </c>
    </row>
    <row r="12" spans="1:35" ht="15.75" thickBot="1" x14ac:dyDescent="0.3">
      <c r="A12" s="110">
        <v>9</v>
      </c>
      <c r="B12" s="114" t="s">
        <v>246</v>
      </c>
      <c r="C12" s="96">
        <v>5</v>
      </c>
      <c r="D12" s="77" t="s">
        <v>264</v>
      </c>
      <c r="Z12" s="63">
        <v>9</v>
      </c>
      <c r="AA12" s="124">
        <f t="shared" si="0"/>
        <v>4.5</v>
      </c>
      <c r="AB12" s="124">
        <f t="shared" si="1"/>
        <v>4.6499999999999995</v>
      </c>
      <c r="AC12" s="124">
        <f t="shared" si="2"/>
        <v>5</v>
      </c>
      <c r="AD12" s="124">
        <f t="shared" si="3"/>
        <v>5.3500000000000005</v>
      </c>
      <c r="AE12" s="125">
        <f t="shared" si="4"/>
        <v>5.5</v>
      </c>
    </row>
    <row r="13" spans="1:35" x14ac:dyDescent="0.25">
      <c r="A13" s="110">
        <v>10</v>
      </c>
      <c r="B13" s="114" t="s">
        <v>247</v>
      </c>
      <c r="C13" s="96">
        <v>4.91</v>
      </c>
      <c r="D13" s="77" t="s">
        <v>264</v>
      </c>
      <c r="Z13" s="63">
        <v>10</v>
      </c>
      <c r="AA13" s="124">
        <f t="shared" si="0"/>
        <v>4.5</v>
      </c>
      <c r="AB13" s="124">
        <f t="shared" si="1"/>
        <v>4.6499999999999995</v>
      </c>
      <c r="AC13" s="124">
        <f t="shared" si="2"/>
        <v>5</v>
      </c>
      <c r="AD13" s="124">
        <f t="shared" si="3"/>
        <v>5.3500000000000005</v>
      </c>
      <c r="AE13" s="125">
        <f t="shared" si="4"/>
        <v>5.5</v>
      </c>
      <c r="AH13" s="294" t="s">
        <v>217</v>
      </c>
      <c r="AI13" s="295"/>
    </row>
    <row r="14" spans="1:35" ht="15.75" thickBot="1" x14ac:dyDescent="0.3">
      <c r="A14" s="110">
        <v>11</v>
      </c>
      <c r="B14" s="114" t="s">
        <v>248</v>
      </c>
      <c r="C14" s="96">
        <v>4.91</v>
      </c>
      <c r="D14" s="77" t="s">
        <v>264</v>
      </c>
      <c r="Z14" s="63">
        <v>11</v>
      </c>
      <c r="AA14" s="124">
        <f t="shared" si="0"/>
        <v>4.5</v>
      </c>
      <c r="AB14" s="124">
        <f t="shared" si="1"/>
        <v>4.6499999999999995</v>
      </c>
      <c r="AC14" s="124">
        <f t="shared" si="2"/>
        <v>5</v>
      </c>
      <c r="AD14" s="124">
        <f t="shared" si="3"/>
        <v>5.3500000000000005</v>
      </c>
      <c r="AE14" s="125">
        <f t="shared" si="4"/>
        <v>5.5</v>
      </c>
      <c r="AH14" s="292" t="s">
        <v>210</v>
      </c>
      <c r="AI14" s="293"/>
    </row>
    <row r="15" spans="1:35" x14ac:dyDescent="0.25">
      <c r="A15" s="110">
        <v>12</v>
      </c>
      <c r="B15" s="114" t="s">
        <v>249</v>
      </c>
      <c r="C15" s="96">
        <v>4.8099999999999996</v>
      </c>
      <c r="D15" s="77" t="s">
        <v>220</v>
      </c>
      <c r="Z15" s="63">
        <v>12</v>
      </c>
      <c r="AA15" s="124">
        <f t="shared" si="0"/>
        <v>4.5</v>
      </c>
      <c r="AB15" s="124">
        <f t="shared" si="1"/>
        <v>4.6499999999999995</v>
      </c>
      <c r="AC15" s="124">
        <f t="shared" si="2"/>
        <v>5</v>
      </c>
      <c r="AD15" s="124">
        <f t="shared" si="3"/>
        <v>5.3500000000000005</v>
      </c>
      <c r="AE15" s="125">
        <f t="shared" si="4"/>
        <v>5.5</v>
      </c>
      <c r="AH15" s="117" t="s">
        <v>190</v>
      </c>
      <c r="AI15" s="121">
        <f>AI18+(3*AI24)</f>
        <v>5.6972238322379871</v>
      </c>
    </row>
    <row r="16" spans="1:35" x14ac:dyDescent="0.25">
      <c r="A16" s="110">
        <v>13</v>
      </c>
      <c r="B16" s="114" t="s">
        <v>249</v>
      </c>
      <c r="C16" s="96">
        <v>5.12</v>
      </c>
      <c r="D16" s="77" t="s">
        <v>220</v>
      </c>
      <c r="Z16" s="63">
        <v>13</v>
      </c>
      <c r="AA16" s="124">
        <f t="shared" si="0"/>
        <v>4.5</v>
      </c>
      <c r="AB16" s="124">
        <f t="shared" si="1"/>
        <v>4.6499999999999995</v>
      </c>
      <c r="AC16" s="124">
        <f t="shared" si="2"/>
        <v>5</v>
      </c>
      <c r="AD16" s="124">
        <f t="shared" si="3"/>
        <v>5.3500000000000005</v>
      </c>
      <c r="AE16" s="125">
        <f t="shared" si="4"/>
        <v>5.5</v>
      </c>
      <c r="AH16" s="118" t="s">
        <v>189</v>
      </c>
      <c r="AI16" s="122">
        <f>AI18+(2*AI24)</f>
        <v>5.4931942665370368</v>
      </c>
    </row>
    <row r="17" spans="1:35" x14ac:dyDescent="0.25">
      <c r="A17" s="110">
        <v>14</v>
      </c>
      <c r="B17" s="114" t="s">
        <v>250</v>
      </c>
      <c r="C17" s="96">
        <v>4.83</v>
      </c>
      <c r="D17" s="77" t="s">
        <v>233</v>
      </c>
      <c r="Z17" s="63">
        <v>14</v>
      </c>
      <c r="AA17" s="124">
        <f t="shared" si="0"/>
        <v>4.5</v>
      </c>
      <c r="AB17" s="124">
        <f t="shared" si="1"/>
        <v>4.6499999999999995</v>
      </c>
      <c r="AC17" s="124">
        <f t="shared" si="2"/>
        <v>5</v>
      </c>
      <c r="AD17" s="124">
        <f t="shared" si="3"/>
        <v>5.3500000000000005</v>
      </c>
      <c r="AE17" s="125">
        <f t="shared" si="4"/>
        <v>5.5</v>
      </c>
      <c r="AH17" s="119"/>
      <c r="AI17" s="123"/>
    </row>
    <row r="18" spans="1:35" x14ac:dyDescent="0.25">
      <c r="A18" s="110">
        <v>15</v>
      </c>
      <c r="B18" s="114" t="s">
        <v>251</v>
      </c>
      <c r="C18" s="96">
        <v>4.7300000000000004</v>
      </c>
      <c r="D18" s="77" t="s">
        <v>220</v>
      </c>
      <c r="Z18" s="63">
        <v>15</v>
      </c>
      <c r="AA18" s="124">
        <f t="shared" si="0"/>
        <v>4.5</v>
      </c>
      <c r="AB18" s="124">
        <f t="shared" si="1"/>
        <v>4.6499999999999995</v>
      </c>
      <c r="AC18" s="124">
        <f t="shared" si="2"/>
        <v>5</v>
      </c>
      <c r="AD18" s="124">
        <f t="shared" si="3"/>
        <v>5.3500000000000005</v>
      </c>
      <c r="AE18" s="125">
        <f t="shared" si="4"/>
        <v>5.5</v>
      </c>
      <c r="AH18" s="118" t="s">
        <v>191</v>
      </c>
      <c r="AI18" s="122">
        <f>C166</f>
        <v>5.0851351351351353</v>
      </c>
    </row>
    <row r="19" spans="1:35" x14ac:dyDescent="0.25">
      <c r="A19" s="110">
        <v>16</v>
      </c>
      <c r="B19" s="114" t="s">
        <v>252</v>
      </c>
      <c r="C19" s="96">
        <v>4.7300000000000004</v>
      </c>
      <c r="D19" s="77" t="s">
        <v>233</v>
      </c>
      <c r="Z19" s="63">
        <v>16</v>
      </c>
      <c r="AA19" s="124">
        <f t="shared" si="0"/>
        <v>4.5</v>
      </c>
      <c r="AB19" s="124">
        <f t="shared" si="1"/>
        <v>4.6499999999999995</v>
      </c>
      <c r="AC19" s="124">
        <f t="shared" si="2"/>
        <v>5</v>
      </c>
      <c r="AD19" s="124">
        <f t="shared" si="3"/>
        <v>5.3500000000000005</v>
      </c>
      <c r="AE19" s="125">
        <f t="shared" si="4"/>
        <v>5.5</v>
      </c>
      <c r="AH19" s="119"/>
      <c r="AI19" s="123"/>
    </row>
    <row r="20" spans="1:35" x14ac:dyDescent="0.25">
      <c r="A20" s="110">
        <v>17</v>
      </c>
      <c r="B20" s="114" t="s">
        <v>253</v>
      </c>
      <c r="C20" s="96">
        <v>5.29</v>
      </c>
      <c r="D20" s="77" t="s">
        <v>233</v>
      </c>
      <c r="Z20" s="63">
        <v>17</v>
      </c>
      <c r="AA20" s="124">
        <f t="shared" si="0"/>
        <v>4.5</v>
      </c>
      <c r="AB20" s="124">
        <f t="shared" si="1"/>
        <v>4.6499999999999995</v>
      </c>
      <c r="AC20" s="124">
        <f t="shared" si="2"/>
        <v>5</v>
      </c>
      <c r="AD20" s="124">
        <f t="shared" si="3"/>
        <v>5.3500000000000005</v>
      </c>
      <c r="AE20" s="125">
        <f t="shared" si="4"/>
        <v>5.5</v>
      </c>
      <c r="AH20" s="118" t="s">
        <v>188</v>
      </c>
      <c r="AI20" s="122">
        <f>AI18-(2*AI24)</f>
        <v>4.6770760037332337</v>
      </c>
    </row>
    <row r="21" spans="1:35" ht="15.75" thickBot="1" x14ac:dyDescent="0.3">
      <c r="A21" s="110">
        <v>18</v>
      </c>
      <c r="B21" s="114" t="s">
        <v>254</v>
      </c>
      <c r="C21" s="96">
        <v>4.88</v>
      </c>
      <c r="D21" s="77" t="s">
        <v>233</v>
      </c>
      <c r="Z21" s="63">
        <v>18</v>
      </c>
      <c r="AA21" s="124">
        <f t="shared" si="0"/>
        <v>4.5</v>
      </c>
      <c r="AB21" s="124">
        <f t="shared" si="1"/>
        <v>4.6499999999999995</v>
      </c>
      <c r="AC21" s="124">
        <f t="shared" si="2"/>
        <v>5</v>
      </c>
      <c r="AD21" s="124">
        <f t="shared" si="3"/>
        <v>5.3500000000000005</v>
      </c>
      <c r="AE21" s="125">
        <f t="shared" si="4"/>
        <v>5.5</v>
      </c>
      <c r="AH21" s="120" t="s">
        <v>187</v>
      </c>
      <c r="AI21" s="128">
        <f>AI18-(3*AI24)</f>
        <v>4.4730464380322834</v>
      </c>
    </row>
    <row r="22" spans="1:35" x14ac:dyDescent="0.25">
      <c r="A22" s="110">
        <v>19</v>
      </c>
      <c r="B22" s="114" t="s">
        <v>255</v>
      </c>
      <c r="C22" s="96">
        <v>4.9400000000000004</v>
      </c>
      <c r="D22" s="77" t="s">
        <v>220</v>
      </c>
      <c r="Z22" s="63">
        <v>19</v>
      </c>
      <c r="AA22" s="124">
        <f t="shared" si="0"/>
        <v>4.5</v>
      </c>
      <c r="AB22" s="124">
        <f t="shared" si="1"/>
        <v>4.6499999999999995</v>
      </c>
      <c r="AC22" s="124">
        <f t="shared" si="2"/>
        <v>5</v>
      </c>
      <c r="AD22" s="124">
        <f t="shared" si="3"/>
        <v>5.3500000000000005</v>
      </c>
      <c r="AE22" s="125">
        <f t="shared" si="4"/>
        <v>5.5</v>
      </c>
    </row>
    <row r="23" spans="1:35" ht="15.75" thickBot="1" x14ac:dyDescent="0.3">
      <c r="A23" s="110">
        <v>20</v>
      </c>
      <c r="B23" s="114" t="s">
        <v>256</v>
      </c>
      <c r="C23" s="96">
        <v>4.84</v>
      </c>
      <c r="D23" s="77" t="s">
        <v>233</v>
      </c>
      <c r="Z23" s="63">
        <v>20</v>
      </c>
      <c r="AA23" s="124">
        <f t="shared" si="0"/>
        <v>4.5</v>
      </c>
      <c r="AB23" s="124">
        <f t="shared" si="1"/>
        <v>4.6499999999999995</v>
      </c>
      <c r="AC23" s="124">
        <f t="shared" si="2"/>
        <v>5</v>
      </c>
      <c r="AD23" s="124">
        <f t="shared" si="3"/>
        <v>5.3500000000000005</v>
      </c>
      <c r="AE23" s="125">
        <f t="shared" si="4"/>
        <v>5.5</v>
      </c>
    </row>
    <row r="24" spans="1:35" ht="15.75" thickBot="1" x14ac:dyDescent="0.3">
      <c r="A24" s="110">
        <v>21</v>
      </c>
      <c r="B24" s="114" t="s">
        <v>256</v>
      </c>
      <c r="C24" s="96">
        <v>4.79</v>
      </c>
      <c r="D24" s="77" t="s">
        <v>233</v>
      </c>
      <c r="Z24" s="63">
        <v>21</v>
      </c>
      <c r="AA24" s="124">
        <f t="shared" si="0"/>
        <v>4.5</v>
      </c>
      <c r="AB24" s="124">
        <f t="shared" si="1"/>
        <v>4.6499999999999995</v>
      </c>
      <c r="AC24" s="124">
        <f t="shared" si="2"/>
        <v>5</v>
      </c>
      <c r="AD24" s="124">
        <f t="shared" si="3"/>
        <v>5.3500000000000005</v>
      </c>
      <c r="AE24" s="125">
        <f t="shared" si="4"/>
        <v>5.5</v>
      </c>
      <c r="AH24" s="143" t="s">
        <v>212</v>
      </c>
      <c r="AI24" s="144">
        <f>C167</f>
        <v>0.20402956570095054</v>
      </c>
    </row>
    <row r="25" spans="1:35" x14ac:dyDescent="0.25">
      <c r="A25" s="110">
        <v>22</v>
      </c>
      <c r="B25" s="114" t="s">
        <v>257</v>
      </c>
      <c r="C25" s="96">
        <v>5</v>
      </c>
      <c r="D25" s="77" t="s">
        <v>220</v>
      </c>
      <c r="Z25" s="63">
        <v>22</v>
      </c>
      <c r="AA25" s="124">
        <f t="shared" si="0"/>
        <v>4.5</v>
      </c>
      <c r="AB25" s="124">
        <f t="shared" si="1"/>
        <v>4.6499999999999995</v>
      </c>
      <c r="AC25" s="124">
        <f t="shared" si="2"/>
        <v>5</v>
      </c>
      <c r="AD25" s="124">
        <f t="shared" si="3"/>
        <v>5.3500000000000005</v>
      </c>
      <c r="AE25" s="125">
        <f t="shared" si="4"/>
        <v>5.5</v>
      </c>
    </row>
    <row r="26" spans="1:35" x14ac:dyDescent="0.25">
      <c r="A26" s="110">
        <v>23</v>
      </c>
      <c r="B26" s="114" t="s">
        <v>257</v>
      </c>
      <c r="C26" s="96">
        <v>4.84</v>
      </c>
      <c r="D26" s="77" t="s">
        <v>220</v>
      </c>
      <c r="Z26" s="63">
        <v>23</v>
      </c>
      <c r="AA26" s="124">
        <f t="shared" si="0"/>
        <v>4.5</v>
      </c>
      <c r="AB26" s="124">
        <f t="shared" si="1"/>
        <v>4.6499999999999995</v>
      </c>
      <c r="AC26" s="124">
        <f t="shared" si="2"/>
        <v>5</v>
      </c>
      <c r="AD26" s="124">
        <f t="shared" si="3"/>
        <v>5.3500000000000005</v>
      </c>
      <c r="AE26" s="125">
        <f t="shared" si="4"/>
        <v>5.5</v>
      </c>
    </row>
    <row r="27" spans="1:35" x14ac:dyDescent="0.25">
      <c r="A27" s="110">
        <v>24</v>
      </c>
      <c r="B27" s="114" t="s">
        <v>258</v>
      </c>
      <c r="C27" s="96">
        <v>4.92</v>
      </c>
      <c r="D27" s="77" t="s">
        <v>233</v>
      </c>
      <c r="Z27" s="63">
        <v>24</v>
      </c>
      <c r="AA27" s="124">
        <f t="shared" si="0"/>
        <v>4.5</v>
      </c>
      <c r="AB27" s="124">
        <f t="shared" si="1"/>
        <v>4.6499999999999995</v>
      </c>
      <c r="AC27" s="124">
        <f t="shared" si="2"/>
        <v>5</v>
      </c>
      <c r="AD27" s="124">
        <f t="shared" si="3"/>
        <v>5.3500000000000005</v>
      </c>
      <c r="AE27" s="125">
        <f t="shared" si="4"/>
        <v>5.5</v>
      </c>
    </row>
    <row r="28" spans="1:35" x14ac:dyDescent="0.25">
      <c r="A28" s="110">
        <v>25</v>
      </c>
      <c r="B28" s="114" t="s">
        <v>259</v>
      </c>
      <c r="C28" s="96">
        <v>4.91</v>
      </c>
      <c r="D28" s="77" t="s">
        <v>220</v>
      </c>
      <c r="Z28" s="63">
        <v>25</v>
      </c>
      <c r="AA28" s="124">
        <f t="shared" si="0"/>
        <v>4.5</v>
      </c>
      <c r="AB28" s="124">
        <f t="shared" si="1"/>
        <v>4.6499999999999995</v>
      </c>
      <c r="AC28" s="124">
        <f t="shared" si="2"/>
        <v>5</v>
      </c>
      <c r="AD28" s="124">
        <f t="shared" si="3"/>
        <v>5.3500000000000005</v>
      </c>
      <c r="AE28" s="125">
        <f t="shared" si="4"/>
        <v>5.5</v>
      </c>
    </row>
    <row r="29" spans="1:35" x14ac:dyDescent="0.25">
      <c r="A29" s="110">
        <v>26</v>
      </c>
      <c r="B29" s="114" t="s">
        <v>260</v>
      </c>
      <c r="C29" s="96">
        <v>5.43</v>
      </c>
      <c r="D29" s="77" t="s">
        <v>220</v>
      </c>
      <c r="Z29" s="63">
        <v>26</v>
      </c>
      <c r="AA29" s="124">
        <f t="shared" si="0"/>
        <v>4.5</v>
      </c>
      <c r="AB29" s="124">
        <f t="shared" si="1"/>
        <v>4.6499999999999995</v>
      </c>
      <c r="AC29" s="124">
        <f t="shared" si="2"/>
        <v>5</v>
      </c>
      <c r="AD29" s="124">
        <f t="shared" si="3"/>
        <v>5.3500000000000005</v>
      </c>
      <c r="AE29" s="125">
        <f t="shared" si="4"/>
        <v>5.5</v>
      </c>
    </row>
    <row r="30" spans="1:35" x14ac:dyDescent="0.25">
      <c r="A30" s="110">
        <v>27</v>
      </c>
      <c r="B30" s="114" t="s">
        <v>260</v>
      </c>
      <c r="C30" s="96">
        <v>5.27</v>
      </c>
      <c r="D30" s="77" t="s">
        <v>220</v>
      </c>
      <c r="Z30" s="63">
        <v>27</v>
      </c>
      <c r="AA30" s="124">
        <f t="shared" si="0"/>
        <v>4.5</v>
      </c>
      <c r="AB30" s="124">
        <f t="shared" si="1"/>
        <v>4.6499999999999995</v>
      </c>
      <c r="AC30" s="124">
        <f t="shared" si="2"/>
        <v>5</v>
      </c>
      <c r="AD30" s="124">
        <f t="shared" si="3"/>
        <v>5.3500000000000005</v>
      </c>
      <c r="AE30" s="125">
        <f t="shared" si="4"/>
        <v>5.5</v>
      </c>
    </row>
    <row r="31" spans="1:35" x14ac:dyDescent="0.25">
      <c r="A31" s="110">
        <v>28</v>
      </c>
      <c r="B31" s="114" t="s">
        <v>261</v>
      </c>
      <c r="C31" s="96">
        <v>5.2</v>
      </c>
      <c r="D31" s="77" t="s">
        <v>264</v>
      </c>
      <c r="Z31" s="63">
        <v>28</v>
      </c>
      <c r="AA31" s="124">
        <f t="shared" si="0"/>
        <v>4.5</v>
      </c>
      <c r="AB31" s="124">
        <f t="shared" si="1"/>
        <v>4.6499999999999995</v>
      </c>
      <c r="AC31" s="124">
        <f t="shared" si="2"/>
        <v>5</v>
      </c>
      <c r="AD31" s="124">
        <f t="shared" si="3"/>
        <v>5.3500000000000005</v>
      </c>
      <c r="AE31" s="125">
        <f t="shared" si="4"/>
        <v>5.5</v>
      </c>
    </row>
    <row r="32" spans="1:35" x14ac:dyDescent="0.25">
      <c r="A32" s="110">
        <v>29</v>
      </c>
      <c r="B32" s="114" t="s">
        <v>262</v>
      </c>
      <c r="C32" s="96">
        <v>5.27</v>
      </c>
      <c r="D32" s="77" t="s">
        <v>220</v>
      </c>
      <c r="Z32" s="63">
        <v>29</v>
      </c>
      <c r="AA32" s="124">
        <f t="shared" si="0"/>
        <v>4.5</v>
      </c>
      <c r="AB32" s="124">
        <f t="shared" si="1"/>
        <v>4.6499999999999995</v>
      </c>
      <c r="AC32" s="124">
        <f t="shared" si="2"/>
        <v>5</v>
      </c>
      <c r="AD32" s="124">
        <f t="shared" si="3"/>
        <v>5.3500000000000005</v>
      </c>
      <c r="AE32" s="125">
        <f t="shared" si="4"/>
        <v>5.5</v>
      </c>
    </row>
    <row r="33" spans="1:31" x14ac:dyDescent="0.25">
      <c r="A33" s="110">
        <v>30</v>
      </c>
      <c r="B33" s="114" t="s">
        <v>263</v>
      </c>
      <c r="C33" s="96">
        <v>5.23</v>
      </c>
      <c r="D33" s="77" t="s">
        <v>220</v>
      </c>
      <c r="Z33" s="63">
        <v>30</v>
      </c>
      <c r="AA33" s="124">
        <f t="shared" si="0"/>
        <v>4.5</v>
      </c>
      <c r="AB33" s="124">
        <f t="shared" si="1"/>
        <v>4.6499999999999995</v>
      </c>
      <c r="AC33" s="124">
        <f t="shared" si="2"/>
        <v>5</v>
      </c>
      <c r="AD33" s="124">
        <f t="shared" si="3"/>
        <v>5.3500000000000005</v>
      </c>
      <c r="AE33" s="125">
        <f t="shared" si="4"/>
        <v>5.5</v>
      </c>
    </row>
    <row r="34" spans="1:31" x14ac:dyDescent="0.25">
      <c r="A34" s="110">
        <v>31</v>
      </c>
      <c r="B34" s="114" t="s">
        <v>263</v>
      </c>
      <c r="C34" s="96">
        <v>5.45</v>
      </c>
      <c r="D34" s="77" t="s">
        <v>220</v>
      </c>
      <c r="Z34" s="63">
        <v>31</v>
      </c>
      <c r="AA34" s="124">
        <f t="shared" si="0"/>
        <v>4.5</v>
      </c>
      <c r="AB34" s="124">
        <f t="shared" si="1"/>
        <v>4.6499999999999995</v>
      </c>
      <c r="AC34" s="124">
        <f t="shared" si="2"/>
        <v>5</v>
      </c>
      <c r="AD34" s="124">
        <f t="shared" si="3"/>
        <v>5.3500000000000005</v>
      </c>
      <c r="AE34" s="125">
        <f t="shared" si="4"/>
        <v>5.5</v>
      </c>
    </row>
    <row r="35" spans="1:31" x14ac:dyDescent="0.25">
      <c r="A35" s="110">
        <v>32</v>
      </c>
      <c r="B35" s="114" t="s">
        <v>263</v>
      </c>
      <c r="C35" s="96">
        <v>5.18</v>
      </c>
      <c r="D35" s="77" t="s">
        <v>220</v>
      </c>
      <c r="Z35" s="63">
        <v>32</v>
      </c>
      <c r="AA35" s="124">
        <f t="shared" si="0"/>
        <v>4.5</v>
      </c>
      <c r="AB35" s="124">
        <f t="shared" si="1"/>
        <v>4.6499999999999995</v>
      </c>
      <c r="AC35" s="124">
        <f t="shared" si="2"/>
        <v>5</v>
      </c>
      <c r="AD35" s="124">
        <f t="shared" si="3"/>
        <v>5.3500000000000005</v>
      </c>
      <c r="AE35" s="125">
        <f t="shared" si="4"/>
        <v>5.5</v>
      </c>
    </row>
    <row r="36" spans="1:31" x14ac:dyDescent="0.25">
      <c r="A36" s="110">
        <v>33</v>
      </c>
      <c r="B36" s="114" t="s">
        <v>263</v>
      </c>
      <c r="C36" s="96">
        <v>5.1100000000000003</v>
      </c>
      <c r="D36" s="77" t="s">
        <v>220</v>
      </c>
      <c r="Z36" s="63">
        <v>33</v>
      </c>
      <c r="AA36" s="124">
        <f t="shared" si="0"/>
        <v>4.5</v>
      </c>
      <c r="AB36" s="124">
        <f t="shared" si="1"/>
        <v>4.6499999999999995</v>
      </c>
      <c r="AC36" s="124">
        <f t="shared" si="2"/>
        <v>5</v>
      </c>
      <c r="AD36" s="124">
        <f t="shared" si="3"/>
        <v>5.3500000000000005</v>
      </c>
      <c r="AE36" s="125">
        <f t="shared" si="4"/>
        <v>5.5</v>
      </c>
    </row>
    <row r="37" spans="1:31" x14ac:dyDescent="0.25">
      <c r="A37" s="110">
        <v>34</v>
      </c>
      <c r="B37" s="114" t="s">
        <v>265</v>
      </c>
      <c r="C37" s="96">
        <v>5.01</v>
      </c>
      <c r="D37" s="77" t="s">
        <v>220</v>
      </c>
      <c r="Z37" s="63">
        <v>34</v>
      </c>
      <c r="AA37" s="124">
        <f t="shared" si="0"/>
        <v>4.5</v>
      </c>
      <c r="AB37" s="124">
        <f t="shared" si="1"/>
        <v>4.6499999999999995</v>
      </c>
      <c r="AC37" s="124">
        <f t="shared" si="2"/>
        <v>5</v>
      </c>
      <c r="AD37" s="124">
        <f t="shared" si="3"/>
        <v>5.3500000000000005</v>
      </c>
      <c r="AE37" s="125">
        <f t="shared" si="4"/>
        <v>5.5</v>
      </c>
    </row>
    <row r="38" spans="1:31" x14ac:dyDescent="0.25">
      <c r="A38" s="110">
        <v>35</v>
      </c>
      <c r="B38" s="114" t="s">
        <v>265</v>
      </c>
      <c r="C38" s="96">
        <v>5.1100000000000003</v>
      </c>
      <c r="D38" s="77" t="s">
        <v>220</v>
      </c>
      <c r="Z38" s="63">
        <v>35</v>
      </c>
      <c r="AA38" s="124">
        <f t="shared" si="0"/>
        <v>4.5</v>
      </c>
      <c r="AB38" s="124">
        <f t="shared" si="1"/>
        <v>4.6499999999999995</v>
      </c>
      <c r="AC38" s="124">
        <f t="shared" si="2"/>
        <v>5</v>
      </c>
      <c r="AD38" s="124">
        <f t="shared" si="3"/>
        <v>5.3500000000000005</v>
      </c>
      <c r="AE38" s="125">
        <f t="shared" si="4"/>
        <v>5.5</v>
      </c>
    </row>
    <row r="39" spans="1:31" x14ac:dyDescent="0.25">
      <c r="A39" s="110">
        <v>36</v>
      </c>
      <c r="B39" s="114" t="s">
        <v>266</v>
      </c>
      <c r="C39" s="96">
        <v>5.07</v>
      </c>
      <c r="D39" s="77" t="s">
        <v>264</v>
      </c>
      <c r="Z39" s="63">
        <v>36</v>
      </c>
      <c r="AA39" s="124">
        <f t="shared" si="0"/>
        <v>4.5</v>
      </c>
      <c r="AB39" s="124">
        <f t="shared" si="1"/>
        <v>4.6499999999999995</v>
      </c>
      <c r="AC39" s="124">
        <f t="shared" si="2"/>
        <v>5</v>
      </c>
      <c r="AD39" s="124">
        <f t="shared" si="3"/>
        <v>5.3500000000000005</v>
      </c>
      <c r="AE39" s="125">
        <f t="shared" si="4"/>
        <v>5.5</v>
      </c>
    </row>
    <row r="40" spans="1:31" x14ac:dyDescent="0.25">
      <c r="A40" s="110">
        <v>37</v>
      </c>
      <c r="B40" s="114" t="s">
        <v>267</v>
      </c>
      <c r="C40" s="96">
        <v>5.05</v>
      </c>
      <c r="D40" s="77" t="s">
        <v>264</v>
      </c>
      <c r="Z40" s="63">
        <v>37</v>
      </c>
      <c r="AA40" s="124">
        <f t="shared" si="0"/>
        <v>4.5</v>
      </c>
      <c r="AB40" s="124">
        <f t="shared" si="1"/>
        <v>4.6499999999999995</v>
      </c>
      <c r="AC40" s="124">
        <f t="shared" si="2"/>
        <v>5</v>
      </c>
      <c r="AD40" s="124">
        <f t="shared" si="3"/>
        <v>5.3500000000000005</v>
      </c>
      <c r="AE40" s="125">
        <f t="shared" si="4"/>
        <v>5.5</v>
      </c>
    </row>
    <row r="41" spans="1:31" x14ac:dyDescent="0.25">
      <c r="A41" s="110">
        <v>38</v>
      </c>
      <c r="B41" s="114" t="s">
        <v>268</v>
      </c>
      <c r="C41" s="96">
        <v>5.1100000000000003</v>
      </c>
      <c r="D41" s="77" t="s">
        <v>220</v>
      </c>
      <c r="Z41" s="63">
        <v>38</v>
      </c>
      <c r="AA41" s="124">
        <f t="shared" si="0"/>
        <v>4.5</v>
      </c>
      <c r="AB41" s="124">
        <f t="shared" si="1"/>
        <v>4.6499999999999995</v>
      </c>
      <c r="AC41" s="124">
        <f t="shared" si="2"/>
        <v>5</v>
      </c>
      <c r="AD41" s="124">
        <f t="shared" si="3"/>
        <v>5.3500000000000005</v>
      </c>
      <c r="AE41" s="125">
        <f t="shared" si="4"/>
        <v>5.5</v>
      </c>
    </row>
    <row r="42" spans="1:31" x14ac:dyDescent="0.25">
      <c r="A42" s="110">
        <v>39</v>
      </c>
      <c r="B42" s="114" t="s">
        <v>268</v>
      </c>
      <c r="C42" s="96">
        <v>5.2</v>
      </c>
      <c r="D42" s="77" t="s">
        <v>220</v>
      </c>
      <c r="Z42" s="63">
        <v>39</v>
      </c>
      <c r="AA42" s="124">
        <f t="shared" si="0"/>
        <v>4.5</v>
      </c>
      <c r="AB42" s="124">
        <f t="shared" si="1"/>
        <v>4.6499999999999995</v>
      </c>
      <c r="AC42" s="124">
        <f t="shared" si="2"/>
        <v>5</v>
      </c>
      <c r="AD42" s="124">
        <f t="shared" si="3"/>
        <v>5.3500000000000005</v>
      </c>
      <c r="AE42" s="125">
        <f t="shared" si="4"/>
        <v>5.5</v>
      </c>
    </row>
    <row r="43" spans="1:31" x14ac:dyDescent="0.25">
      <c r="A43" s="110">
        <v>40</v>
      </c>
      <c r="B43" s="114" t="s">
        <v>268</v>
      </c>
      <c r="C43" s="96">
        <v>5.15</v>
      </c>
      <c r="D43" s="77" t="s">
        <v>220</v>
      </c>
      <c r="Z43" s="63">
        <v>40</v>
      </c>
      <c r="AA43" s="124">
        <f t="shared" si="0"/>
        <v>4.5</v>
      </c>
      <c r="AB43" s="124">
        <f t="shared" si="1"/>
        <v>4.6499999999999995</v>
      </c>
      <c r="AC43" s="124">
        <f t="shared" si="2"/>
        <v>5</v>
      </c>
      <c r="AD43" s="124">
        <f t="shared" si="3"/>
        <v>5.3500000000000005</v>
      </c>
      <c r="AE43" s="125">
        <f t="shared" si="4"/>
        <v>5.5</v>
      </c>
    </row>
    <row r="44" spans="1:31" x14ac:dyDescent="0.25">
      <c r="A44" s="110">
        <v>41</v>
      </c>
      <c r="B44" s="114" t="s">
        <v>268</v>
      </c>
      <c r="C44" s="96">
        <v>5.1100000000000003</v>
      </c>
      <c r="D44" s="77" t="s">
        <v>220</v>
      </c>
      <c r="Z44" s="63">
        <v>41</v>
      </c>
      <c r="AA44" s="124">
        <f t="shared" si="0"/>
        <v>4.5</v>
      </c>
      <c r="AB44" s="124">
        <f t="shared" si="1"/>
        <v>4.6499999999999995</v>
      </c>
      <c r="AC44" s="124">
        <f t="shared" si="2"/>
        <v>5</v>
      </c>
      <c r="AD44" s="124">
        <f t="shared" si="3"/>
        <v>5.3500000000000005</v>
      </c>
      <c r="AE44" s="125">
        <f t="shared" si="4"/>
        <v>5.5</v>
      </c>
    </row>
    <row r="45" spans="1:31" x14ac:dyDescent="0.25">
      <c r="A45" s="110">
        <v>42</v>
      </c>
      <c r="B45" s="114" t="s">
        <v>269</v>
      </c>
      <c r="C45" s="96">
        <v>5.01</v>
      </c>
      <c r="D45" s="77" t="s">
        <v>264</v>
      </c>
      <c r="Z45" s="63">
        <v>42</v>
      </c>
      <c r="AA45" s="124">
        <f t="shared" si="0"/>
        <v>4.5</v>
      </c>
      <c r="AB45" s="124">
        <f t="shared" si="1"/>
        <v>4.6499999999999995</v>
      </c>
      <c r="AC45" s="124">
        <f t="shared" si="2"/>
        <v>5</v>
      </c>
      <c r="AD45" s="124">
        <f t="shared" si="3"/>
        <v>5.3500000000000005</v>
      </c>
      <c r="AE45" s="125">
        <f t="shared" si="4"/>
        <v>5.5</v>
      </c>
    </row>
    <row r="46" spans="1:31" x14ac:dyDescent="0.25">
      <c r="A46" s="110">
        <v>43</v>
      </c>
      <c r="B46" s="114" t="s">
        <v>270</v>
      </c>
      <c r="C46" s="96">
        <v>5.01</v>
      </c>
      <c r="D46" s="77" t="s">
        <v>264</v>
      </c>
      <c r="Z46" s="63">
        <v>43</v>
      </c>
      <c r="AA46" s="124">
        <f t="shared" si="0"/>
        <v>4.5</v>
      </c>
      <c r="AB46" s="124">
        <f t="shared" si="1"/>
        <v>4.6499999999999995</v>
      </c>
      <c r="AC46" s="124">
        <f t="shared" si="2"/>
        <v>5</v>
      </c>
      <c r="AD46" s="124">
        <f t="shared" si="3"/>
        <v>5.3500000000000005</v>
      </c>
      <c r="AE46" s="125">
        <f t="shared" si="4"/>
        <v>5.5</v>
      </c>
    </row>
    <row r="47" spans="1:31" x14ac:dyDescent="0.25">
      <c r="A47" s="110">
        <v>44</v>
      </c>
      <c r="B47" s="114" t="s">
        <v>271</v>
      </c>
      <c r="C47" s="96">
        <v>5</v>
      </c>
      <c r="D47" s="77" t="s">
        <v>264</v>
      </c>
      <c r="Z47" s="63">
        <v>44</v>
      </c>
      <c r="AA47" s="124">
        <f t="shared" si="0"/>
        <v>4.5</v>
      </c>
      <c r="AB47" s="124">
        <f t="shared" si="1"/>
        <v>4.6499999999999995</v>
      </c>
      <c r="AC47" s="124">
        <f t="shared" si="2"/>
        <v>5</v>
      </c>
      <c r="AD47" s="124">
        <f t="shared" si="3"/>
        <v>5.3500000000000005</v>
      </c>
      <c r="AE47" s="125">
        <f t="shared" si="4"/>
        <v>5.5</v>
      </c>
    </row>
    <row r="48" spans="1:31" x14ac:dyDescent="0.25">
      <c r="A48" s="110">
        <v>45</v>
      </c>
      <c r="B48" s="114" t="s">
        <v>272</v>
      </c>
      <c r="C48" s="96">
        <v>5.08</v>
      </c>
      <c r="D48" s="77" t="s">
        <v>220</v>
      </c>
      <c r="Z48" s="63">
        <v>45</v>
      </c>
      <c r="AA48" s="124">
        <f t="shared" si="0"/>
        <v>4.5</v>
      </c>
      <c r="AB48" s="124">
        <f t="shared" si="1"/>
        <v>4.6499999999999995</v>
      </c>
      <c r="AC48" s="124">
        <f t="shared" si="2"/>
        <v>5</v>
      </c>
      <c r="AD48" s="124">
        <f t="shared" si="3"/>
        <v>5.3500000000000005</v>
      </c>
      <c r="AE48" s="125">
        <f t="shared" si="4"/>
        <v>5.5</v>
      </c>
    </row>
    <row r="49" spans="1:31" x14ac:dyDescent="0.25">
      <c r="A49" s="110">
        <v>46</v>
      </c>
      <c r="B49" s="114" t="s">
        <v>272</v>
      </c>
      <c r="C49" s="96">
        <v>5</v>
      </c>
      <c r="D49" s="77" t="s">
        <v>220</v>
      </c>
      <c r="Z49" s="63">
        <v>46</v>
      </c>
      <c r="AA49" s="124">
        <f t="shared" si="0"/>
        <v>4.5</v>
      </c>
      <c r="AB49" s="124">
        <f t="shared" si="1"/>
        <v>4.6499999999999995</v>
      </c>
      <c r="AC49" s="124">
        <f t="shared" si="2"/>
        <v>5</v>
      </c>
      <c r="AD49" s="124">
        <f t="shared" si="3"/>
        <v>5.3500000000000005</v>
      </c>
      <c r="AE49" s="125">
        <f t="shared" si="4"/>
        <v>5.5</v>
      </c>
    </row>
    <row r="50" spans="1:31" x14ac:dyDescent="0.25">
      <c r="A50" s="110">
        <v>47</v>
      </c>
      <c r="B50" s="114" t="s">
        <v>273</v>
      </c>
      <c r="C50" s="96">
        <v>5.25</v>
      </c>
      <c r="D50" s="77" t="s">
        <v>220</v>
      </c>
      <c r="Z50" s="63">
        <v>47</v>
      </c>
      <c r="AA50" s="124">
        <f t="shared" si="0"/>
        <v>4.5</v>
      </c>
      <c r="AB50" s="124">
        <f t="shared" si="1"/>
        <v>4.6499999999999995</v>
      </c>
      <c r="AC50" s="124">
        <f t="shared" si="2"/>
        <v>5</v>
      </c>
      <c r="AD50" s="124">
        <f t="shared" si="3"/>
        <v>5.3500000000000005</v>
      </c>
      <c r="AE50" s="125">
        <f t="shared" si="4"/>
        <v>5.5</v>
      </c>
    </row>
    <row r="51" spans="1:31" x14ac:dyDescent="0.25">
      <c r="A51" s="110">
        <v>48</v>
      </c>
      <c r="B51" s="114" t="s">
        <v>323</v>
      </c>
      <c r="C51" s="96">
        <v>5.22</v>
      </c>
      <c r="D51" s="77" t="s">
        <v>264</v>
      </c>
      <c r="Z51" s="63">
        <v>48</v>
      </c>
      <c r="AA51" s="124">
        <f t="shared" si="0"/>
        <v>4.5</v>
      </c>
      <c r="AB51" s="124">
        <f t="shared" si="1"/>
        <v>4.6499999999999995</v>
      </c>
      <c r="AC51" s="124">
        <f t="shared" si="2"/>
        <v>5</v>
      </c>
      <c r="AD51" s="124">
        <f t="shared" si="3"/>
        <v>5.3500000000000005</v>
      </c>
      <c r="AE51" s="125">
        <f t="shared" si="4"/>
        <v>5.5</v>
      </c>
    </row>
    <row r="52" spans="1:31" x14ac:dyDescent="0.25">
      <c r="A52" s="110">
        <v>49</v>
      </c>
      <c r="B52" s="114" t="s">
        <v>274</v>
      </c>
      <c r="C52" s="96">
        <v>5.12</v>
      </c>
      <c r="D52" s="77" t="s">
        <v>264</v>
      </c>
      <c r="Z52" s="63">
        <v>49</v>
      </c>
      <c r="AA52" s="124">
        <f t="shared" si="0"/>
        <v>4.5</v>
      </c>
      <c r="AB52" s="124">
        <f t="shared" si="1"/>
        <v>4.6499999999999995</v>
      </c>
      <c r="AC52" s="124">
        <f t="shared" si="2"/>
        <v>5</v>
      </c>
      <c r="AD52" s="124">
        <f t="shared" si="3"/>
        <v>5.3500000000000005</v>
      </c>
      <c r="AE52" s="125">
        <f t="shared" si="4"/>
        <v>5.5</v>
      </c>
    </row>
    <row r="53" spans="1:31" x14ac:dyDescent="0.25">
      <c r="A53" s="110">
        <v>50</v>
      </c>
      <c r="B53" s="114" t="s">
        <v>275</v>
      </c>
      <c r="C53" s="96">
        <v>5.0199999999999996</v>
      </c>
      <c r="D53" s="77" t="s">
        <v>264</v>
      </c>
      <c r="Z53" s="63">
        <v>50</v>
      </c>
      <c r="AA53" s="124">
        <f t="shared" si="0"/>
        <v>4.5</v>
      </c>
      <c r="AB53" s="124">
        <f t="shared" si="1"/>
        <v>4.6499999999999995</v>
      </c>
      <c r="AC53" s="124">
        <f t="shared" si="2"/>
        <v>5</v>
      </c>
      <c r="AD53" s="124">
        <f t="shared" si="3"/>
        <v>5.3500000000000005</v>
      </c>
      <c r="AE53" s="125">
        <f t="shared" si="4"/>
        <v>5.5</v>
      </c>
    </row>
    <row r="54" spans="1:31" x14ac:dyDescent="0.25">
      <c r="A54" s="110">
        <v>51</v>
      </c>
      <c r="B54" s="114" t="s">
        <v>276</v>
      </c>
      <c r="C54" s="96">
        <v>5.36</v>
      </c>
      <c r="D54" s="77" t="s">
        <v>220</v>
      </c>
      <c r="Z54" s="63">
        <v>51</v>
      </c>
      <c r="AA54" s="124">
        <f t="shared" si="0"/>
        <v>4.5</v>
      </c>
      <c r="AB54" s="124">
        <f t="shared" si="1"/>
        <v>4.6499999999999995</v>
      </c>
      <c r="AC54" s="124">
        <f t="shared" si="2"/>
        <v>5</v>
      </c>
      <c r="AD54" s="124">
        <f t="shared" si="3"/>
        <v>5.3500000000000005</v>
      </c>
      <c r="AE54" s="125">
        <f t="shared" si="4"/>
        <v>5.5</v>
      </c>
    </row>
    <row r="55" spans="1:31" x14ac:dyDescent="0.25">
      <c r="A55" s="110">
        <v>52</v>
      </c>
      <c r="B55" s="114" t="s">
        <v>277</v>
      </c>
      <c r="C55" s="96">
        <v>5.39</v>
      </c>
      <c r="D55" s="77" t="s">
        <v>220</v>
      </c>
      <c r="Z55" s="63">
        <v>52</v>
      </c>
      <c r="AA55" s="124">
        <f t="shared" si="0"/>
        <v>4.5</v>
      </c>
      <c r="AB55" s="124">
        <f t="shared" si="1"/>
        <v>4.6499999999999995</v>
      </c>
      <c r="AC55" s="124">
        <f t="shared" si="2"/>
        <v>5</v>
      </c>
      <c r="AD55" s="124">
        <f t="shared" si="3"/>
        <v>5.3500000000000005</v>
      </c>
      <c r="AE55" s="125">
        <f t="shared" si="4"/>
        <v>5.5</v>
      </c>
    </row>
    <row r="56" spans="1:31" x14ac:dyDescent="0.25">
      <c r="A56" s="110">
        <v>53</v>
      </c>
      <c r="B56" s="114" t="s">
        <v>278</v>
      </c>
      <c r="C56" s="96">
        <v>5.0199999999999996</v>
      </c>
      <c r="D56" s="77" t="s">
        <v>264</v>
      </c>
      <c r="Z56" s="63">
        <v>53</v>
      </c>
      <c r="AA56" s="124">
        <f t="shared" si="0"/>
        <v>4.5</v>
      </c>
      <c r="AB56" s="124">
        <f t="shared" si="1"/>
        <v>4.6499999999999995</v>
      </c>
      <c r="AC56" s="124">
        <f t="shared" si="2"/>
        <v>5</v>
      </c>
      <c r="AD56" s="124">
        <f t="shared" si="3"/>
        <v>5.3500000000000005</v>
      </c>
      <c r="AE56" s="125">
        <f t="shared" si="4"/>
        <v>5.5</v>
      </c>
    </row>
    <row r="57" spans="1:31" x14ac:dyDescent="0.25">
      <c r="A57" s="110">
        <v>54</v>
      </c>
      <c r="B57" s="114" t="s">
        <v>279</v>
      </c>
      <c r="C57" s="96">
        <v>4.8099999999999996</v>
      </c>
      <c r="D57" s="77" t="s">
        <v>220</v>
      </c>
      <c r="Z57" s="63">
        <v>54</v>
      </c>
      <c r="AA57" s="124">
        <f t="shared" si="0"/>
        <v>4.5</v>
      </c>
      <c r="AB57" s="124">
        <f t="shared" si="1"/>
        <v>4.6499999999999995</v>
      </c>
      <c r="AC57" s="124">
        <f t="shared" si="2"/>
        <v>5</v>
      </c>
      <c r="AD57" s="124">
        <f t="shared" si="3"/>
        <v>5.3500000000000005</v>
      </c>
      <c r="AE57" s="125">
        <f t="shared" si="4"/>
        <v>5.5</v>
      </c>
    </row>
    <row r="58" spans="1:31" x14ac:dyDescent="0.25">
      <c r="A58" s="110">
        <v>55</v>
      </c>
      <c r="B58" s="114" t="s">
        <v>279</v>
      </c>
      <c r="C58" s="96">
        <v>5.0199999999999996</v>
      </c>
      <c r="D58" s="77" t="s">
        <v>220</v>
      </c>
      <c r="Z58" s="63">
        <v>55</v>
      </c>
      <c r="AA58" s="124">
        <f t="shared" si="0"/>
        <v>4.5</v>
      </c>
      <c r="AB58" s="124">
        <f t="shared" si="1"/>
        <v>4.6499999999999995</v>
      </c>
      <c r="AC58" s="124">
        <f t="shared" si="2"/>
        <v>5</v>
      </c>
      <c r="AD58" s="124">
        <f t="shared" si="3"/>
        <v>5.3500000000000005</v>
      </c>
      <c r="AE58" s="125">
        <f t="shared" si="4"/>
        <v>5.5</v>
      </c>
    </row>
    <row r="59" spans="1:31" x14ac:dyDescent="0.25">
      <c r="A59" s="110">
        <v>56</v>
      </c>
      <c r="B59" s="114" t="s">
        <v>280</v>
      </c>
      <c r="C59" s="96">
        <v>5.34</v>
      </c>
      <c r="D59" s="77" t="s">
        <v>220</v>
      </c>
      <c r="Z59" s="63">
        <v>56</v>
      </c>
      <c r="AA59" s="124">
        <f t="shared" si="0"/>
        <v>4.5</v>
      </c>
      <c r="AB59" s="124">
        <f t="shared" si="1"/>
        <v>4.6499999999999995</v>
      </c>
      <c r="AC59" s="124">
        <f t="shared" si="2"/>
        <v>5</v>
      </c>
      <c r="AD59" s="124">
        <f t="shared" si="3"/>
        <v>5.3500000000000005</v>
      </c>
      <c r="AE59" s="125">
        <f t="shared" si="4"/>
        <v>5.5</v>
      </c>
    </row>
    <row r="60" spans="1:31" x14ac:dyDescent="0.25">
      <c r="A60" s="110">
        <v>57</v>
      </c>
      <c r="B60" s="114" t="s">
        <v>281</v>
      </c>
      <c r="C60" s="96">
        <v>4.58</v>
      </c>
      <c r="D60" s="77" t="s">
        <v>220</v>
      </c>
      <c r="Z60" s="63">
        <v>57</v>
      </c>
      <c r="AA60" s="124">
        <f t="shared" si="0"/>
        <v>4.5</v>
      </c>
      <c r="AB60" s="124">
        <f t="shared" si="1"/>
        <v>4.6499999999999995</v>
      </c>
      <c r="AC60" s="124">
        <f t="shared" si="2"/>
        <v>5</v>
      </c>
      <c r="AD60" s="124">
        <f t="shared" si="3"/>
        <v>5.3500000000000005</v>
      </c>
      <c r="AE60" s="125">
        <f t="shared" si="4"/>
        <v>5.5</v>
      </c>
    </row>
    <row r="61" spans="1:31" x14ac:dyDescent="0.25">
      <c r="A61" s="110">
        <v>58</v>
      </c>
      <c r="B61" s="114" t="s">
        <v>281</v>
      </c>
      <c r="C61" s="96">
        <v>4.6399999999999997</v>
      </c>
      <c r="D61" s="77" t="s">
        <v>220</v>
      </c>
      <c r="Z61" s="63">
        <v>58</v>
      </c>
      <c r="AA61" s="124">
        <f t="shared" si="0"/>
        <v>4.5</v>
      </c>
      <c r="AB61" s="124">
        <f t="shared" si="1"/>
        <v>4.6499999999999995</v>
      </c>
      <c r="AC61" s="124">
        <f t="shared" si="2"/>
        <v>5</v>
      </c>
      <c r="AD61" s="124">
        <f t="shared" si="3"/>
        <v>5.3500000000000005</v>
      </c>
      <c r="AE61" s="125">
        <f t="shared" si="4"/>
        <v>5.5</v>
      </c>
    </row>
    <row r="62" spans="1:31" x14ac:dyDescent="0.25">
      <c r="A62" s="110">
        <v>59</v>
      </c>
      <c r="B62" s="114" t="s">
        <v>281</v>
      </c>
      <c r="C62" s="96">
        <v>4.57</v>
      </c>
      <c r="D62" s="77" t="s">
        <v>220</v>
      </c>
      <c r="Z62" s="63">
        <v>59</v>
      </c>
      <c r="AA62" s="124">
        <f t="shared" si="0"/>
        <v>4.5</v>
      </c>
      <c r="AB62" s="124">
        <f t="shared" si="1"/>
        <v>4.6499999999999995</v>
      </c>
      <c r="AC62" s="124">
        <f t="shared" si="2"/>
        <v>5</v>
      </c>
      <c r="AD62" s="124">
        <f t="shared" si="3"/>
        <v>5.3500000000000005</v>
      </c>
      <c r="AE62" s="125">
        <f t="shared" si="4"/>
        <v>5.5</v>
      </c>
    </row>
    <row r="63" spans="1:31" x14ac:dyDescent="0.25">
      <c r="A63" s="110">
        <v>60</v>
      </c>
      <c r="B63" s="114" t="s">
        <v>282</v>
      </c>
      <c r="C63" s="96">
        <v>5.0199999999999996</v>
      </c>
      <c r="D63" s="77" t="s">
        <v>264</v>
      </c>
      <c r="Z63" s="63">
        <v>60</v>
      </c>
      <c r="AA63" s="124">
        <f t="shared" si="0"/>
        <v>4.5</v>
      </c>
      <c r="AB63" s="124">
        <f t="shared" si="1"/>
        <v>4.6499999999999995</v>
      </c>
      <c r="AC63" s="124">
        <f t="shared" si="2"/>
        <v>5</v>
      </c>
      <c r="AD63" s="124">
        <f t="shared" si="3"/>
        <v>5.3500000000000005</v>
      </c>
      <c r="AE63" s="125">
        <f t="shared" si="4"/>
        <v>5.5</v>
      </c>
    </row>
    <row r="64" spans="1:31" x14ac:dyDescent="0.25">
      <c r="A64" s="110">
        <v>61</v>
      </c>
      <c r="B64" s="114" t="s">
        <v>283</v>
      </c>
      <c r="C64" s="96">
        <v>5.36</v>
      </c>
      <c r="D64" s="77" t="s">
        <v>220</v>
      </c>
      <c r="Z64" s="63">
        <v>61</v>
      </c>
      <c r="AA64" s="124">
        <f t="shared" si="0"/>
        <v>4.5</v>
      </c>
      <c r="AB64" s="124">
        <f t="shared" si="1"/>
        <v>4.6499999999999995</v>
      </c>
      <c r="AC64" s="124">
        <f t="shared" si="2"/>
        <v>5</v>
      </c>
      <c r="AD64" s="124">
        <f t="shared" si="3"/>
        <v>5.3500000000000005</v>
      </c>
      <c r="AE64" s="125">
        <f t="shared" si="4"/>
        <v>5.5</v>
      </c>
    </row>
    <row r="65" spans="1:31" x14ac:dyDescent="0.25">
      <c r="A65" s="110">
        <v>62</v>
      </c>
      <c r="B65" s="114" t="s">
        <v>283</v>
      </c>
      <c r="C65" s="96">
        <v>5.3</v>
      </c>
      <c r="D65" s="77" t="s">
        <v>220</v>
      </c>
      <c r="Z65" s="63">
        <v>62</v>
      </c>
      <c r="AA65" s="124">
        <f t="shared" si="0"/>
        <v>4.5</v>
      </c>
      <c r="AB65" s="124">
        <f t="shared" si="1"/>
        <v>4.6499999999999995</v>
      </c>
      <c r="AC65" s="124">
        <f t="shared" si="2"/>
        <v>5</v>
      </c>
      <c r="AD65" s="124">
        <f t="shared" si="3"/>
        <v>5.3500000000000005</v>
      </c>
      <c r="AE65" s="125">
        <f t="shared" si="4"/>
        <v>5.5</v>
      </c>
    </row>
    <row r="66" spans="1:31" x14ac:dyDescent="0.25">
      <c r="A66" s="110">
        <v>63</v>
      </c>
      <c r="B66" s="114" t="s">
        <v>284</v>
      </c>
      <c r="C66" s="96">
        <v>5.3</v>
      </c>
      <c r="D66" s="77" t="s">
        <v>264</v>
      </c>
      <c r="Z66" s="63">
        <v>63</v>
      </c>
      <c r="AA66" s="124">
        <f t="shared" si="0"/>
        <v>4.5</v>
      </c>
      <c r="AB66" s="124">
        <f t="shared" si="1"/>
        <v>4.6499999999999995</v>
      </c>
      <c r="AC66" s="124">
        <f t="shared" si="2"/>
        <v>5</v>
      </c>
      <c r="AD66" s="124">
        <f t="shared" si="3"/>
        <v>5.3500000000000005</v>
      </c>
      <c r="AE66" s="125">
        <f t="shared" si="4"/>
        <v>5.5</v>
      </c>
    </row>
    <row r="67" spans="1:31" x14ac:dyDescent="0.25">
      <c r="A67" s="110">
        <v>64</v>
      </c>
      <c r="B67" s="114" t="s">
        <v>284</v>
      </c>
      <c r="C67" s="96">
        <v>5.0999999999999996</v>
      </c>
      <c r="D67" s="77" t="s">
        <v>264</v>
      </c>
      <c r="Z67" s="63">
        <v>64</v>
      </c>
      <c r="AA67" s="124">
        <f t="shared" si="0"/>
        <v>4.5</v>
      </c>
      <c r="AB67" s="124">
        <f t="shared" si="1"/>
        <v>4.6499999999999995</v>
      </c>
      <c r="AC67" s="124">
        <f t="shared" si="2"/>
        <v>5</v>
      </c>
      <c r="AD67" s="124">
        <f t="shared" si="3"/>
        <v>5.3500000000000005</v>
      </c>
      <c r="AE67" s="125">
        <f t="shared" si="4"/>
        <v>5.5</v>
      </c>
    </row>
    <row r="68" spans="1:31" x14ac:dyDescent="0.25">
      <c r="A68" s="110">
        <v>65</v>
      </c>
      <c r="B68" s="114" t="s">
        <v>285</v>
      </c>
      <c r="C68" s="96">
        <v>5.47</v>
      </c>
      <c r="D68" s="77" t="s">
        <v>220</v>
      </c>
      <c r="Z68" s="63">
        <v>65</v>
      </c>
      <c r="AA68" s="124">
        <f t="shared" si="0"/>
        <v>4.5</v>
      </c>
      <c r="AB68" s="124">
        <f t="shared" si="1"/>
        <v>4.6499999999999995</v>
      </c>
      <c r="AC68" s="124">
        <f t="shared" si="2"/>
        <v>5</v>
      </c>
      <c r="AD68" s="124">
        <f t="shared" si="3"/>
        <v>5.3500000000000005</v>
      </c>
      <c r="AE68" s="125">
        <f t="shared" si="4"/>
        <v>5.5</v>
      </c>
    </row>
    <row r="69" spans="1:31" x14ac:dyDescent="0.25">
      <c r="A69" s="110">
        <v>66</v>
      </c>
      <c r="B69" s="114" t="s">
        <v>285</v>
      </c>
      <c r="C69" s="96">
        <v>5.28</v>
      </c>
      <c r="D69" s="77" t="s">
        <v>220</v>
      </c>
      <c r="Z69" s="63">
        <v>66</v>
      </c>
      <c r="AA69" s="124">
        <f t="shared" ref="AA69:AA132" si="5">$AI$9</f>
        <v>4.5</v>
      </c>
      <c r="AB69" s="124">
        <f t="shared" ref="AB69:AB132" si="6">$AI$8</f>
        <v>4.6499999999999995</v>
      </c>
      <c r="AC69" s="124">
        <f t="shared" ref="AC69:AC132" si="7">$AI$6</f>
        <v>5</v>
      </c>
      <c r="AD69" s="124">
        <f t="shared" ref="AD69:AD132" si="8">$AI$4</f>
        <v>5.3500000000000005</v>
      </c>
      <c r="AE69" s="125">
        <f t="shared" ref="AE69:AE132" si="9">$AI$3</f>
        <v>5.5</v>
      </c>
    </row>
    <row r="70" spans="1:31" x14ac:dyDescent="0.25">
      <c r="A70" s="110">
        <v>67</v>
      </c>
      <c r="B70" s="114" t="s">
        <v>285</v>
      </c>
      <c r="C70" s="96">
        <v>5.26</v>
      </c>
      <c r="D70" s="77" t="s">
        <v>220</v>
      </c>
      <c r="Z70" s="63">
        <v>67</v>
      </c>
      <c r="AA70" s="124">
        <f t="shared" si="5"/>
        <v>4.5</v>
      </c>
      <c r="AB70" s="124">
        <f t="shared" si="6"/>
        <v>4.6499999999999995</v>
      </c>
      <c r="AC70" s="124">
        <f t="shared" si="7"/>
        <v>5</v>
      </c>
      <c r="AD70" s="124">
        <f t="shared" si="8"/>
        <v>5.3500000000000005</v>
      </c>
      <c r="AE70" s="125">
        <f t="shared" si="9"/>
        <v>5.5</v>
      </c>
    </row>
    <row r="71" spans="1:31" x14ac:dyDescent="0.25">
      <c r="A71" s="110">
        <v>68</v>
      </c>
      <c r="B71" s="114" t="s">
        <v>286</v>
      </c>
      <c r="C71" s="96">
        <v>5.12</v>
      </c>
      <c r="D71" s="77" t="s">
        <v>264</v>
      </c>
      <c r="Z71" s="63">
        <v>68</v>
      </c>
      <c r="AA71" s="124">
        <f t="shared" si="5"/>
        <v>4.5</v>
      </c>
      <c r="AB71" s="124">
        <f t="shared" si="6"/>
        <v>4.6499999999999995</v>
      </c>
      <c r="AC71" s="124">
        <f t="shared" si="7"/>
        <v>5</v>
      </c>
      <c r="AD71" s="124">
        <f t="shared" si="8"/>
        <v>5.3500000000000005</v>
      </c>
      <c r="AE71" s="125">
        <f t="shared" si="9"/>
        <v>5.5</v>
      </c>
    </row>
    <row r="72" spans="1:31" x14ac:dyDescent="0.25">
      <c r="A72" s="110">
        <v>69</v>
      </c>
      <c r="B72" s="114" t="s">
        <v>286</v>
      </c>
      <c r="C72" s="96">
        <v>5.15</v>
      </c>
      <c r="D72" s="77" t="s">
        <v>264</v>
      </c>
      <c r="Z72" s="63">
        <v>69</v>
      </c>
      <c r="AA72" s="124">
        <f t="shared" si="5"/>
        <v>4.5</v>
      </c>
      <c r="AB72" s="124">
        <f t="shared" si="6"/>
        <v>4.6499999999999995</v>
      </c>
      <c r="AC72" s="124">
        <f t="shared" si="7"/>
        <v>5</v>
      </c>
      <c r="AD72" s="124">
        <f t="shared" si="8"/>
        <v>5.3500000000000005</v>
      </c>
      <c r="AE72" s="125">
        <f t="shared" si="9"/>
        <v>5.5</v>
      </c>
    </row>
    <row r="73" spans="1:31" x14ac:dyDescent="0.25">
      <c r="A73" s="110">
        <v>70</v>
      </c>
      <c r="B73" s="114" t="s">
        <v>287</v>
      </c>
      <c r="C73" s="96">
        <v>5.26</v>
      </c>
      <c r="D73" s="77" t="s">
        <v>233</v>
      </c>
      <c r="Z73" s="63">
        <v>70</v>
      </c>
      <c r="AA73" s="124">
        <f t="shared" si="5"/>
        <v>4.5</v>
      </c>
      <c r="AB73" s="124">
        <f t="shared" si="6"/>
        <v>4.6499999999999995</v>
      </c>
      <c r="AC73" s="124">
        <f t="shared" si="7"/>
        <v>5</v>
      </c>
      <c r="AD73" s="124">
        <f t="shared" si="8"/>
        <v>5.3500000000000005</v>
      </c>
      <c r="AE73" s="125">
        <f t="shared" si="9"/>
        <v>5.5</v>
      </c>
    </row>
    <row r="74" spans="1:31" x14ac:dyDescent="0.25">
      <c r="A74" s="110">
        <v>71</v>
      </c>
      <c r="B74" s="114" t="s">
        <v>288</v>
      </c>
      <c r="C74" s="96">
        <v>5.35</v>
      </c>
      <c r="D74" s="77" t="s">
        <v>233</v>
      </c>
      <c r="Z74" s="63">
        <v>71</v>
      </c>
      <c r="AA74" s="124">
        <f t="shared" si="5"/>
        <v>4.5</v>
      </c>
      <c r="AB74" s="124">
        <f t="shared" si="6"/>
        <v>4.6499999999999995</v>
      </c>
      <c r="AC74" s="124">
        <f t="shared" si="7"/>
        <v>5</v>
      </c>
      <c r="AD74" s="124">
        <f t="shared" si="8"/>
        <v>5.3500000000000005</v>
      </c>
      <c r="AE74" s="125">
        <f t="shared" si="9"/>
        <v>5.5</v>
      </c>
    </row>
    <row r="75" spans="1:31" x14ac:dyDescent="0.25">
      <c r="A75" s="110">
        <v>72</v>
      </c>
      <c r="B75" s="114" t="s">
        <v>289</v>
      </c>
      <c r="C75" s="96">
        <v>5.29</v>
      </c>
      <c r="D75" s="77" t="s">
        <v>233</v>
      </c>
      <c r="Z75" s="63">
        <v>72</v>
      </c>
      <c r="AA75" s="124">
        <f t="shared" si="5"/>
        <v>4.5</v>
      </c>
      <c r="AB75" s="124">
        <f t="shared" si="6"/>
        <v>4.6499999999999995</v>
      </c>
      <c r="AC75" s="124">
        <f t="shared" si="7"/>
        <v>5</v>
      </c>
      <c r="AD75" s="124">
        <f t="shared" si="8"/>
        <v>5.3500000000000005</v>
      </c>
      <c r="AE75" s="125">
        <f t="shared" si="9"/>
        <v>5.5</v>
      </c>
    </row>
    <row r="76" spans="1:31" x14ac:dyDescent="0.25">
      <c r="A76" s="110">
        <v>73</v>
      </c>
      <c r="B76" s="114" t="s">
        <v>290</v>
      </c>
      <c r="C76" s="96">
        <v>5.3</v>
      </c>
      <c r="D76" s="77" t="s">
        <v>233</v>
      </c>
      <c r="Z76" s="63">
        <v>73</v>
      </c>
      <c r="AA76" s="124">
        <f t="shared" si="5"/>
        <v>4.5</v>
      </c>
      <c r="AB76" s="124">
        <f t="shared" si="6"/>
        <v>4.6499999999999995</v>
      </c>
      <c r="AC76" s="124">
        <f t="shared" si="7"/>
        <v>5</v>
      </c>
      <c r="AD76" s="124">
        <f t="shared" si="8"/>
        <v>5.3500000000000005</v>
      </c>
      <c r="AE76" s="125">
        <f t="shared" si="9"/>
        <v>5.5</v>
      </c>
    </row>
    <row r="77" spans="1:31" x14ac:dyDescent="0.25">
      <c r="A77" s="110">
        <v>74</v>
      </c>
      <c r="B77" s="114" t="s">
        <v>291</v>
      </c>
      <c r="C77" s="96">
        <v>5.3</v>
      </c>
      <c r="D77" s="77" t="s">
        <v>233</v>
      </c>
      <c r="Z77" s="63">
        <v>74</v>
      </c>
      <c r="AA77" s="124">
        <f t="shared" si="5"/>
        <v>4.5</v>
      </c>
      <c r="AB77" s="124">
        <f t="shared" si="6"/>
        <v>4.6499999999999995</v>
      </c>
      <c r="AC77" s="124">
        <f t="shared" si="7"/>
        <v>5</v>
      </c>
      <c r="AD77" s="124">
        <f t="shared" si="8"/>
        <v>5.3500000000000005</v>
      </c>
      <c r="AE77" s="125">
        <f t="shared" si="9"/>
        <v>5.5</v>
      </c>
    </row>
    <row r="78" spans="1:31" x14ac:dyDescent="0.25">
      <c r="A78" s="110">
        <v>75</v>
      </c>
      <c r="B78" s="114"/>
      <c r="C78" s="96"/>
      <c r="D78" s="77"/>
      <c r="Z78" s="63">
        <v>75</v>
      </c>
      <c r="AA78" s="124">
        <f t="shared" si="5"/>
        <v>4.5</v>
      </c>
      <c r="AB78" s="124">
        <f t="shared" si="6"/>
        <v>4.6499999999999995</v>
      </c>
      <c r="AC78" s="124">
        <f t="shared" si="7"/>
        <v>5</v>
      </c>
      <c r="AD78" s="124">
        <f t="shared" si="8"/>
        <v>5.3500000000000005</v>
      </c>
      <c r="AE78" s="125">
        <f t="shared" si="9"/>
        <v>5.5</v>
      </c>
    </row>
    <row r="79" spans="1:31" x14ac:dyDescent="0.25">
      <c r="A79" s="110">
        <v>76</v>
      </c>
      <c r="B79" s="114"/>
      <c r="C79" s="96"/>
      <c r="D79" s="77"/>
      <c r="Z79" s="63">
        <v>76</v>
      </c>
      <c r="AA79" s="124">
        <f t="shared" si="5"/>
        <v>4.5</v>
      </c>
      <c r="AB79" s="124">
        <f t="shared" si="6"/>
        <v>4.6499999999999995</v>
      </c>
      <c r="AC79" s="124">
        <f t="shared" si="7"/>
        <v>5</v>
      </c>
      <c r="AD79" s="124">
        <f t="shared" si="8"/>
        <v>5.3500000000000005</v>
      </c>
      <c r="AE79" s="125">
        <f t="shared" si="9"/>
        <v>5.5</v>
      </c>
    </row>
    <row r="80" spans="1:31" x14ac:dyDescent="0.25">
      <c r="A80" s="110">
        <v>77</v>
      </c>
      <c r="B80" s="114"/>
      <c r="C80" s="96"/>
      <c r="D80" s="77"/>
      <c r="Z80" s="63">
        <v>77</v>
      </c>
      <c r="AA80" s="124">
        <f t="shared" si="5"/>
        <v>4.5</v>
      </c>
      <c r="AB80" s="124">
        <f t="shared" si="6"/>
        <v>4.6499999999999995</v>
      </c>
      <c r="AC80" s="124">
        <f t="shared" si="7"/>
        <v>5</v>
      </c>
      <c r="AD80" s="124">
        <f t="shared" si="8"/>
        <v>5.3500000000000005</v>
      </c>
      <c r="AE80" s="125">
        <f t="shared" si="9"/>
        <v>5.5</v>
      </c>
    </row>
    <row r="81" spans="1:31" x14ac:dyDescent="0.25">
      <c r="A81" s="110">
        <v>78</v>
      </c>
      <c r="B81" s="114"/>
      <c r="C81" s="96"/>
      <c r="D81" s="77"/>
      <c r="Z81" s="63">
        <v>78</v>
      </c>
      <c r="AA81" s="124">
        <f t="shared" si="5"/>
        <v>4.5</v>
      </c>
      <c r="AB81" s="124">
        <f t="shared" si="6"/>
        <v>4.6499999999999995</v>
      </c>
      <c r="AC81" s="124">
        <f t="shared" si="7"/>
        <v>5</v>
      </c>
      <c r="AD81" s="124">
        <f t="shared" si="8"/>
        <v>5.3500000000000005</v>
      </c>
      <c r="AE81" s="125">
        <f t="shared" si="9"/>
        <v>5.5</v>
      </c>
    </row>
    <row r="82" spans="1:31" x14ac:dyDescent="0.25">
      <c r="A82" s="110">
        <v>79</v>
      </c>
      <c r="B82" s="114"/>
      <c r="C82" s="96"/>
      <c r="D82" s="77"/>
      <c r="Z82" s="63">
        <v>79</v>
      </c>
      <c r="AA82" s="124">
        <f t="shared" si="5"/>
        <v>4.5</v>
      </c>
      <c r="AB82" s="124">
        <f t="shared" si="6"/>
        <v>4.6499999999999995</v>
      </c>
      <c r="AC82" s="124">
        <f t="shared" si="7"/>
        <v>5</v>
      </c>
      <c r="AD82" s="124">
        <f t="shared" si="8"/>
        <v>5.3500000000000005</v>
      </c>
      <c r="AE82" s="125">
        <f t="shared" si="9"/>
        <v>5.5</v>
      </c>
    </row>
    <row r="83" spans="1:31" x14ac:dyDescent="0.25">
      <c r="A83" s="110">
        <v>80</v>
      </c>
      <c r="B83" s="114"/>
      <c r="C83" s="96"/>
      <c r="D83" s="77"/>
      <c r="Z83" s="63">
        <v>80</v>
      </c>
      <c r="AA83" s="124">
        <f t="shared" si="5"/>
        <v>4.5</v>
      </c>
      <c r="AB83" s="124">
        <f t="shared" si="6"/>
        <v>4.6499999999999995</v>
      </c>
      <c r="AC83" s="124">
        <f t="shared" si="7"/>
        <v>5</v>
      </c>
      <c r="AD83" s="124">
        <f t="shared" si="8"/>
        <v>5.3500000000000005</v>
      </c>
      <c r="AE83" s="125">
        <f t="shared" si="9"/>
        <v>5.5</v>
      </c>
    </row>
    <row r="84" spans="1:31" x14ac:dyDescent="0.25">
      <c r="A84" s="110">
        <v>81</v>
      </c>
      <c r="B84" s="114"/>
      <c r="C84" s="96"/>
      <c r="D84" s="77"/>
      <c r="Z84" s="63">
        <v>81</v>
      </c>
      <c r="AA84" s="124">
        <f t="shared" si="5"/>
        <v>4.5</v>
      </c>
      <c r="AB84" s="124">
        <f t="shared" si="6"/>
        <v>4.6499999999999995</v>
      </c>
      <c r="AC84" s="124">
        <f t="shared" si="7"/>
        <v>5</v>
      </c>
      <c r="AD84" s="124">
        <f t="shared" si="8"/>
        <v>5.3500000000000005</v>
      </c>
      <c r="AE84" s="125">
        <f t="shared" si="9"/>
        <v>5.5</v>
      </c>
    </row>
    <row r="85" spans="1:31" x14ac:dyDescent="0.25">
      <c r="A85" s="110">
        <v>82</v>
      </c>
      <c r="B85" s="114"/>
      <c r="C85" s="96"/>
      <c r="D85" s="77"/>
      <c r="Z85" s="63">
        <v>82</v>
      </c>
      <c r="AA85" s="124">
        <f t="shared" si="5"/>
        <v>4.5</v>
      </c>
      <c r="AB85" s="124">
        <f t="shared" si="6"/>
        <v>4.6499999999999995</v>
      </c>
      <c r="AC85" s="124">
        <f t="shared" si="7"/>
        <v>5</v>
      </c>
      <c r="AD85" s="124">
        <f t="shared" si="8"/>
        <v>5.3500000000000005</v>
      </c>
      <c r="AE85" s="125">
        <f t="shared" si="9"/>
        <v>5.5</v>
      </c>
    </row>
    <row r="86" spans="1:31" x14ac:dyDescent="0.25">
      <c r="A86" s="110">
        <v>83</v>
      </c>
      <c r="B86" s="114"/>
      <c r="C86" s="96"/>
      <c r="D86" s="77"/>
      <c r="Z86" s="63">
        <v>83</v>
      </c>
      <c r="AA86" s="124">
        <f t="shared" si="5"/>
        <v>4.5</v>
      </c>
      <c r="AB86" s="124">
        <f t="shared" si="6"/>
        <v>4.6499999999999995</v>
      </c>
      <c r="AC86" s="124">
        <f t="shared" si="7"/>
        <v>5</v>
      </c>
      <c r="AD86" s="124">
        <f t="shared" si="8"/>
        <v>5.3500000000000005</v>
      </c>
      <c r="AE86" s="125">
        <f t="shared" si="9"/>
        <v>5.5</v>
      </c>
    </row>
    <row r="87" spans="1:31" x14ac:dyDescent="0.25">
      <c r="A87" s="110">
        <v>84</v>
      </c>
      <c r="B87" s="114"/>
      <c r="C87" s="96"/>
      <c r="D87" s="77"/>
      <c r="Z87" s="63">
        <v>84</v>
      </c>
      <c r="AA87" s="124">
        <f t="shared" si="5"/>
        <v>4.5</v>
      </c>
      <c r="AB87" s="124">
        <f t="shared" si="6"/>
        <v>4.6499999999999995</v>
      </c>
      <c r="AC87" s="124">
        <f t="shared" si="7"/>
        <v>5</v>
      </c>
      <c r="AD87" s="124">
        <f t="shared" si="8"/>
        <v>5.3500000000000005</v>
      </c>
      <c r="AE87" s="125">
        <f t="shared" si="9"/>
        <v>5.5</v>
      </c>
    </row>
    <row r="88" spans="1:31" x14ac:dyDescent="0.25">
      <c r="A88" s="110">
        <v>85</v>
      </c>
      <c r="B88" s="114"/>
      <c r="C88" s="96"/>
      <c r="D88" s="77"/>
      <c r="Z88" s="63">
        <v>85</v>
      </c>
      <c r="AA88" s="124">
        <f t="shared" si="5"/>
        <v>4.5</v>
      </c>
      <c r="AB88" s="124">
        <f t="shared" si="6"/>
        <v>4.6499999999999995</v>
      </c>
      <c r="AC88" s="124">
        <f t="shared" si="7"/>
        <v>5</v>
      </c>
      <c r="AD88" s="124">
        <f t="shared" si="8"/>
        <v>5.3500000000000005</v>
      </c>
      <c r="AE88" s="125">
        <f t="shared" si="9"/>
        <v>5.5</v>
      </c>
    </row>
    <row r="89" spans="1:31" x14ac:dyDescent="0.25">
      <c r="A89" s="110">
        <v>86</v>
      </c>
      <c r="B89" s="114"/>
      <c r="C89" s="96"/>
      <c r="D89" s="77"/>
      <c r="Z89" s="63">
        <v>86</v>
      </c>
      <c r="AA89" s="124">
        <f t="shared" si="5"/>
        <v>4.5</v>
      </c>
      <c r="AB89" s="124">
        <f t="shared" si="6"/>
        <v>4.6499999999999995</v>
      </c>
      <c r="AC89" s="124">
        <f t="shared" si="7"/>
        <v>5</v>
      </c>
      <c r="AD89" s="124">
        <f t="shared" si="8"/>
        <v>5.3500000000000005</v>
      </c>
      <c r="AE89" s="125">
        <f t="shared" si="9"/>
        <v>5.5</v>
      </c>
    </row>
    <row r="90" spans="1:31" x14ac:dyDescent="0.25">
      <c r="A90" s="110">
        <v>87</v>
      </c>
      <c r="B90" s="114"/>
      <c r="C90" s="96"/>
      <c r="D90" s="77"/>
      <c r="Z90" s="63">
        <v>87</v>
      </c>
      <c r="AA90" s="124">
        <f t="shared" si="5"/>
        <v>4.5</v>
      </c>
      <c r="AB90" s="124">
        <f t="shared" si="6"/>
        <v>4.6499999999999995</v>
      </c>
      <c r="AC90" s="124">
        <f t="shared" si="7"/>
        <v>5</v>
      </c>
      <c r="AD90" s="124">
        <f t="shared" si="8"/>
        <v>5.3500000000000005</v>
      </c>
      <c r="AE90" s="125">
        <f t="shared" si="9"/>
        <v>5.5</v>
      </c>
    </row>
    <row r="91" spans="1:31" x14ac:dyDescent="0.25">
      <c r="A91" s="110">
        <v>88</v>
      </c>
      <c r="B91" s="114"/>
      <c r="C91" s="96"/>
      <c r="D91" s="77"/>
      <c r="Z91" s="63">
        <v>88</v>
      </c>
      <c r="AA91" s="124">
        <f t="shared" si="5"/>
        <v>4.5</v>
      </c>
      <c r="AB91" s="124">
        <f t="shared" si="6"/>
        <v>4.6499999999999995</v>
      </c>
      <c r="AC91" s="124">
        <f t="shared" si="7"/>
        <v>5</v>
      </c>
      <c r="AD91" s="124">
        <f t="shared" si="8"/>
        <v>5.3500000000000005</v>
      </c>
      <c r="AE91" s="125">
        <f t="shared" si="9"/>
        <v>5.5</v>
      </c>
    </row>
    <row r="92" spans="1:31" x14ac:dyDescent="0.25">
      <c r="A92" s="110">
        <v>89</v>
      </c>
      <c r="B92" s="114"/>
      <c r="C92" s="96"/>
      <c r="D92" s="77"/>
      <c r="Z92" s="63">
        <v>89</v>
      </c>
      <c r="AA92" s="124">
        <f t="shared" si="5"/>
        <v>4.5</v>
      </c>
      <c r="AB92" s="124">
        <f t="shared" si="6"/>
        <v>4.6499999999999995</v>
      </c>
      <c r="AC92" s="124">
        <f t="shared" si="7"/>
        <v>5</v>
      </c>
      <c r="AD92" s="124">
        <f t="shared" si="8"/>
        <v>5.3500000000000005</v>
      </c>
      <c r="AE92" s="125">
        <f t="shared" si="9"/>
        <v>5.5</v>
      </c>
    </row>
    <row r="93" spans="1:31" x14ac:dyDescent="0.25">
      <c r="A93" s="110">
        <v>90</v>
      </c>
      <c r="B93" s="114"/>
      <c r="C93" s="96"/>
      <c r="D93" s="77"/>
      <c r="Z93" s="63">
        <v>90</v>
      </c>
      <c r="AA93" s="124">
        <f t="shared" si="5"/>
        <v>4.5</v>
      </c>
      <c r="AB93" s="124">
        <f t="shared" si="6"/>
        <v>4.6499999999999995</v>
      </c>
      <c r="AC93" s="124">
        <f t="shared" si="7"/>
        <v>5</v>
      </c>
      <c r="AD93" s="124">
        <f t="shared" si="8"/>
        <v>5.3500000000000005</v>
      </c>
      <c r="AE93" s="125">
        <f t="shared" si="9"/>
        <v>5.5</v>
      </c>
    </row>
    <row r="94" spans="1:31" x14ac:dyDescent="0.25">
      <c r="A94" s="110">
        <v>91</v>
      </c>
      <c r="B94" s="114"/>
      <c r="C94" s="96"/>
      <c r="D94" s="77"/>
      <c r="Z94" s="63">
        <v>91</v>
      </c>
      <c r="AA94" s="124">
        <f t="shared" si="5"/>
        <v>4.5</v>
      </c>
      <c r="AB94" s="124">
        <f t="shared" si="6"/>
        <v>4.6499999999999995</v>
      </c>
      <c r="AC94" s="124">
        <f t="shared" si="7"/>
        <v>5</v>
      </c>
      <c r="AD94" s="124">
        <f t="shared" si="8"/>
        <v>5.3500000000000005</v>
      </c>
      <c r="AE94" s="125">
        <f t="shared" si="9"/>
        <v>5.5</v>
      </c>
    </row>
    <row r="95" spans="1:31" x14ac:dyDescent="0.25">
      <c r="A95" s="110">
        <v>92</v>
      </c>
      <c r="B95" s="114"/>
      <c r="C95" s="96"/>
      <c r="D95" s="77"/>
      <c r="Z95" s="63">
        <v>92</v>
      </c>
      <c r="AA95" s="124">
        <f t="shared" si="5"/>
        <v>4.5</v>
      </c>
      <c r="AB95" s="124">
        <f t="shared" si="6"/>
        <v>4.6499999999999995</v>
      </c>
      <c r="AC95" s="124">
        <f t="shared" si="7"/>
        <v>5</v>
      </c>
      <c r="AD95" s="124">
        <f t="shared" si="8"/>
        <v>5.3500000000000005</v>
      </c>
      <c r="AE95" s="125">
        <f t="shared" si="9"/>
        <v>5.5</v>
      </c>
    </row>
    <row r="96" spans="1:31" x14ac:dyDescent="0.25">
      <c r="A96" s="110">
        <v>93</v>
      </c>
      <c r="B96" s="114"/>
      <c r="C96" s="96"/>
      <c r="D96" s="77"/>
      <c r="Z96" s="63">
        <v>93</v>
      </c>
      <c r="AA96" s="124">
        <f t="shared" si="5"/>
        <v>4.5</v>
      </c>
      <c r="AB96" s="124">
        <f t="shared" si="6"/>
        <v>4.6499999999999995</v>
      </c>
      <c r="AC96" s="124">
        <f t="shared" si="7"/>
        <v>5</v>
      </c>
      <c r="AD96" s="124">
        <f t="shared" si="8"/>
        <v>5.3500000000000005</v>
      </c>
      <c r="AE96" s="125">
        <f t="shared" si="9"/>
        <v>5.5</v>
      </c>
    </row>
    <row r="97" spans="1:31" x14ac:dyDescent="0.25">
      <c r="A97" s="110">
        <v>94</v>
      </c>
      <c r="B97" s="114"/>
      <c r="C97" s="96"/>
      <c r="D97" s="77"/>
      <c r="Z97" s="63">
        <v>94</v>
      </c>
      <c r="AA97" s="124">
        <f t="shared" si="5"/>
        <v>4.5</v>
      </c>
      <c r="AB97" s="124">
        <f t="shared" si="6"/>
        <v>4.6499999999999995</v>
      </c>
      <c r="AC97" s="124">
        <f t="shared" si="7"/>
        <v>5</v>
      </c>
      <c r="AD97" s="124">
        <f t="shared" si="8"/>
        <v>5.3500000000000005</v>
      </c>
      <c r="AE97" s="125">
        <f t="shared" si="9"/>
        <v>5.5</v>
      </c>
    </row>
    <row r="98" spans="1:31" x14ac:dyDescent="0.25">
      <c r="A98" s="110">
        <v>95</v>
      </c>
      <c r="B98" s="114"/>
      <c r="C98" s="96"/>
      <c r="D98" s="77"/>
      <c r="Z98" s="63">
        <v>95</v>
      </c>
      <c r="AA98" s="124">
        <f t="shared" si="5"/>
        <v>4.5</v>
      </c>
      <c r="AB98" s="124">
        <f t="shared" si="6"/>
        <v>4.6499999999999995</v>
      </c>
      <c r="AC98" s="124">
        <f t="shared" si="7"/>
        <v>5</v>
      </c>
      <c r="AD98" s="124">
        <f t="shared" si="8"/>
        <v>5.3500000000000005</v>
      </c>
      <c r="AE98" s="125">
        <f t="shared" si="9"/>
        <v>5.5</v>
      </c>
    </row>
    <row r="99" spans="1:31" x14ac:dyDescent="0.25">
      <c r="A99" s="110">
        <v>96</v>
      </c>
      <c r="B99" s="114"/>
      <c r="C99" s="96"/>
      <c r="D99" s="77"/>
      <c r="Z99" s="63">
        <v>96</v>
      </c>
      <c r="AA99" s="124">
        <f t="shared" si="5"/>
        <v>4.5</v>
      </c>
      <c r="AB99" s="124">
        <f t="shared" si="6"/>
        <v>4.6499999999999995</v>
      </c>
      <c r="AC99" s="124">
        <f t="shared" si="7"/>
        <v>5</v>
      </c>
      <c r="AD99" s="124">
        <f t="shared" si="8"/>
        <v>5.3500000000000005</v>
      </c>
      <c r="AE99" s="125">
        <f t="shared" si="9"/>
        <v>5.5</v>
      </c>
    </row>
    <row r="100" spans="1:31" x14ac:dyDescent="0.25">
      <c r="A100" s="110">
        <v>97</v>
      </c>
      <c r="B100" s="114"/>
      <c r="C100" s="96"/>
      <c r="D100" s="77"/>
      <c r="Z100" s="63">
        <v>97</v>
      </c>
      <c r="AA100" s="124">
        <f t="shared" si="5"/>
        <v>4.5</v>
      </c>
      <c r="AB100" s="124">
        <f t="shared" si="6"/>
        <v>4.6499999999999995</v>
      </c>
      <c r="AC100" s="124">
        <f t="shared" si="7"/>
        <v>5</v>
      </c>
      <c r="AD100" s="124">
        <f t="shared" si="8"/>
        <v>5.3500000000000005</v>
      </c>
      <c r="AE100" s="125">
        <f t="shared" si="9"/>
        <v>5.5</v>
      </c>
    </row>
    <row r="101" spans="1:31" x14ac:dyDescent="0.25">
      <c r="A101" s="110">
        <v>98</v>
      </c>
      <c r="B101" s="114"/>
      <c r="C101" s="96"/>
      <c r="D101" s="77"/>
      <c r="Z101" s="63">
        <v>98</v>
      </c>
      <c r="AA101" s="124">
        <f t="shared" si="5"/>
        <v>4.5</v>
      </c>
      <c r="AB101" s="124">
        <f t="shared" si="6"/>
        <v>4.6499999999999995</v>
      </c>
      <c r="AC101" s="124">
        <f t="shared" si="7"/>
        <v>5</v>
      </c>
      <c r="AD101" s="124">
        <f t="shared" si="8"/>
        <v>5.3500000000000005</v>
      </c>
      <c r="AE101" s="125">
        <f t="shared" si="9"/>
        <v>5.5</v>
      </c>
    </row>
    <row r="102" spans="1:31" x14ac:dyDescent="0.25">
      <c r="A102" s="110">
        <v>99</v>
      </c>
      <c r="B102" s="114"/>
      <c r="C102" s="96"/>
      <c r="D102" s="77"/>
      <c r="Z102" s="63">
        <v>99</v>
      </c>
      <c r="AA102" s="124">
        <f t="shared" si="5"/>
        <v>4.5</v>
      </c>
      <c r="AB102" s="124">
        <f t="shared" si="6"/>
        <v>4.6499999999999995</v>
      </c>
      <c r="AC102" s="124">
        <f t="shared" si="7"/>
        <v>5</v>
      </c>
      <c r="AD102" s="124">
        <f t="shared" si="8"/>
        <v>5.3500000000000005</v>
      </c>
      <c r="AE102" s="125">
        <f t="shared" si="9"/>
        <v>5.5</v>
      </c>
    </row>
    <row r="103" spans="1:31" x14ac:dyDescent="0.25">
      <c r="A103" s="110">
        <v>100</v>
      </c>
      <c r="B103" s="114"/>
      <c r="C103" s="96"/>
      <c r="D103" s="77"/>
      <c r="Z103" s="63">
        <v>100</v>
      </c>
      <c r="AA103" s="124">
        <f t="shared" si="5"/>
        <v>4.5</v>
      </c>
      <c r="AB103" s="124">
        <f t="shared" si="6"/>
        <v>4.6499999999999995</v>
      </c>
      <c r="AC103" s="124">
        <f t="shared" si="7"/>
        <v>5</v>
      </c>
      <c r="AD103" s="124">
        <f t="shared" si="8"/>
        <v>5.3500000000000005</v>
      </c>
      <c r="AE103" s="125">
        <f t="shared" si="9"/>
        <v>5.5</v>
      </c>
    </row>
    <row r="104" spans="1:31" x14ac:dyDescent="0.25">
      <c r="A104" s="110">
        <v>101</v>
      </c>
      <c r="B104" s="114"/>
      <c r="C104" s="96"/>
      <c r="D104" s="77"/>
      <c r="Z104" s="63">
        <v>101</v>
      </c>
      <c r="AA104" s="124">
        <f t="shared" si="5"/>
        <v>4.5</v>
      </c>
      <c r="AB104" s="124">
        <f t="shared" si="6"/>
        <v>4.6499999999999995</v>
      </c>
      <c r="AC104" s="124">
        <f t="shared" si="7"/>
        <v>5</v>
      </c>
      <c r="AD104" s="124">
        <f t="shared" si="8"/>
        <v>5.3500000000000005</v>
      </c>
      <c r="AE104" s="125">
        <f t="shared" si="9"/>
        <v>5.5</v>
      </c>
    </row>
    <row r="105" spans="1:31" x14ac:dyDescent="0.25">
      <c r="A105" s="110">
        <v>102</v>
      </c>
      <c r="B105" s="114"/>
      <c r="C105" s="96"/>
      <c r="D105" s="77"/>
      <c r="Z105" s="63">
        <v>102</v>
      </c>
      <c r="AA105" s="124">
        <f t="shared" si="5"/>
        <v>4.5</v>
      </c>
      <c r="AB105" s="124">
        <f t="shared" si="6"/>
        <v>4.6499999999999995</v>
      </c>
      <c r="AC105" s="124">
        <f t="shared" si="7"/>
        <v>5</v>
      </c>
      <c r="AD105" s="124">
        <f t="shared" si="8"/>
        <v>5.3500000000000005</v>
      </c>
      <c r="AE105" s="125">
        <f t="shared" si="9"/>
        <v>5.5</v>
      </c>
    </row>
    <row r="106" spans="1:31" x14ac:dyDescent="0.25">
      <c r="A106" s="110">
        <v>103</v>
      </c>
      <c r="B106" s="114"/>
      <c r="C106" s="96"/>
      <c r="D106" s="77"/>
      <c r="Z106" s="63">
        <v>103</v>
      </c>
      <c r="AA106" s="124">
        <f t="shared" si="5"/>
        <v>4.5</v>
      </c>
      <c r="AB106" s="124">
        <f t="shared" si="6"/>
        <v>4.6499999999999995</v>
      </c>
      <c r="AC106" s="124">
        <f t="shared" si="7"/>
        <v>5</v>
      </c>
      <c r="AD106" s="124">
        <f t="shared" si="8"/>
        <v>5.3500000000000005</v>
      </c>
      <c r="AE106" s="125">
        <f t="shared" si="9"/>
        <v>5.5</v>
      </c>
    </row>
    <row r="107" spans="1:31" x14ac:dyDescent="0.25">
      <c r="A107" s="110">
        <v>104</v>
      </c>
      <c r="B107" s="114"/>
      <c r="C107" s="96"/>
      <c r="D107" s="77"/>
      <c r="Z107" s="63">
        <v>104</v>
      </c>
      <c r="AA107" s="124">
        <f t="shared" si="5"/>
        <v>4.5</v>
      </c>
      <c r="AB107" s="124">
        <f t="shared" si="6"/>
        <v>4.6499999999999995</v>
      </c>
      <c r="AC107" s="124">
        <f t="shared" si="7"/>
        <v>5</v>
      </c>
      <c r="AD107" s="124">
        <f t="shared" si="8"/>
        <v>5.3500000000000005</v>
      </c>
      <c r="AE107" s="125">
        <f t="shared" si="9"/>
        <v>5.5</v>
      </c>
    </row>
    <row r="108" spans="1:31" x14ac:dyDescent="0.25">
      <c r="A108" s="110">
        <v>105</v>
      </c>
      <c r="B108" s="114"/>
      <c r="C108" s="96"/>
      <c r="D108" s="77"/>
      <c r="Z108" s="63">
        <v>105</v>
      </c>
      <c r="AA108" s="124">
        <f t="shared" si="5"/>
        <v>4.5</v>
      </c>
      <c r="AB108" s="124">
        <f t="shared" si="6"/>
        <v>4.6499999999999995</v>
      </c>
      <c r="AC108" s="124">
        <f t="shared" si="7"/>
        <v>5</v>
      </c>
      <c r="AD108" s="124">
        <f t="shared" si="8"/>
        <v>5.3500000000000005</v>
      </c>
      <c r="AE108" s="125">
        <f t="shared" si="9"/>
        <v>5.5</v>
      </c>
    </row>
    <row r="109" spans="1:31" x14ac:dyDescent="0.25">
      <c r="A109" s="110">
        <v>106</v>
      </c>
      <c r="B109" s="114"/>
      <c r="C109" s="96"/>
      <c r="D109" s="77"/>
      <c r="Z109" s="63">
        <v>106</v>
      </c>
      <c r="AA109" s="124">
        <f t="shared" si="5"/>
        <v>4.5</v>
      </c>
      <c r="AB109" s="124">
        <f t="shared" si="6"/>
        <v>4.6499999999999995</v>
      </c>
      <c r="AC109" s="124">
        <f t="shared" si="7"/>
        <v>5</v>
      </c>
      <c r="AD109" s="124">
        <f t="shared" si="8"/>
        <v>5.3500000000000005</v>
      </c>
      <c r="AE109" s="125">
        <f t="shared" si="9"/>
        <v>5.5</v>
      </c>
    </row>
    <row r="110" spans="1:31" x14ac:dyDescent="0.25">
      <c r="A110" s="110">
        <v>107</v>
      </c>
      <c r="B110" s="114"/>
      <c r="C110" s="96"/>
      <c r="D110" s="77"/>
      <c r="Z110" s="63">
        <v>107</v>
      </c>
      <c r="AA110" s="124">
        <f t="shared" si="5"/>
        <v>4.5</v>
      </c>
      <c r="AB110" s="124">
        <f t="shared" si="6"/>
        <v>4.6499999999999995</v>
      </c>
      <c r="AC110" s="124">
        <f t="shared" si="7"/>
        <v>5</v>
      </c>
      <c r="AD110" s="124">
        <f t="shared" si="8"/>
        <v>5.3500000000000005</v>
      </c>
      <c r="AE110" s="125">
        <f t="shared" si="9"/>
        <v>5.5</v>
      </c>
    </row>
    <row r="111" spans="1:31" x14ac:dyDescent="0.25">
      <c r="A111" s="110">
        <v>108</v>
      </c>
      <c r="B111" s="114"/>
      <c r="C111" s="96"/>
      <c r="D111" s="77"/>
      <c r="Z111" s="63">
        <v>108</v>
      </c>
      <c r="AA111" s="124">
        <f t="shared" si="5"/>
        <v>4.5</v>
      </c>
      <c r="AB111" s="124">
        <f t="shared" si="6"/>
        <v>4.6499999999999995</v>
      </c>
      <c r="AC111" s="124">
        <f t="shared" si="7"/>
        <v>5</v>
      </c>
      <c r="AD111" s="124">
        <f t="shared" si="8"/>
        <v>5.3500000000000005</v>
      </c>
      <c r="AE111" s="125">
        <f t="shared" si="9"/>
        <v>5.5</v>
      </c>
    </row>
    <row r="112" spans="1:31" x14ac:dyDescent="0.25">
      <c r="A112" s="110">
        <v>109</v>
      </c>
      <c r="B112" s="114"/>
      <c r="C112" s="96"/>
      <c r="D112" s="77"/>
      <c r="Z112" s="63">
        <v>109</v>
      </c>
      <c r="AA112" s="124">
        <f t="shared" si="5"/>
        <v>4.5</v>
      </c>
      <c r="AB112" s="124">
        <f t="shared" si="6"/>
        <v>4.6499999999999995</v>
      </c>
      <c r="AC112" s="124">
        <f t="shared" si="7"/>
        <v>5</v>
      </c>
      <c r="AD112" s="124">
        <f t="shared" si="8"/>
        <v>5.3500000000000005</v>
      </c>
      <c r="AE112" s="125">
        <f t="shared" si="9"/>
        <v>5.5</v>
      </c>
    </row>
    <row r="113" spans="1:31" x14ac:dyDescent="0.25">
      <c r="A113" s="110">
        <v>110</v>
      </c>
      <c r="B113" s="114"/>
      <c r="C113" s="96"/>
      <c r="D113" s="77"/>
      <c r="Z113" s="63">
        <v>110</v>
      </c>
      <c r="AA113" s="124">
        <f t="shared" si="5"/>
        <v>4.5</v>
      </c>
      <c r="AB113" s="124">
        <f t="shared" si="6"/>
        <v>4.6499999999999995</v>
      </c>
      <c r="AC113" s="124">
        <f t="shared" si="7"/>
        <v>5</v>
      </c>
      <c r="AD113" s="124">
        <f t="shared" si="8"/>
        <v>5.3500000000000005</v>
      </c>
      <c r="AE113" s="125">
        <f t="shared" si="9"/>
        <v>5.5</v>
      </c>
    </row>
    <row r="114" spans="1:31" x14ac:dyDescent="0.25">
      <c r="A114" s="110">
        <v>111</v>
      </c>
      <c r="B114" s="114"/>
      <c r="C114" s="96"/>
      <c r="D114" s="77"/>
      <c r="Z114" s="63">
        <v>111</v>
      </c>
      <c r="AA114" s="124">
        <f t="shared" si="5"/>
        <v>4.5</v>
      </c>
      <c r="AB114" s="124">
        <f t="shared" si="6"/>
        <v>4.6499999999999995</v>
      </c>
      <c r="AC114" s="124">
        <f t="shared" si="7"/>
        <v>5</v>
      </c>
      <c r="AD114" s="124">
        <f t="shared" si="8"/>
        <v>5.3500000000000005</v>
      </c>
      <c r="AE114" s="125">
        <f t="shared" si="9"/>
        <v>5.5</v>
      </c>
    </row>
    <row r="115" spans="1:31" x14ac:dyDescent="0.25">
      <c r="A115" s="110">
        <v>112</v>
      </c>
      <c r="B115" s="114"/>
      <c r="C115" s="96"/>
      <c r="D115" s="77"/>
      <c r="Z115" s="63">
        <v>112</v>
      </c>
      <c r="AA115" s="124">
        <f t="shared" si="5"/>
        <v>4.5</v>
      </c>
      <c r="AB115" s="124">
        <f t="shared" si="6"/>
        <v>4.6499999999999995</v>
      </c>
      <c r="AC115" s="124">
        <f t="shared" si="7"/>
        <v>5</v>
      </c>
      <c r="AD115" s="124">
        <f t="shared" si="8"/>
        <v>5.3500000000000005</v>
      </c>
      <c r="AE115" s="125">
        <f t="shared" si="9"/>
        <v>5.5</v>
      </c>
    </row>
    <row r="116" spans="1:31" x14ac:dyDescent="0.25">
      <c r="A116" s="110">
        <v>113</v>
      </c>
      <c r="B116" s="114"/>
      <c r="C116" s="96"/>
      <c r="D116" s="77"/>
      <c r="Z116" s="63">
        <v>113</v>
      </c>
      <c r="AA116" s="124">
        <f t="shared" si="5"/>
        <v>4.5</v>
      </c>
      <c r="AB116" s="124">
        <f t="shared" si="6"/>
        <v>4.6499999999999995</v>
      </c>
      <c r="AC116" s="124">
        <f t="shared" si="7"/>
        <v>5</v>
      </c>
      <c r="AD116" s="124">
        <f t="shared" si="8"/>
        <v>5.3500000000000005</v>
      </c>
      <c r="AE116" s="125">
        <f t="shared" si="9"/>
        <v>5.5</v>
      </c>
    </row>
    <row r="117" spans="1:31" x14ac:dyDescent="0.25">
      <c r="A117" s="110">
        <v>114</v>
      </c>
      <c r="B117" s="114"/>
      <c r="C117" s="96"/>
      <c r="D117" s="77"/>
      <c r="Z117" s="63">
        <v>114</v>
      </c>
      <c r="AA117" s="124">
        <f t="shared" si="5"/>
        <v>4.5</v>
      </c>
      <c r="AB117" s="124">
        <f t="shared" si="6"/>
        <v>4.6499999999999995</v>
      </c>
      <c r="AC117" s="124">
        <f t="shared" si="7"/>
        <v>5</v>
      </c>
      <c r="AD117" s="124">
        <f t="shared" si="8"/>
        <v>5.3500000000000005</v>
      </c>
      <c r="AE117" s="125">
        <f t="shared" si="9"/>
        <v>5.5</v>
      </c>
    </row>
    <row r="118" spans="1:31" x14ac:dyDescent="0.25">
      <c r="A118" s="110">
        <v>115</v>
      </c>
      <c r="B118" s="114"/>
      <c r="C118" s="96"/>
      <c r="D118" s="77"/>
      <c r="Z118" s="63">
        <v>115</v>
      </c>
      <c r="AA118" s="124">
        <f t="shared" si="5"/>
        <v>4.5</v>
      </c>
      <c r="AB118" s="124">
        <f t="shared" si="6"/>
        <v>4.6499999999999995</v>
      </c>
      <c r="AC118" s="124">
        <f t="shared" si="7"/>
        <v>5</v>
      </c>
      <c r="AD118" s="124">
        <f t="shared" si="8"/>
        <v>5.3500000000000005</v>
      </c>
      <c r="AE118" s="125">
        <f t="shared" si="9"/>
        <v>5.5</v>
      </c>
    </row>
    <row r="119" spans="1:31" x14ac:dyDescent="0.25">
      <c r="A119" s="110">
        <v>116</v>
      </c>
      <c r="B119" s="114"/>
      <c r="C119" s="96"/>
      <c r="D119" s="77"/>
      <c r="Z119" s="63">
        <v>116</v>
      </c>
      <c r="AA119" s="124">
        <f t="shared" si="5"/>
        <v>4.5</v>
      </c>
      <c r="AB119" s="124">
        <f t="shared" si="6"/>
        <v>4.6499999999999995</v>
      </c>
      <c r="AC119" s="124">
        <f t="shared" si="7"/>
        <v>5</v>
      </c>
      <c r="AD119" s="124">
        <f t="shared" si="8"/>
        <v>5.3500000000000005</v>
      </c>
      <c r="AE119" s="125">
        <f t="shared" si="9"/>
        <v>5.5</v>
      </c>
    </row>
    <row r="120" spans="1:31" x14ac:dyDescent="0.25">
      <c r="A120" s="110">
        <v>117</v>
      </c>
      <c r="B120" s="114"/>
      <c r="C120" s="96"/>
      <c r="D120" s="77"/>
      <c r="Z120" s="63">
        <v>117</v>
      </c>
      <c r="AA120" s="124">
        <f t="shared" si="5"/>
        <v>4.5</v>
      </c>
      <c r="AB120" s="124">
        <f t="shared" si="6"/>
        <v>4.6499999999999995</v>
      </c>
      <c r="AC120" s="124">
        <f t="shared" si="7"/>
        <v>5</v>
      </c>
      <c r="AD120" s="124">
        <f t="shared" si="8"/>
        <v>5.3500000000000005</v>
      </c>
      <c r="AE120" s="125">
        <f t="shared" si="9"/>
        <v>5.5</v>
      </c>
    </row>
    <row r="121" spans="1:31" x14ac:dyDescent="0.25">
      <c r="A121" s="110">
        <v>118</v>
      </c>
      <c r="B121" s="114"/>
      <c r="C121" s="96"/>
      <c r="D121" s="77"/>
      <c r="Z121" s="63">
        <v>118</v>
      </c>
      <c r="AA121" s="124">
        <f t="shared" si="5"/>
        <v>4.5</v>
      </c>
      <c r="AB121" s="124">
        <f t="shared" si="6"/>
        <v>4.6499999999999995</v>
      </c>
      <c r="AC121" s="124">
        <f t="shared" si="7"/>
        <v>5</v>
      </c>
      <c r="AD121" s="124">
        <f t="shared" si="8"/>
        <v>5.3500000000000005</v>
      </c>
      <c r="AE121" s="125">
        <f t="shared" si="9"/>
        <v>5.5</v>
      </c>
    </row>
    <row r="122" spans="1:31" x14ac:dyDescent="0.25">
      <c r="A122" s="110">
        <v>119</v>
      </c>
      <c r="B122" s="114"/>
      <c r="C122" s="96"/>
      <c r="D122" s="77"/>
      <c r="Z122" s="63">
        <v>119</v>
      </c>
      <c r="AA122" s="124">
        <f t="shared" si="5"/>
        <v>4.5</v>
      </c>
      <c r="AB122" s="124">
        <f t="shared" si="6"/>
        <v>4.6499999999999995</v>
      </c>
      <c r="AC122" s="124">
        <f t="shared" si="7"/>
        <v>5</v>
      </c>
      <c r="AD122" s="124">
        <f t="shared" si="8"/>
        <v>5.3500000000000005</v>
      </c>
      <c r="AE122" s="125">
        <f t="shared" si="9"/>
        <v>5.5</v>
      </c>
    </row>
    <row r="123" spans="1:31" x14ac:dyDescent="0.25">
      <c r="A123" s="110">
        <v>120</v>
      </c>
      <c r="B123" s="114"/>
      <c r="C123" s="96"/>
      <c r="D123" s="77"/>
      <c r="Z123" s="63">
        <v>120</v>
      </c>
      <c r="AA123" s="124">
        <f t="shared" si="5"/>
        <v>4.5</v>
      </c>
      <c r="AB123" s="124">
        <f t="shared" si="6"/>
        <v>4.6499999999999995</v>
      </c>
      <c r="AC123" s="124">
        <f t="shared" si="7"/>
        <v>5</v>
      </c>
      <c r="AD123" s="124">
        <f t="shared" si="8"/>
        <v>5.3500000000000005</v>
      </c>
      <c r="AE123" s="125">
        <f t="shared" si="9"/>
        <v>5.5</v>
      </c>
    </row>
    <row r="124" spans="1:31" x14ac:dyDescent="0.25">
      <c r="A124" s="110">
        <v>121</v>
      </c>
      <c r="B124" s="114"/>
      <c r="C124" s="96"/>
      <c r="D124" s="77"/>
      <c r="Z124" s="63">
        <v>121</v>
      </c>
      <c r="AA124" s="124">
        <f t="shared" si="5"/>
        <v>4.5</v>
      </c>
      <c r="AB124" s="124">
        <f t="shared" si="6"/>
        <v>4.6499999999999995</v>
      </c>
      <c r="AC124" s="124">
        <f t="shared" si="7"/>
        <v>5</v>
      </c>
      <c r="AD124" s="124">
        <f t="shared" si="8"/>
        <v>5.3500000000000005</v>
      </c>
      <c r="AE124" s="125">
        <f t="shared" si="9"/>
        <v>5.5</v>
      </c>
    </row>
    <row r="125" spans="1:31" x14ac:dyDescent="0.25">
      <c r="A125" s="110">
        <v>122</v>
      </c>
      <c r="B125" s="114"/>
      <c r="C125" s="96"/>
      <c r="D125" s="77"/>
      <c r="Z125" s="63">
        <v>122</v>
      </c>
      <c r="AA125" s="124">
        <f t="shared" si="5"/>
        <v>4.5</v>
      </c>
      <c r="AB125" s="124">
        <f t="shared" si="6"/>
        <v>4.6499999999999995</v>
      </c>
      <c r="AC125" s="124">
        <f t="shared" si="7"/>
        <v>5</v>
      </c>
      <c r="AD125" s="124">
        <f t="shared" si="8"/>
        <v>5.3500000000000005</v>
      </c>
      <c r="AE125" s="125">
        <f t="shared" si="9"/>
        <v>5.5</v>
      </c>
    </row>
    <row r="126" spans="1:31" x14ac:dyDescent="0.25">
      <c r="A126" s="110">
        <v>123</v>
      </c>
      <c r="B126" s="114"/>
      <c r="C126" s="96"/>
      <c r="D126" s="77"/>
      <c r="Z126" s="63">
        <v>123</v>
      </c>
      <c r="AA126" s="124">
        <f t="shared" si="5"/>
        <v>4.5</v>
      </c>
      <c r="AB126" s="124">
        <f t="shared" si="6"/>
        <v>4.6499999999999995</v>
      </c>
      <c r="AC126" s="124">
        <f t="shared" si="7"/>
        <v>5</v>
      </c>
      <c r="AD126" s="124">
        <f t="shared" si="8"/>
        <v>5.3500000000000005</v>
      </c>
      <c r="AE126" s="125">
        <f t="shared" si="9"/>
        <v>5.5</v>
      </c>
    </row>
    <row r="127" spans="1:31" x14ac:dyDescent="0.25">
      <c r="A127" s="110">
        <v>124</v>
      </c>
      <c r="B127" s="114"/>
      <c r="C127" s="96"/>
      <c r="D127" s="77"/>
      <c r="Z127" s="63">
        <v>124</v>
      </c>
      <c r="AA127" s="124">
        <f t="shared" si="5"/>
        <v>4.5</v>
      </c>
      <c r="AB127" s="124">
        <f t="shared" si="6"/>
        <v>4.6499999999999995</v>
      </c>
      <c r="AC127" s="124">
        <f t="shared" si="7"/>
        <v>5</v>
      </c>
      <c r="AD127" s="124">
        <f t="shared" si="8"/>
        <v>5.3500000000000005</v>
      </c>
      <c r="AE127" s="125">
        <f t="shared" si="9"/>
        <v>5.5</v>
      </c>
    </row>
    <row r="128" spans="1:31" x14ac:dyDescent="0.25">
      <c r="A128" s="110">
        <v>125</v>
      </c>
      <c r="B128" s="114"/>
      <c r="C128" s="96"/>
      <c r="D128" s="77"/>
      <c r="Z128" s="63">
        <v>125</v>
      </c>
      <c r="AA128" s="124">
        <f t="shared" si="5"/>
        <v>4.5</v>
      </c>
      <c r="AB128" s="124">
        <f t="shared" si="6"/>
        <v>4.6499999999999995</v>
      </c>
      <c r="AC128" s="124">
        <f t="shared" si="7"/>
        <v>5</v>
      </c>
      <c r="AD128" s="124">
        <f t="shared" si="8"/>
        <v>5.3500000000000005</v>
      </c>
      <c r="AE128" s="125">
        <f t="shared" si="9"/>
        <v>5.5</v>
      </c>
    </row>
    <row r="129" spans="1:31" x14ac:dyDescent="0.25">
      <c r="A129" s="110">
        <v>126</v>
      </c>
      <c r="B129" s="114"/>
      <c r="C129" s="96"/>
      <c r="D129" s="77"/>
      <c r="Z129" s="63">
        <v>126</v>
      </c>
      <c r="AA129" s="124">
        <f t="shared" si="5"/>
        <v>4.5</v>
      </c>
      <c r="AB129" s="124">
        <f t="shared" si="6"/>
        <v>4.6499999999999995</v>
      </c>
      <c r="AC129" s="124">
        <f t="shared" si="7"/>
        <v>5</v>
      </c>
      <c r="AD129" s="124">
        <f t="shared" si="8"/>
        <v>5.3500000000000005</v>
      </c>
      <c r="AE129" s="125">
        <f t="shared" si="9"/>
        <v>5.5</v>
      </c>
    </row>
    <row r="130" spans="1:31" x14ac:dyDescent="0.25">
      <c r="A130" s="110">
        <v>127</v>
      </c>
      <c r="B130" s="114"/>
      <c r="C130" s="96"/>
      <c r="D130" s="77"/>
      <c r="Z130" s="63">
        <v>127</v>
      </c>
      <c r="AA130" s="124">
        <f t="shared" si="5"/>
        <v>4.5</v>
      </c>
      <c r="AB130" s="124">
        <f t="shared" si="6"/>
        <v>4.6499999999999995</v>
      </c>
      <c r="AC130" s="124">
        <f t="shared" si="7"/>
        <v>5</v>
      </c>
      <c r="AD130" s="124">
        <f t="shared" si="8"/>
        <v>5.3500000000000005</v>
      </c>
      <c r="AE130" s="125">
        <f t="shared" si="9"/>
        <v>5.5</v>
      </c>
    </row>
    <row r="131" spans="1:31" x14ac:dyDescent="0.25">
      <c r="A131" s="110">
        <v>128</v>
      </c>
      <c r="B131" s="114"/>
      <c r="C131" s="96"/>
      <c r="D131" s="77"/>
      <c r="Z131" s="63">
        <v>128</v>
      </c>
      <c r="AA131" s="124">
        <f t="shared" si="5"/>
        <v>4.5</v>
      </c>
      <c r="AB131" s="124">
        <f t="shared" si="6"/>
        <v>4.6499999999999995</v>
      </c>
      <c r="AC131" s="124">
        <f t="shared" si="7"/>
        <v>5</v>
      </c>
      <c r="AD131" s="124">
        <f t="shared" si="8"/>
        <v>5.3500000000000005</v>
      </c>
      <c r="AE131" s="125">
        <f t="shared" si="9"/>
        <v>5.5</v>
      </c>
    </row>
    <row r="132" spans="1:31" x14ac:dyDescent="0.25">
      <c r="A132" s="110">
        <v>129</v>
      </c>
      <c r="B132" s="114"/>
      <c r="C132" s="96"/>
      <c r="D132" s="77"/>
      <c r="Z132" s="63">
        <v>129</v>
      </c>
      <c r="AA132" s="124">
        <f t="shared" si="5"/>
        <v>4.5</v>
      </c>
      <c r="AB132" s="124">
        <f t="shared" si="6"/>
        <v>4.6499999999999995</v>
      </c>
      <c r="AC132" s="124">
        <f t="shared" si="7"/>
        <v>5</v>
      </c>
      <c r="AD132" s="124">
        <f t="shared" si="8"/>
        <v>5.3500000000000005</v>
      </c>
      <c r="AE132" s="125">
        <f t="shared" si="9"/>
        <v>5.5</v>
      </c>
    </row>
    <row r="133" spans="1:31" x14ac:dyDescent="0.25">
      <c r="A133" s="110">
        <v>130</v>
      </c>
      <c r="B133" s="114"/>
      <c r="C133" s="96"/>
      <c r="D133" s="77"/>
      <c r="Z133" s="63">
        <v>130</v>
      </c>
      <c r="AA133" s="124">
        <f t="shared" ref="AA133:AA167" si="10">$AI$9</f>
        <v>4.5</v>
      </c>
      <c r="AB133" s="124">
        <f t="shared" ref="AB133:AB167" si="11">$AI$8</f>
        <v>4.6499999999999995</v>
      </c>
      <c r="AC133" s="124">
        <f t="shared" ref="AC133:AC167" si="12">$AI$6</f>
        <v>5</v>
      </c>
      <c r="AD133" s="124">
        <f t="shared" ref="AD133:AD167" si="13">$AI$4</f>
        <v>5.3500000000000005</v>
      </c>
      <c r="AE133" s="125">
        <f t="shared" ref="AE133:AE167" si="14">$AI$3</f>
        <v>5.5</v>
      </c>
    </row>
    <row r="134" spans="1:31" x14ac:dyDescent="0.25">
      <c r="A134" s="110">
        <v>131</v>
      </c>
      <c r="B134" s="114"/>
      <c r="C134" s="96"/>
      <c r="D134" s="77"/>
      <c r="Z134" s="63">
        <v>131</v>
      </c>
      <c r="AA134" s="124">
        <f t="shared" si="10"/>
        <v>4.5</v>
      </c>
      <c r="AB134" s="124">
        <f t="shared" si="11"/>
        <v>4.6499999999999995</v>
      </c>
      <c r="AC134" s="124">
        <f t="shared" si="12"/>
        <v>5</v>
      </c>
      <c r="AD134" s="124">
        <f t="shared" si="13"/>
        <v>5.3500000000000005</v>
      </c>
      <c r="AE134" s="125">
        <f t="shared" si="14"/>
        <v>5.5</v>
      </c>
    </row>
    <row r="135" spans="1:31" x14ac:dyDescent="0.25">
      <c r="A135" s="110">
        <v>132</v>
      </c>
      <c r="B135" s="114"/>
      <c r="C135" s="96"/>
      <c r="D135" s="77"/>
      <c r="Z135" s="63">
        <v>132</v>
      </c>
      <c r="AA135" s="124">
        <f t="shared" si="10"/>
        <v>4.5</v>
      </c>
      <c r="AB135" s="124">
        <f t="shared" si="11"/>
        <v>4.6499999999999995</v>
      </c>
      <c r="AC135" s="124">
        <f t="shared" si="12"/>
        <v>5</v>
      </c>
      <c r="AD135" s="124">
        <f t="shared" si="13"/>
        <v>5.3500000000000005</v>
      </c>
      <c r="AE135" s="125">
        <f t="shared" si="14"/>
        <v>5.5</v>
      </c>
    </row>
    <row r="136" spans="1:31" x14ac:dyDescent="0.25">
      <c r="A136" s="110">
        <v>133</v>
      </c>
      <c r="B136" s="114"/>
      <c r="C136" s="96"/>
      <c r="D136" s="77"/>
      <c r="Z136" s="63">
        <v>133</v>
      </c>
      <c r="AA136" s="124">
        <f t="shared" si="10"/>
        <v>4.5</v>
      </c>
      <c r="AB136" s="124">
        <f t="shared" si="11"/>
        <v>4.6499999999999995</v>
      </c>
      <c r="AC136" s="124">
        <f t="shared" si="12"/>
        <v>5</v>
      </c>
      <c r="AD136" s="124">
        <f t="shared" si="13"/>
        <v>5.3500000000000005</v>
      </c>
      <c r="AE136" s="125">
        <f t="shared" si="14"/>
        <v>5.5</v>
      </c>
    </row>
    <row r="137" spans="1:31" x14ac:dyDescent="0.25">
      <c r="A137" s="110">
        <v>134</v>
      </c>
      <c r="B137" s="114"/>
      <c r="C137" s="96"/>
      <c r="D137" s="77"/>
      <c r="Z137" s="63">
        <v>134</v>
      </c>
      <c r="AA137" s="124">
        <f t="shared" si="10"/>
        <v>4.5</v>
      </c>
      <c r="AB137" s="124">
        <f t="shared" si="11"/>
        <v>4.6499999999999995</v>
      </c>
      <c r="AC137" s="124">
        <f t="shared" si="12"/>
        <v>5</v>
      </c>
      <c r="AD137" s="124">
        <f t="shared" si="13"/>
        <v>5.3500000000000005</v>
      </c>
      <c r="AE137" s="125">
        <f t="shared" si="14"/>
        <v>5.5</v>
      </c>
    </row>
    <row r="138" spans="1:31" x14ac:dyDescent="0.25">
      <c r="A138" s="110">
        <v>135</v>
      </c>
      <c r="B138" s="114"/>
      <c r="C138" s="96"/>
      <c r="D138" s="77"/>
      <c r="Z138" s="63">
        <v>135</v>
      </c>
      <c r="AA138" s="124">
        <f t="shared" si="10"/>
        <v>4.5</v>
      </c>
      <c r="AB138" s="124">
        <f t="shared" si="11"/>
        <v>4.6499999999999995</v>
      </c>
      <c r="AC138" s="124">
        <f t="shared" si="12"/>
        <v>5</v>
      </c>
      <c r="AD138" s="124">
        <f t="shared" si="13"/>
        <v>5.3500000000000005</v>
      </c>
      <c r="AE138" s="125">
        <f t="shared" si="14"/>
        <v>5.5</v>
      </c>
    </row>
    <row r="139" spans="1:31" x14ac:dyDescent="0.25">
      <c r="A139" s="110">
        <v>136</v>
      </c>
      <c r="B139" s="114"/>
      <c r="C139" s="96"/>
      <c r="D139" s="77"/>
      <c r="Z139" s="63">
        <v>136</v>
      </c>
      <c r="AA139" s="124">
        <f t="shared" si="10"/>
        <v>4.5</v>
      </c>
      <c r="AB139" s="124">
        <f t="shared" si="11"/>
        <v>4.6499999999999995</v>
      </c>
      <c r="AC139" s="124">
        <f t="shared" si="12"/>
        <v>5</v>
      </c>
      <c r="AD139" s="124">
        <f t="shared" si="13"/>
        <v>5.3500000000000005</v>
      </c>
      <c r="AE139" s="125">
        <f t="shared" si="14"/>
        <v>5.5</v>
      </c>
    </row>
    <row r="140" spans="1:31" x14ac:dyDescent="0.25">
      <c r="A140" s="110">
        <v>137</v>
      </c>
      <c r="B140" s="114"/>
      <c r="C140" s="96"/>
      <c r="D140" s="77"/>
      <c r="Z140" s="63">
        <v>137</v>
      </c>
      <c r="AA140" s="124">
        <f t="shared" si="10"/>
        <v>4.5</v>
      </c>
      <c r="AB140" s="124">
        <f t="shared" si="11"/>
        <v>4.6499999999999995</v>
      </c>
      <c r="AC140" s="124">
        <f t="shared" si="12"/>
        <v>5</v>
      </c>
      <c r="AD140" s="124">
        <f t="shared" si="13"/>
        <v>5.3500000000000005</v>
      </c>
      <c r="AE140" s="125">
        <f t="shared" si="14"/>
        <v>5.5</v>
      </c>
    </row>
    <row r="141" spans="1:31" x14ac:dyDescent="0.25">
      <c r="A141" s="110">
        <v>138</v>
      </c>
      <c r="B141" s="114"/>
      <c r="C141" s="96"/>
      <c r="D141" s="77"/>
      <c r="Z141" s="63">
        <v>138</v>
      </c>
      <c r="AA141" s="124">
        <f t="shared" si="10"/>
        <v>4.5</v>
      </c>
      <c r="AB141" s="124">
        <f t="shared" si="11"/>
        <v>4.6499999999999995</v>
      </c>
      <c r="AC141" s="124">
        <f t="shared" si="12"/>
        <v>5</v>
      </c>
      <c r="AD141" s="124">
        <f t="shared" si="13"/>
        <v>5.3500000000000005</v>
      </c>
      <c r="AE141" s="125">
        <f t="shared" si="14"/>
        <v>5.5</v>
      </c>
    </row>
    <row r="142" spans="1:31" x14ac:dyDescent="0.25">
      <c r="A142" s="110">
        <v>139</v>
      </c>
      <c r="B142" s="114"/>
      <c r="C142" s="96"/>
      <c r="D142" s="77"/>
      <c r="Z142" s="63">
        <v>139</v>
      </c>
      <c r="AA142" s="124">
        <f t="shared" si="10"/>
        <v>4.5</v>
      </c>
      <c r="AB142" s="124">
        <f t="shared" si="11"/>
        <v>4.6499999999999995</v>
      </c>
      <c r="AC142" s="124">
        <f t="shared" si="12"/>
        <v>5</v>
      </c>
      <c r="AD142" s="124">
        <f t="shared" si="13"/>
        <v>5.3500000000000005</v>
      </c>
      <c r="AE142" s="125">
        <f t="shared" si="14"/>
        <v>5.5</v>
      </c>
    </row>
    <row r="143" spans="1:31" x14ac:dyDescent="0.25">
      <c r="A143" s="110">
        <v>140</v>
      </c>
      <c r="B143" s="114"/>
      <c r="C143" s="96"/>
      <c r="D143" s="77"/>
      <c r="Z143" s="63">
        <v>140</v>
      </c>
      <c r="AA143" s="124">
        <f t="shared" si="10"/>
        <v>4.5</v>
      </c>
      <c r="AB143" s="124">
        <f t="shared" si="11"/>
        <v>4.6499999999999995</v>
      </c>
      <c r="AC143" s="124">
        <f t="shared" si="12"/>
        <v>5</v>
      </c>
      <c r="AD143" s="124">
        <f t="shared" si="13"/>
        <v>5.3500000000000005</v>
      </c>
      <c r="AE143" s="125">
        <f t="shared" si="14"/>
        <v>5.5</v>
      </c>
    </row>
    <row r="144" spans="1:31" x14ac:dyDescent="0.25">
      <c r="A144" s="110">
        <v>141</v>
      </c>
      <c r="B144" s="114"/>
      <c r="C144" s="96"/>
      <c r="D144" s="77"/>
      <c r="Z144" s="63">
        <v>141</v>
      </c>
      <c r="AA144" s="124">
        <f t="shared" si="10"/>
        <v>4.5</v>
      </c>
      <c r="AB144" s="124">
        <f t="shared" si="11"/>
        <v>4.6499999999999995</v>
      </c>
      <c r="AC144" s="124">
        <f t="shared" si="12"/>
        <v>5</v>
      </c>
      <c r="AD144" s="124">
        <f t="shared" si="13"/>
        <v>5.3500000000000005</v>
      </c>
      <c r="AE144" s="125">
        <f t="shared" si="14"/>
        <v>5.5</v>
      </c>
    </row>
    <row r="145" spans="1:31" x14ac:dyDescent="0.25">
      <c r="A145" s="110">
        <v>142</v>
      </c>
      <c r="B145" s="114"/>
      <c r="C145" s="96"/>
      <c r="D145" s="77"/>
      <c r="Z145" s="63">
        <v>142</v>
      </c>
      <c r="AA145" s="124">
        <f t="shared" si="10"/>
        <v>4.5</v>
      </c>
      <c r="AB145" s="124">
        <f t="shared" si="11"/>
        <v>4.6499999999999995</v>
      </c>
      <c r="AC145" s="124">
        <f t="shared" si="12"/>
        <v>5</v>
      </c>
      <c r="AD145" s="124">
        <f t="shared" si="13"/>
        <v>5.3500000000000005</v>
      </c>
      <c r="AE145" s="125">
        <f t="shared" si="14"/>
        <v>5.5</v>
      </c>
    </row>
    <row r="146" spans="1:31" x14ac:dyDescent="0.25">
      <c r="A146" s="110">
        <v>143</v>
      </c>
      <c r="B146" s="114"/>
      <c r="C146" s="96"/>
      <c r="D146" s="77"/>
      <c r="Z146" s="63">
        <v>143</v>
      </c>
      <c r="AA146" s="124">
        <f t="shared" si="10"/>
        <v>4.5</v>
      </c>
      <c r="AB146" s="124">
        <f t="shared" si="11"/>
        <v>4.6499999999999995</v>
      </c>
      <c r="AC146" s="124">
        <f t="shared" si="12"/>
        <v>5</v>
      </c>
      <c r="AD146" s="124">
        <f t="shared" si="13"/>
        <v>5.3500000000000005</v>
      </c>
      <c r="AE146" s="125">
        <f t="shared" si="14"/>
        <v>5.5</v>
      </c>
    </row>
    <row r="147" spans="1:31" x14ac:dyDescent="0.25">
      <c r="A147" s="110">
        <v>144</v>
      </c>
      <c r="B147" s="114"/>
      <c r="C147" s="96"/>
      <c r="D147" s="77"/>
      <c r="Z147" s="63">
        <v>144</v>
      </c>
      <c r="AA147" s="124">
        <f t="shared" si="10"/>
        <v>4.5</v>
      </c>
      <c r="AB147" s="124">
        <f t="shared" si="11"/>
        <v>4.6499999999999995</v>
      </c>
      <c r="AC147" s="124">
        <f t="shared" si="12"/>
        <v>5</v>
      </c>
      <c r="AD147" s="124">
        <f t="shared" si="13"/>
        <v>5.3500000000000005</v>
      </c>
      <c r="AE147" s="125">
        <f t="shared" si="14"/>
        <v>5.5</v>
      </c>
    </row>
    <row r="148" spans="1:31" x14ac:dyDescent="0.25">
      <c r="A148" s="110">
        <v>145</v>
      </c>
      <c r="B148" s="114"/>
      <c r="C148" s="96"/>
      <c r="D148" s="77"/>
      <c r="Z148" s="63">
        <v>145</v>
      </c>
      <c r="AA148" s="124">
        <f t="shared" si="10"/>
        <v>4.5</v>
      </c>
      <c r="AB148" s="124">
        <f t="shared" si="11"/>
        <v>4.6499999999999995</v>
      </c>
      <c r="AC148" s="124">
        <f t="shared" si="12"/>
        <v>5</v>
      </c>
      <c r="AD148" s="124">
        <f t="shared" si="13"/>
        <v>5.3500000000000005</v>
      </c>
      <c r="AE148" s="125">
        <f t="shared" si="14"/>
        <v>5.5</v>
      </c>
    </row>
    <row r="149" spans="1:31" x14ac:dyDescent="0.25">
      <c r="A149" s="110">
        <v>146</v>
      </c>
      <c r="B149" s="114"/>
      <c r="C149" s="96"/>
      <c r="D149" s="77"/>
      <c r="Z149" s="63">
        <v>146</v>
      </c>
      <c r="AA149" s="124">
        <f t="shared" si="10"/>
        <v>4.5</v>
      </c>
      <c r="AB149" s="124">
        <f t="shared" si="11"/>
        <v>4.6499999999999995</v>
      </c>
      <c r="AC149" s="124">
        <f t="shared" si="12"/>
        <v>5</v>
      </c>
      <c r="AD149" s="124">
        <f t="shared" si="13"/>
        <v>5.3500000000000005</v>
      </c>
      <c r="AE149" s="125">
        <f t="shared" si="14"/>
        <v>5.5</v>
      </c>
    </row>
    <row r="150" spans="1:31" x14ac:dyDescent="0.25">
      <c r="A150" s="110">
        <v>147</v>
      </c>
      <c r="B150" s="114"/>
      <c r="C150" s="96"/>
      <c r="D150" s="77"/>
      <c r="Z150" s="63">
        <v>147</v>
      </c>
      <c r="AA150" s="124">
        <f t="shared" si="10"/>
        <v>4.5</v>
      </c>
      <c r="AB150" s="124">
        <f t="shared" si="11"/>
        <v>4.6499999999999995</v>
      </c>
      <c r="AC150" s="124">
        <f t="shared" si="12"/>
        <v>5</v>
      </c>
      <c r="AD150" s="124">
        <f t="shared" si="13"/>
        <v>5.3500000000000005</v>
      </c>
      <c r="AE150" s="125">
        <f t="shared" si="14"/>
        <v>5.5</v>
      </c>
    </row>
    <row r="151" spans="1:31" x14ac:dyDescent="0.25">
      <c r="A151" s="110">
        <v>148</v>
      </c>
      <c r="B151" s="114"/>
      <c r="C151" s="96"/>
      <c r="D151" s="77"/>
      <c r="Z151" s="63">
        <v>148</v>
      </c>
      <c r="AA151" s="124">
        <f t="shared" si="10"/>
        <v>4.5</v>
      </c>
      <c r="AB151" s="124">
        <f t="shared" si="11"/>
        <v>4.6499999999999995</v>
      </c>
      <c r="AC151" s="124">
        <f t="shared" si="12"/>
        <v>5</v>
      </c>
      <c r="AD151" s="124">
        <f t="shared" si="13"/>
        <v>5.3500000000000005</v>
      </c>
      <c r="AE151" s="125">
        <f t="shared" si="14"/>
        <v>5.5</v>
      </c>
    </row>
    <row r="152" spans="1:31" x14ac:dyDescent="0.25">
      <c r="A152" s="110">
        <v>149</v>
      </c>
      <c r="B152" s="114"/>
      <c r="C152" s="96"/>
      <c r="D152" s="77"/>
      <c r="Z152" s="63">
        <v>149</v>
      </c>
      <c r="AA152" s="124">
        <f t="shared" si="10"/>
        <v>4.5</v>
      </c>
      <c r="AB152" s="124">
        <f t="shared" si="11"/>
        <v>4.6499999999999995</v>
      </c>
      <c r="AC152" s="124">
        <f t="shared" si="12"/>
        <v>5</v>
      </c>
      <c r="AD152" s="124">
        <f t="shared" si="13"/>
        <v>5.3500000000000005</v>
      </c>
      <c r="AE152" s="125">
        <f t="shared" si="14"/>
        <v>5.5</v>
      </c>
    </row>
    <row r="153" spans="1:31" x14ac:dyDescent="0.25">
      <c r="A153" s="110">
        <v>150</v>
      </c>
      <c r="B153" s="114"/>
      <c r="C153" s="96"/>
      <c r="D153" s="77"/>
      <c r="Z153" s="63">
        <v>150</v>
      </c>
      <c r="AA153" s="124">
        <f t="shared" si="10"/>
        <v>4.5</v>
      </c>
      <c r="AB153" s="124">
        <f t="shared" si="11"/>
        <v>4.6499999999999995</v>
      </c>
      <c r="AC153" s="124">
        <f t="shared" si="12"/>
        <v>5</v>
      </c>
      <c r="AD153" s="124">
        <f t="shared" si="13"/>
        <v>5.3500000000000005</v>
      </c>
      <c r="AE153" s="125">
        <f t="shared" si="14"/>
        <v>5.5</v>
      </c>
    </row>
    <row r="154" spans="1:31" x14ac:dyDescent="0.25">
      <c r="A154" s="110">
        <v>151</v>
      </c>
      <c r="B154" s="114"/>
      <c r="C154" s="96"/>
      <c r="D154" s="77"/>
      <c r="Z154" s="63">
        <v>151</v>
      </c>
      <c r="AA154" s="124">
        <f t="shared" si="10"/>
        <v>4.5</v>
      </c>
      <c r="AB154" s="124">
        <f t="shared" si="11"/>
        <v>4.6499999999999995</v>
      </c>
      <c r="AC154" s="124">
        <f t="shared" si="12"/>
        <v>5</v>
      </c>
      <c r="AD154" s="124">
        <f t="shared" si="13"/>
        <v>5.3500000000000005</v>
      </c>
      <c r="AE154" s="125">
        <f t="shared" si="14"/>
        <v>5.5</v>
      </c>
    </row>
    <row r="155" spans="1:31" x14ac:dyDescent="0.25">
      <c r="A155" s="110">
        <v>152</v>
      </c>
      <c r="B155" s="114"/>
      <c r="C155" s="96"/>
      <c r="D155" s="77"/>
      <c r="Z155" s="63">
        <v>152</v>
      </c>
      <c r="AA155" s="124">
        <f t="shared" si="10"/>
        <v>4.5</v>
      </c>
      <c r="AB155" s="124">
        <f t="shared" si="11"/>
        <v>4.6499999999999995</v>
      </c>
      <c r="AC155" s="124">
        <f t="shared" si="12"/>
        <v>5</v>
      </c>
      <c r="AD155" s="124">
        <f t="shared" si="13"/>
        <v>5.3500000000000005</v>
      </c>
      <c r="AE155" s="125">
        <f t="shared" si="14"/>
        <v>5.5</v>
      </c>
    </row>
    <row r="156" spans="1:31" x14ac:dyDescent="0.25">
      <c r="A156" s="110">
        <v>153</v>
      </c>
      <c r="B156" s="114"/>
      <c r="C156" s="96"/>
      <c r="D156" s="77"/>
      <c r="Z156" s="63">
        <v>153</v>
      </c>
      <c r="AA156" s="124">
        <f t="shared" si="10"/>
        <v>4.5</v>
      </c>
      <c r="AB156" s="124">
        <f t="shared" si="11"/>
        <v>4.6499999999999995</v>
      </c>
      <c r="AC156" s="124">
        <f t="shared" si="12"/>
        <v>5</v>
      </c>
      <c r="AD156" s="124">
        <f t="shared" si="13"/>
        <v>5.3500000000000005</v>
      </c>
      <c r="AE156" s="125">
        <f t="shared" si="14"/>
        <v>5.5</v>
      </c>
    </row>
    <row r="157" spans="1:31" x14ac:dyDescent="0.25">
      <c r="A157" s="110">
        <v>154</v>
      </c>
      <c r="B157" s="114"/>
      <c r="C157" s="96"/>
      <c r="D157" s="77"/>
      <c r="Z157" s="63">
        <v>154</v>
      </c>
      <c r="AA157" s="124">
        <f t="shared" si="10"/>
        <v>4.5</v>
      </c>
      <c r="AB157" s="124">
        <f t="shared" si="11"/>
        <v>4.6499999999999995</v>
      </c>
      <c r="AC157" s="124">
        <f t="shared" si="12"/>
        <v>5</v>
      </c>
      <c r="AD157" s="124">
        <f t="shared" si="13"/>
        <v>5.3500000000000005</v>
      </c>
      <c r="AE157" s="125">
        <f t="shared" si="14"/>
        <v>5.5</v>
      </c>
    </row>
    <row r="158" spans="1:31" x14ac:dyDescent="0.25">
      <c r="A158" s="110">
        <v>155</v>
      </c>
      <c r="B158" s="114"/>
      <c r="C158" s="96"/>
      <c r="D158" s="77"/>
      <c r="Z158" s="63">
        <v>155</v>
      </c>
      <c r="AA158" s="124">
        <f t="shared" si="10"/>
        <v>4.5</v>
      </c>
      <c r="AB158" s="124">
        <f t="shared" si="11"/>
        <v>4.6499999999999995</v>
      </c>
      <c r="AC158" s="124">
        <f t="shared" si="12"/>
        <v>5</v>
      </c>
      <c r="AD158" s="124">
        <f t="shared" si="13"/>
        <v>5.3500000000000005</v>
      </c>
      <c r="AE158" s="125">
        <f t="shared" si="14"/>
        <v>5.5</v>
      </c>
    </row>
    <row r="159" spans="1:31" x14ac:dyDescent="0.25">
      <c r="A159" s="110">
        <v>156</v>
      </c>
      <c r="B159" s="114"/>
      <c r="C159" s="96"/>
      <c r="D159" s="77"/>
      <c r="Z159" s="63">
        <v>156</v>
      </c>
      <c r="AA159" s="124">
        <f t="shared" si="10"/>
        <v>4.5</v>
      </c>
      <c r="AB159" s="124">
        <f t="shared" si="11"/>
        <v>4.6499999999999995</v>
      </c>
      <c r="AC159" s="124">
        <f t="shared" si="12"/>
        <v>5</v>
      </c>
      <c r="AD159" s="124">
        <f t="shared" si="13"/>
        <v>5.3500000000000005</v>
      </c>
      <c r="AE159" s="125">
        <f t="shared" si="14"/>
        <v>5.5</v>
      </c>
    </row>
    <row r="160" spans="1:31" x14ac:dyDescent="0.25">
      <c r="A160" s="110">
        <v>157</v>
      </c>
      <c r="B160" s="114"/>
      <c r="C160" s="96"/>
      <c r="D160" s="77"/>
      <c r="Z160" s="63">
        <v>157</v>
      </c>
      <c r="AA160" s="124">
        <f t="shared" si="10"/>
        <v>4.5</v>
      </c>
      <c r="AB160" s="124">
        <f t="shared" si="11"/>
        <v>4.6499999999999995</v>
      </c>
      <c r="AC160" s="124">
        <f t="shared" si="12"/>
        <v>5</v>
      </c>
      <c r="AD160" s="124">
        <f t="shared" si="13"/>
        <v>5.3500000000000005</v>
      </c>
      <c r="AE160" s="125">
        <f t="shared" si="14"/>
        <v>5.5</v>
      </c>
    </row>
    <row r="161" spans="1:31" x14ac:dyDescent="0.25">
      <c r="A161" s="110">
        <v>158</v>
      </c>
      <c r="B161" s="114"/>
      <c r="C161" s="96"/>
      <c r="D161" s="77"/>
      <c r="Z161" s="63">
        <v>158</v>
      </c>
      <c r="AA161" s="124">
        <f t="shared" si="10"/>
        <v>4.5</v>
      </c>
      <c r="AB161" s="124">
        <f t="shared" si="11"/>
        <v>4.6499999999999995</v>
      </c>
      <c r="AC161" s="124">
        <f t="shared" si="12"/>
        <v>5</v>
      </c>
      <c r="AD161" s="124">
        <f t="shared" si="13"/>
        <v>5.3500000000000005</v>
      </c>
      <c r="AE161" s="125">
        <f t="shared" si="14"/>
        <v>5.5</v>
      </c>
    </row>
    <row r="162" spans="1:31" x14ac:dyDescent="0.25">
      <c r="A162" s="110">
        <v>159</v>
      </c>
      <c r="B162" s="114"/>
      <c r="C162" s="96"/>
      <c r="D162" s="77"/>
      <c r="Z162" s="63">
        <v>159</v>
      </c>
      <c r="AA162" s="124">
        <f t="shared" si="10"/>
        <v>4.5</v>
      </c>
      <c r="AB162" s="124">
        <f t="shared" si="11"/>
        <v>4.6499999999999995</v>
      </c>
      <c r="AC162" s="124">
        <f t="shared" si="12"/>
        <v>5</v>
      </c>
      <c r="AD162" s="124">
        <f t="shared" si="13"/>
        <v>5.3500000000000005</v>
      </c>
      <c r="AE162" s="125">
        <f t="shared" si="14"/>
        <v>5.5</v>
      </c>
    </row>
    <row r="163" spans="1:31" ht="15.75" thickBot="1" x14ac:dyDescent="0.3">
      <c r="A163" s="111">
        <v>160</v>
      </c>
      <c r="B163" s="115"/>
      <c r="C163" s="127"/>
      <c r="D163" s="80"/>
      <c r="Z163" s="63">
        <v>160</v>
      </c>
      <c r="AA163" s="124">
        <f t="shared" si="10"/>
        <v>4.5</v>
      </c>
      <c r="AB163" s="124">
        <f t="shared" si="11"/>
        <v>4.6499999999999995</v>
      </c>
      <c r="AC163" s="124">
        <f t="shared" si="12"/>
        <v>5</v>
      </c>
      <c r="AD163" s="124">
        <f t="shared" si="13"/>
        <v>5.3500000000000005</v>
      </c>
      <c r="AE163" s="125">
        <f t="shared" si="14"/>
        <v>5.5</v>
      </c>
    </row>
    <row r="164" spans="1:31" ht="15.75" thickBot="1" x14ac:dyDescent="0.3">
      <c r="Z164" s="63">
        <v>161</v>
      </c>
      <c r="AA164" s="124">
        <f t="shared" si="10"/>
        <v>4.5</v>
      </c>
      <c r="AB164" s="124">
        <f t="shared" si="11"/>
        <v>4.6499999999999995</v>
      </c>
      <c r="AC164" s="124">
        <f t="shared" si="12"/>
        <v>5</v>
      </c>
      <c r="AD164" s="124">
        <f t="shared" si="13"/>
        <v>5.3500000000000005</v>
      </c>
      <c r="AE164" s="125">
        <f t="shared" si="14"/>
        <v>5.5</v>
      </c>
    </row>
    <row r="165" spans="1:31" x14ac:dyDescent="0.25">
      <c r="B165" s="81" t="s">
        <v>191</v>
      </c>
      <c r="C165" s="130">
        <v>5</v>
      </c>
      <c r="Z165" s="63"/>
      <c r="AA165" s="124"/>
      <c r="AB165" s="124"/>
      <c r="AC165" s="124"/>
      <c r="AD165" s="124"/>
      <c r="AE165" s="125"/>
    </row>
    <row r="166" spans="1:31" x14ac:dyDescent="0.25">
      <c r="B166" s="84" t="s">
        <v>211</v>
      </c>
      <c r="C166" s="132">
        <f>AVERAGE(C4:C163)</f>
        <v>5.0851351351351353</v>
      </c>
      <c r="Z166" s="63">
        <v>162</v>
      </c>
      <c r="AA166" s="124">
        <f t="shared" si="10"/>
        <v>4.5</v>
      </c>
      <c r="AB166" s="124">
        <f t="shared" si="11"/>
        <v>4.6499999999999995</v>
      </c>
      <c r="AC166" s="124">
        <f t="shared" si="12"/>
        <v>5</v>
      </c>
      <c r="AD166" s="124">
        <f t="shared" si="13"/>
        <v>5.3500000000000005</v>
      </c>
      <c r="AE166" s="125">
        <f t="shared" si="14"/>
        <v>5.5</v>
      </c>
    </row>
    <row r="167" spans="1:31" x14ac:dyDescent="0.25">
      <c r="B167" s="84" t="s">
        <v>212</v>
      </c>
      <c r="C167" s="129">
        <f>STDEV(C4:C163)</f>
        <v>0.20402956570095054</v>
      </c>
      <c r="Z167" s="63">
        <v>163</v>
      </c>
      <c r="AA167" s="124">
        <f t="shared" si="10"/>
        <v>4.5</v>
      </c>
      <c r="AB167" s="124">
        <f t="shared" si="11"/>
        <v>4.6499999999999995</v>
      </c>
      <c r="AC167" s="124">
        <f t="shared" si="12"/>
        <v>5</v>
      </c>
      <c r="AD167" s="124">
        <f t="shared" si="13"/>
        <v>5.3500000000000005</v>
      </c>
      <c r="AE167" s="125">
        <f t="shared" si="14"/>
        <v>5.5</v>
      </c>
    </row>
    <row r="168" spans="1:31" x14ac:dyDescent="0.25">
      <c r="B168" s="84" t="s">
        <v>13</v>
      </c>
      <c r="C168" s="131">
        <f>C167/C166</f>
        <v>4.0122742125618761E-2</v>
      </c>
    </row>
    <row r="169" spans="1:31" ht="15.75" thickBot="1" x14ac:dyDescent="0.3">
      <c r="B169" s="89" t="s">
        <v>213</v>
      </c>
      <c r="C169" s="133">
        <f>(C166-C165)/C165</f>
        <v>1.7027027027027054E-2</v>
      </c>
    </row>
    <row r="171" spans="1:31" x14ac:dyDescent="0.25">
      <c r="B171" s="159" t="s">
        <v>325</v>
      </c>
      <c r="C171" s="159">
        <v>0</v>
      </c>
      <c r="D171" s="159">
        <f>C171/C173</f>
        <v>0</v>
      </c>
    </row>
    <row r="172" spans="1:31" x14ac:dyDescent="0.25">
      <c r="B172" s="159" t="s">
        <v>326</v>
      </c>
      <c r="C172" s="159">
        <v>15</v>
      </c>
      <c r="D172" s="161">
        <f>C172/C173</f>
        <v>1</v>
      </c>
    </row>
    <row r="173" spans="1:31" x14ac:dyDescent="0.25">
      <c r="B173" s="159" t="s">
        <v>306</v>
      </c>
      <c r="C173" s="159">
        <v>15</v>
      </c>
      <c r="D173" s="159"/>
    </row>
  </sheetData>
  <mergeCells count="4">
    <mergeCell ref="AH2:AI2"/>
    <mergeCell ref="AH13:AI13"/>
    <mergeCell ref="AH14:AI14"/>
    <mergeCell ref="AH1:AI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4"/>
  <sheetViews>
    <sheetView tabSelected="1" topLeftCell="A7" zoomScale="80" zoomScaleNormal="80" workbookViewId="0">
      <selection activeCell="Q18" sqref="Q18"/>
    </sheetView>
  </sheetViews>
  <sheetFormatPr defaultRowHeight="15" x14ac:dyDescent="0.25"/>
  <cols>
    <col min="1" max="1" width="2" bestFit="1" customWidth="1"/>
    <col min="2" max="2" width="9.7109375" bestFit="1" customWidth="1"/>
    <col min="3" max="3" width="10.140625" customWidth="1"/>
    <col min="5" max="5" width="11.42578125" bestFit="1" customWidth="1"/>
    <col min="6" max="6" width="10.140625" bestFit="1" customWidth="1"/>
    <col min="8" max="8" width="3.85546875" customWidth="1"/>
    <col min="9" max="9" width="10.5703125" bestFit="1" customWidth="1"/>
    <col min="10" max="10" width="11.28515625" bestFit="1" customWidth="1"/>
    <col min="11" max="12" width="11.28515625" customWidth="1"/>
    <col min="13" max="13" width="11.140625" customWidth="1"/>
    <col min="14" max="14" width="10.28515625" customWidth="1"/>
    <col min="15" max="15" width="10.42578125" customWidth="1"/>
  </cols>
  <sheetData>
    <row r="2" spans="1:19" x14ac:dyDescent="0.25">
      <c r="B2" s="5" t="s">
        <v>69</v>
      </c>
      <c r="C2" s="248" t="s">
        <v>55</v>
      </c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9"/>
      <c r="R2" s="249"/>
      <c r="S2" s="250"/>
    </row>
    <row r="3" spans="1:19" x14ac:dyDescent="0.25">
      <c r="B3" s="3"/>
      <c r="C3" s="248" t="s">
        <v>56</v>
      </c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9"/>
      <c r="R3" s="249"/>
      <c r="S3" s="250"/>
    </row>
    <row r="4" spans="1:19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6" spans="1:19" ht="15.75" thickBot="1" x14ac:dyDescent="0.3">
      <c r="B6" s="6" t="s">
        <v>57</v>
      </c>
    </row>
    <row r="7" spans="1:19" ht="15.75" thickTop="1" x14ac:dyDescent="0.25"/>
    <row r="8" spans="1:19" x14ac:dyDescent="0.25">
      <c r="A8" s="278" t="s">
        <v>65</v>
      </c>
      <c r="B8" s="278"/>
      <c r="C8" s="278"/>
      <c r="D8" s="278"/>
      <c r="E8" s="278"/>
      <c r="F8" s="278"/>
      <c r="H8" s="301" t="s">
        <v>354</v>
      </c>
      <c r="I8" s="301"/>
      <c r="J8" s="301"/>
      <c r="K8" s="301"/>
      <c r="L8" s="301"/>
      <c r="M8" s="301"/>
      <c r="N8" s="301"/>
      <c r="O8" s="301"/>
    </row>
    <row r="9" spans="1:19" ht="15.75" thickBot="1" x14ac:dyDescent="0.3"/>
    <row r="10" spans="1:19" x14ac:dyDescent="0.25">
      <c r="A10" s="223"/>
      <c r="B10" s="224"/>
      <c r="C10" s="225" t="s">
        <v>348</v>
      </c>
      <c r="D10" s="225" t="s">
        <v>349</v>
      </c>
      <c r="E10" s="226"/>
      <c r="F10" s="227"/>
      <c r="H10" s="223"/>
      <c r="I10" s="224"/>
      <c r="J10" s="297" t="s">
        <v>356</v>
      </c>
      <c r="K10" s="298"/>
      <c r="L10" s="299"/>
      <c r="M10" s="297" t="s">
        <v>357</v>
      </c>
      <c r="N10" s="298"/>
      <c r="O10" s="300"/>
    </row>
    <row r="11" spans="1:19" ht="30.75" thickBot="1" x14ac:dyDescent="0.3">
      <c r="A11" s="236" t="s">
        <v>63</v>
      </c>
      <c r="B11" s="237" t="s">
        <v>71</v>
      </c>
      <c r="C11" s="238" t="s">
        <v>58</v>
      </c>
      <c r="D11" s="238" t="s">
        <v>60</v>
      </c>
      <c r="E11" s="239" t="s">
        <v>350</v>
      </c>
      <c r="F11" s="240"/>
      <c r="H11" s="236" t="s">
        <v>63</v>
      </c>
      <c r="I11" s="237" t="s">
        <v>352</v>
      </c>
      <c r="J11" s="251" t="s">
        <v>358</v>
      </c>
      <c r="K11" s="251" t="s">
        <v>359</v>
      </c>
      <c r="L11" s="251" t="s">
        <v>360</v>
      </c>
      <c r="M11" s="252" t="s">
        <v>358</v>
      </c>
      <c r="N11" s="253" t="s">
        <v>359</v>
      </c>
      <c r="O11" s="254" t="s">
        <v>360</v>
      </c>
    </row>
    <row r="12" spans="1:19" x14ac:dyDescent="0.25">
      <c r="A12" s="241">
        <v>1</v>
      </c>
      <c r="B12" s="242" t="s">
        <v>347</v>
      </c>
      <c r="C12" s="136">
        <v>-4.7169999999999997E-2</v>
      </c>
      <c r="D12" s="136">
        <v>1.7170000000000001E-2</v>
      </c>
      <c r="E12" s="136"/>
      <c r="F12" s="243"/>
      <c r="H12" s="241">
        <v>1</v>
      </c>
      <c r="I12" s="242" t="s">
        <v>351</v>
      </c>
      <c r="J12" s="265">
        <v>-4.6760000000000003E-2</v>
      </c>
      <c r="K12" s="265">
        <v>-5.7250000000000002E-2</v>
      </c>
      <c r="L12" s="265">
        <v>-5.8450000000000002E-2</v>
      </c>
      <c r="M12" s="266">
        <v>1.7239999999999998E-2</v>
      </c>
      <c r="N12" s="266">
        <v>1.5640000000000001E-2</v>
      </c>
      <c r="O12" s="267">
        <v>1.546E-2</v>
      </c>
    </row>
    <row r="13" spans="1:19" x14ac:dyDescent="0.25">
      <c r="A13" s="228">
        <v>3</v>
      </c>
      <c r="B13" s="230">
        <v>0.5</v>
      </c>
      <c r="C13" s="138">
        <v>0.69786999999999999</v>
      </c>
      <c r="D13" s="138">
        <v>0.12945999999999999</v>
      </c>
      <c r="E13" s="138"/>
      <c r="F13" s="229"/>
      <c r="H13" s="228">
        <v>2</v>
      </c>
      <c r="I13" s="230">
        <v>0.3</v>
      </c>
      <c r="J13" s="268">
        <v>0.26923000000000002</v>
      </c>
      <c r="K13" s="268">
        <v>0.24115</v>
      </c>
      <c r="L13" s="268">
        <v>0.24612999999999999</v>
      </c>
      <c r="M13" s="269">
        <v>6.5100000000000005E-2</v>
      </c>
      <c r="N13" s="269">
        <v>6.0859999999999997E-2</v>
      </c>
      <c r="O13" s="270">
        <v>6.1609999999999998E-2</v>
      </c>
    </row>
    <row r="14" spans="1:19" x14ac:dyDescent="0.25">
      <c r="A14" s="228">
        <v>4</v>
      </c>
      <c r="B14" s="230">
        <v>1</v>
      </c>
      <c r="C14" s="138">
        <v>0.83597999999999995</v>
      </c>
      <c r="D14" s="138">
        <v>0.15006</v>
      </c>
      <c r="E14" s="138"/>
      <c r="F14" s="229"/>
      <c r="H14" s="228">
        <v>3</v>
      </c>
      <c r="I14" s="230">
        <v>1</v>
      </c>
      <c r="J14" s="268">
        <v>0.98404999999999998</v>
      </c>
      <c r="K14" s="268">
        <v>0.96047000000000005</v>
      </c>
      <c r="L14" s="268">
        <v>0.95045000000000002</v>
      </c>
      <c r="M14" s="269">
        <v>0.17207</v>
      </c>
      <c r="N14" s="269">
        <v>0.16857</v>
      </c>
      <c r="O14" s="270">
        <v>0.16708000000000001</v>
      </c>
    </row>
    <row r="15" spans="1:19" x14ac:dyDescent="0.25">
      <c r="A15" s="228">
        <v>5</v>
      </c>
      <c r="B15" s="230">
        <v>2</v>
      </c>
      <c r="C15" s="138">
        <v>2.11957</v>
      </c>
      <c r="D15" s="138">
        <v>0.33817000000000003</v>
      </c>
      <c r="E15" s="138"/>
      <c r="F15" s="229"/>
      <c r="H15" s="228">
        <v>4</v>
      </c>
      <c r="I15" s="230">
        <v>4</v>
      </c>
      <c r="J15" s="268">
        <v>4.1384699999999999</v>
      </c>
      <c r="K15" s="268">
        <v>4.1351500000000003</v>
      </c>
      <c r="L15" s="268">
        <v>4.1640199999999998</v>
      </c>
      <c r="M15" s="269">
        <v>0.62192999999999998</v>
      </c>
      <c r="N15" s="269">
        <v>0.62146999999999997</v>
      </c>
      <c r="O15" s="270">
        <v>0.62541999999999998</v>
      </c>
    </row>
    <row r="16" spans="1:19" x14ac:dyDescent="0.25">
      <c r="A16" s="228">
        <v>6</v>
      </c>
      <c r="B16" s="230">
        <v>4.1669999999999998</v>
      </c>
      <c r="C16" s="138">
        <v>3.8132899999999998</v>
      </c>
      <c r="D16" s="138">
        <v>0.57721999999999996</v>
      </c>
      <c r="E16" s="138"/>
      <c r="F16" s="229"/>
      <c r="H16" s="228">
        <v>5</v>
      </c>
      <c r="I16" s="232">
        <v>8</v>
      </c>
      <c r="J16" s="268">
        <v>8.8276699999999995</v>
      </c>
      <c r="K16" s="268">
        <v>8.9643899999999999</v>
      </c>
      <c r="L16" s="268">
        <v>8.7773900000000005</v>
      </c>
      <c r="M16" s="269">
        <v>1.2238500000000001</v>
      </c>
      <c r="N16" s="269">
        <v>1.2402</v>
      </c>
      <c r="O16" s="270">
        <v>1.2178199999999999</v>
      </c>
    </row>
    <row r="17" spans="1:15" x14ac:dyDescent="0.25">
      <c r="A17" s="231">
        <v>7</v>
      </c>
      <c r="B17" s="230">
        <v>6.25</v>
      </c>
      <c r="C17" s="138">
        <v>6.5537999999999998</v>
      </c>
      <c r="D17" s="138">
        <v>0.94194</v>
      </c>
      <c r="E17" s="138"/>
      <c r="F17" s="229"/>
      <c r="H17" s="228">
        <v>6</v>
      </c>
      <c r="I17" s="232">
        <v>10</v>
      </c>
      <c r="J17" s="268">
        <v>8.6769800000000004</v>
      </c>
      <c r="K17" s="268">
        <v>8.9492899999999995</v>
      </c>
      <c r="L17" s="268">
        <v>8.7790900000000001</v>
      </c>
      <c r="M17" s="269">
        <v>0.15478</v>
      </c>
      <c r="N17" s="269">
        <v>0.15883</v>
      </c>
      <c r="O17" s="270">
        <v>0.15629999999999999</v>
      </c>
    </row>
    <row r="18" spans="1:15" x14ac:dyDescent="0.25">
      <c r="A18" s="228">
        <v>8</v>
      </c>
      <c r="B18" s="232">
        <v>8.3330000000000002</v>
      </c>
      <c r="C18" s="138">
        <v>8.3727199999999993</v>
      </c>
      <c r="D18" s="138">
        <v>1.1689499999999999</v>
      </c>
      <c r="E18" s="138"/>
      <c r="F18" s="229"/>
      <c r="H18" s="231"/>
      <c r="I18" s="232"/>
      <c r="J18" s="138"/>
      <c r="K18" s="138"/>
      <c r="L18" s="138"/>
      <c r="M18" s="138"/>
      <c r="N18" s="138"/>
      <c r="O18" s="229"/>
    </row>
    <row r="19" spans="1:15" ht="15.75" thickBot="1" x14ac:dyDescent="0.3">
      <c r="A19" s="244">
        <v>9</v>
      </c>
      <c r="B19" s="233">
        <v>10</v>
      </c>
      <c r="C19" s="234">
        <v>9.9077000000000002</v>
      </c>
      <c r="D19" s="234">
        <v>1.35117</v>
      </c>
      <c r="E19" s="234"/>
      <c r="F19" s="235"/>
      <c r="H19" s="228"/>
      <c r="I19" s="232"/>
      <c r="J19" s="138"/>
      <c r="K19" s="138"/>
      <c r="L19" s="138"/>
      <c r="M19" s="138"/>
      <c r="N19" s="138"/>
      <c r="O19" s="229"/>
    </row>
    <row r="20" spans="1:15" ht="15.75" thickBot="1" x14ac:dyDescent="0.3">
      <c r="B20" s="152"/>
      <c r="H20" s="244"/>
      <c r="I20" s="233"/>
      <c r="J20" s="234"/>
      <c r="K20" s="234"/>
      <c r="L20" s="234"/>
      <c r="M20" s="234"/>
      <c r="N20" s="234"/>
      <c r="O20" s="235"/>
    </row>
    <row r="25" spans="1:15" x14ac:dyDescent="0.25">
      <c r="H25" s="302" t="s">
        <v>67</v>
      </c>
      <c r="I25" s="302"/>
      <c r="J25" s="302"/>
      <c r="K25" s="302"/>
      <c r="L25" s="302"/>
      <c r="M25" s="302"/>
      <c r="N25" s="302"/>
      <c r="O25" s="302"/>
    </row>
    <row r="26" spans="1:15" ht="15.75" thickBot="1" x14ac:dyDescent="0.3"/>
    <row r="27" spans="1:15" x14ac:dyDescent="0.25">
      <c r="H27" s="223"/>
      <c r="I27" s="224"/>
      <c r="J27" s="297" t="s">
        <v>356</v>
      </c>
      <c r="K27" s="298"/>
      <c r="L27" s="299"/>
      <c r="M27" s="297" t="s">
        <v>357</v>
      </c>
      <c r="N27" s="298"/>
      <c r="O27" s="300"/>
    </row>
    <row r="28" spans="1:15" ht="30.75" thickBot="1" x14ac:dyDescent="0.3">
      <c r="H28" s="236" t="s">
        <v>63</v>
      </c>
      <c r="I28" s="237" t="s">
        <v>352</v>
      </c>
      <c r="J28" s="251" t="s">
        <v>358</v>
      </c>
      <c r="K28" s="251" t="s">
        <v>359</v>
      </c>
      <c r="L28" s="251" t="s">
        <v>360</v>
      </c>
      <c r="M28" s="252" t="s">
        <v>358</v>
      </c>
      <c r="N28" s="253" t="s">
        <v>359</v>
      </c>
      <c r="O28" s="254" t="s">
        <v>360</v>
      </c>
    </row>
    <row r="29" spans="1:15" x14ac:dyDescent="0.25">
      <c r="H29" s="241">
        <v>1</v>
      </c>
      <c r="I29" s="242" t="s">
        <v>351</v>
      </c>
      <c r="J29" s="265">
        <v>-4.3229999999999998E-2</v>
      </c>
      <c r="K29" s="265">
        <v>-4.7260000000000003E-2</v>
      </c>
      <c r="L29" s="265">
        <v>-4.2209999999999998E-2</v>
      </c>
      <c r="M29" s="266">
        <v>1.7770000000000001E-2</v>
      </c>
      <c r="N29" s="266">
        <v>1.7160000000000002E-2</v>
      </c>
      <c r="O29" s="267">
        <v>1.7930000000000001E-2</v>
      </c>
    </row>
    <row r="30" spans="1:15" x14ac:dyDescent="0.25">
      <c r="H30" s="228">
        <v>2</v>
      </c>
      <c r="I30" s="230">
        <v>0.3</v>
      </c>
      <c r="J30" s="268">
        <v>0.27550000000000002</v>
      </c>
      <c r="K30" s="268">
        <v>0.24675</v>
      </c>
      <c r="L30" s="268">
        <v>0.24399000000000001</v>
      </c>
      <c r="M30" s="269">
        <v>6.6049999999999998E-2</v>
      </c>
      <c r="N30" s="269">
        <v>6.1710000000000001E-2</v>
      </c>
      <c r="O30" s="270">
        <v>6.1289999999999997E-2</v>
      </c>
    </row>
    <row r="31" spans="1:15" x14ac:dyDescent="0.25">
      <c r="H31" s="228">
        <v>3</v>
      </c>
      <c r="I31" s="230">
        <v>1</v>
      </c>
      <c r="J31" s="268">
        <v>0.95125999999999999</v>
      </c>
      <c r="K31" s="268">
        <v>0.94996000000000003</v>
      </c>
      <c r="L31" s="268">
        <v>0.97040000000000004</v>
      </c>
      <c r="M31" s="269">
        <v>0.16719999999999999</v>
      </c>
      <c r="N31" s="269">
        <v>0.16700999999999999</v>
      </c>
      <c r="O31" s="270">
        <v>0.17004</v>
      </c>
    </row>
    <row r="32" spans="1:15" x14ac:dyDescent="0.25">
      <c r="H32" s="228">
        <v>4</v>
      </c>
      <c r="I32" s="230">
        <v>4</v>
      </c>
      <c r="J32" s="268">
        <v>4.42</v>
      </c>
      <c r="K32" s="268">
        <v>4.5</v>
      </c>
      <c r="L32" s="268">
        <v>4.43</v>
      </c>
      <c r="M32" s="269">
        <v>0.64400000000000002</v>
      </c>
      <c r="N32" s="269">
        <v>0.65500000000000003</v>
      </c>
      <c r="O32" s="270">
        <v>0.64500000000000002</v>
      </c>
    </row>
    <row r="33" spans="8:15" x14ac:dyDescent="0.25">
      <c r="H33" s="228">
        <v>5</v>
      </c>
      <c r="I33" s="232">
        <v>8</v>
      </c>
      <c r="J33" s="268">
        <v>8.8732799999999994</v>
      </c>
      <c r="K33" s="268">
        <v>8.8779500000000002</v>
      </c>
      <c r="L33" s="268">
        <v>8.9242699999999999</v>
      </c>
      <c r="M33" s="269">
        <v>1.2293099999999999</v>
      </c>
      <c r="N33" s="269">
        <v>1.22987</v>
      </c>
      <c r="O33" s="270">
        <v>1.2354099999999999</v>
      </c>
    </row>
    <row r="34" spans="8:15" x14ac:dyDescent="0.25">
      <c r="H34" s="228">
        <v>6</v>
      </c>
      <c r="I34" s="232">
        <v>10</v>
      </c>
      <c r="J34" s="268">
        <v>8.1635799999999996</v>
      </c>
      <c r="K34" s="268">
        <v>9.9352199999999993</v>
      </c>
      <c r="L34" s="268">
        <v>8.7485999999999997</v>
      </c>
      <c r="M34" s="269">
        <v>0.14713999999999999</v>
      </c>
      <c r="N34" s="269">
        <v>0.17347000000000001</v>
      </c>
      <c r="O34" s="270">
        <v>0.15584999999999999</v>
      </c>
    </row>
    <row r="35" spans="8:15" x14ac:dyDescent="0.25">
      <c r="H35" s="231"/>
      <c r="I35" s="232"/>
      <c r="J35" s="138"/>
      <c r="K35" s="138"/>
      <c r="L35" s="138"/>
      <c r="M35" s="138"/>
      <c r="N35" s="138"/>
      <c r="O35" s="229"/>
    </row>
    <row r="36" spans="8:15" x14ac:dyDescent="0.25">
      <c r="H36" s="228"/>
      <c r="I36" s="232"/>
      <c r="J36" s="138"/>
      <c r="K36" s="138"/>
      <c r="L36" s="138"/>
      <c r="M36" s="138"/>
      <c r="N36" s="138"/>
      <c r="O36" s="229"/>
    </row>
    <row r="37" spans="8:15" ht="15.75" thickBot="1" x14ac:dyDescent="0.3">
      <c r="H37" s="244"/>
      <c r="I37" s="233"/>
      <c r="J37" s="234"/>
      <c r="K37" s="234"/>
      <c r="L37" s="234"/>
      <c r="M37" s="234"/>
      <c r="N37" s="234"/>
      <c r="O37" s="235"/>
    </row>
    <row r="42" spans="8:15" x14ac:dyDescent="0.25">
      <c r="H42" s="296" t="s">
        <v>355</v>
      </c>
      <c r="I42" s="296"/>
      <c r="J42" s="296"/>
      <c r="K42" s="296"/>
      <c r="L42" s="296"/>
      <c r="M42" s="296"/>
      <c r="N42" s="296"/>
      <c r="O42" s="296"/>
    </row>
    <row r="43" spans="8:15" ht="15.75" thickBot="1" x14ac:dyDescent="0.3"/>
    <row r="44" spans="8:15" x14ac:dyDescent="0.25">
      <c r="H44" s="223"/>
      <c r="I44" s="224"/>
      <c r="J44" s="297" t="s">
        <v>356</v>
      </c>
      <c r="K44" s="298"/>
      <c r="L44" s="299"/>
      <c r="M44" s="297" t="s">
        <v>357</v>
      </c>
      <c r="N44" s="298"/>
      <c r="O44" s="300"/>
    </row>
    <row r="45" spans="8:15" ht="30.75" thickBot="1" x14ac:dyDescent="0.3">
      <c r="H45" s="236" t="s">
        <v>63</v>
      </c>
      <c r="I45" s="237" t="s">
        <v>352</v>
      </c>
      <c r="J45" s="251" t="s">
        <v>358</v>
      </c>
      <c r="K45" s="251" t="s">
        <v>359</v>
      </c>
      <c r="L45" s="251" t="s">
        <v>360</v>
      </c>
      <c r="M45" s="252" t="s">
        <v>358</v>
      </c>
      <c r="N45" s="253" t="s">
        <v>359</v>
      </c>
      <c r="O45" s="254" t="s">
        <v>360</v>
      </c>
    </row>
    <row r="46" spans="8:15" x14ac:dyDescent="0.25">
      <c r="H46" s="241">
        <v>1</v>
      </c>
      <c r="I46" s="255" t="s">
        <v>351</v>
      </c>
      <c r="J46" s="256">
        <v>20.193159999999999</v>
      </c>
      <c r="K46" s="256">
        <v>20.183869999999999</v>
      </c>
      <c r="L46" s="256">
        <v>19.747669999999999</v>
      </c>
      <c r="M46" s="257">
        <v>0.32368999999999998</v>
      </c>
      <c r="N46" s="257">
        <v>0.32356000000000001</v>
      </c>
      <c r="O46" s="263">
        <v>0.31724999999999998</v>
      </c>
    </row>
    <row r="47" spans="8:15" x14ac:dyDescent="0.25">
      <c r="H47" s="228">
        <v>2</v>
      </c>
      <c r="I47" s="258">
        <v>0.3</v>
      </c>
      <c r="J47" s="259">
        <v>19.45251</v>
      </c>
      <c r="K47" s="259">
        <v>17.948830000000001</v>
      </c>
      <c r="L47" s="259">
        <v>18.609159999999999</v>
      </c>
      <c r="M47" s="260">
        <v>0.31297000000000003</v>
      </c>
      <c r="N47" s="260">
        <v>0.29115000000000002</v>
      </c>
      <c r="O47" s="264">
        <v>0.30075000000000002</v>
      </c>
    </row>
    <row r="48" spans="8:15" x14ac:dyDescent="0.25">
      <c r="H48" s="228">
        <v>3</v>
      </c>
      <c r="I48" s="258">
        <v>1</v>
      </c>
      <c r="J48" s="259">
        <v>18.732189999999999</v>
      </c>
      <c r="K48" s="259">
        <v>18.627780000000001</v>
      </c>
      <c r="L48" s="259">
        <v>17.743549999999999</v>
      </c>
      <c r="M48" s="260">
        <v>0.30253000000000002</v>
      </c>
      <c r="N48" s="260">
        <v>0.30102000000000001</v>
      </c>
      <c r="O48" s="264">
        <v>0.28816999999999998</v>
      </c>
    </row>
    <row r="49" spans="8:15" x14ac:dyDescent="0.25">
      <c r="H49" s="228">
        <v>4</v>
      </c>
      <c r="I49" s="258">
        <v>4</v>
      </c>
      <c r="J49" s="259">
        <v>21.432040000000001</v>
      </c>
      <c r="K49" s="259">
        <v>21.97167</v>
      </c>
      <c r="L49" s="259">
        <v>21.64838</v>
      </c>
      <c r="M49" s="260">
        <v>0.34157999999999999</v>
      </c>
      <c r="N49" s="260">
        <v>0.34934999999999999</v>
      </c>
      <c r="O49" s="264">
        <v>0.34469</v>
      </c>
    </row>
    <row r="50" spans="8:15" x14ac:dyDescent="0.25">
      <c r="H50" s="228">
        <v>5</v>
      </c>
      <c r="I50" s="261">
        <v>8</v>
      </c>
      <c r="J50" s="271">
        <v>25.6313</v>
      </c>
      <c r="K50" s="271">
        <v>24.956440000000001</v>
      </c>
      <c r="L50" s="271">
        <v>25.346579999999999</v>
      </c>
      <c r="M50" s="272">
        <v>0.40178000000000003</v>
      </c>
      <c r="N50" s="272">
        <v>0.39215</v>
      </c>
      <c r="O50" s="273">
        <v>0.39772000000000002</v>
      </c>
    </row>
    <row r="51" spans="8:15" x14ac:dyDescent="0.25">
      <c r="H51" s="228">
        <v>6</v>
      </c>
      <c r="I51" s="262">
        <v>10</v>
      </c>
      <c r="J51" s="268">
        <v>27.124639999999999</v>
      </c>
      <c r="K51" s="268">
        <v>27.132370000000002</v>
      </c>
      <c r="L51" s="268">
        <v>26.753150000000002</v>
      </c>
      <c r="M51" s="269">
        <v>0.42304000000000003</v>
      </c>
      <c r="N51" s="269">
        <v>0.42315000000000003</v>
      </c>
      <c r="O51" s="270">
        <v>0.41776000000000002</v>
      </c>
    </row>
    <row r="52" spans="8:15" x14ac:dyDescent="0.25">
      <c r="H52" s="231"/>
      <c r="I52" s="232"/>
      <c r="J52" s="138"/>
      <c r="K52" s="138"/>
      <c r="L52" s="138"/>
      <c r="M52" s="138"/>
      <c r="N52" s="138"/>
      <c r="O52" s="229"/>
    </row>
    <row r="53" spans="8:15" x14ac:dyDescent="0.25">
      <c r="H53" s="228"/>
      <c r="I53" s="232"/>
      <c r="J53" s="138"/>
      <c r="K53" s="138"/>
      <c r="L53" s="138"/>
      <c r="M53" s="138"/>
      <c r="N53" s="138"/>
      <c r="O53" s="229"/>
    </row>
    <row r="54" spans="8:15" ht="15.75" thickBot="1" x14ac:dyDescent="0.3">
      <c r="H54" s="244"/>
      <c r="I54" s="233"/>
      <c r="J54" s="234"/>
      <c r="K54" s="234"/>
      <c r="L54" s="234"/>
      <c r="M54" s="234"/>
      <c r="N54" s="234"/>
      <c r="O54" s="235"/>
    </row>
  </sheetData>
  <mergeCells count="10">
    <mergeCell ref="H42:O42"/>
    <mergeCell ref="J44:L44"/>
    <mergeCell ref="M44:O44"/>
    <mergeCell ref="A8:F8"/>
    <mergeCell ref="H8:O8"/>
    <mergeCell ref="J10:L10"/>
    <mergeCell ref="M10:O10"/>
    <mergeCell ref="H25:O25"/>
    <mergeCell ref="J27:L27"/>
    <mergeCell ref="M27:O27"/>
  </mergeCells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32"/>
  <sheetViews>
    <sheetView zoomScale="90" zoomScaleNormal="90" workbookViewId="0">
      <selection activeCell="M28" sqref="M28"/>
    </sheetView>
  </sheetViews>
  <sheetFormatPr defaultRowHeight="15" x14ac:dyDescent="0.25"/>
  <cols>
    <col min="1" max="1" width="2" bestFit="1" customWidth="1"/>
    <col min="2" max="2" width="9.7109375" bestFit="1" customWidth="1"/>
    <col min="3" max="3" width="10.140625" customWidth="1"/>
    <col min="5" max="6" width="10.140625" bestFit="1" customWidth="1"/>
    <col min="8" max="8" width="3.85546875" customWidth="1"/>
    <col min="10" max="10" width="9.85546875" customWidth="1"/>
    <col min="11" max="11" width="9.7109375" customWidth="1"/>
    <col min="12" max="12" width="10.28515625" customWidth="1"/>
    <col min="13" max="13" width="10.42578125" customWidth="1"/>
    <col min="15" max="15" width="3.85546875" customWidth="1"/>
    <col min="17" max="17" width="9.85546875" customWidth="1"/>
    <col min="18" max="18" width="9.5703125" customWidth="1"/>
    <col min="19" max="19" width="10.42578125" customWidth="1"/>
    <col min="22" max="22" width="3.85546875" customWidth="1"/>
    <col min="24" max="24" width="10.140625" customWidth="1"/>
    <col min="26" max="26" width="10.42578125" customWidth="1"/>
  </cols>
  <sheetData>
    <row r="2" spans="1:27" x14ac:dyDescent="0.25">
      <c r="B2" s="5" t="s">
        <v>69</v>
      </c>
      <c r="C2" s="303" t="s">
        <v>55</v>
      </c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</row>
    <row r="3" spans="1:27" x14ac:dyDescent="0.25">
      <c r="B3" s="3"/>
      <c r="C3" s="303" t="s">
        <v>56</v>
      </c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3"/>
      <c r="R3" s="303"/>
      <c r="S3" s="303"/>
    </row>
    <row r="6" spans="1:27" ht="15.75" thickBot="1" x14ac:dyDescent="0.3">
      <c r="B6" s="6" t="s">
        <v>57</v>
      </c>
    </row>
    <row r="7" spans="1:27" ht="15.75" thickTop="1" x14ac:dyDescent="0.25"/>
    <row r="8" spans="1:27" x14ac:dyDescent="0.25">
      <c r="A8" s="278" t="s">
        <v>65</v>
      </c>
      <c r="B8" s="278"/>
      <c r="C8" s="278"/>
      <c r="D8" s="278"/>
      <c r="E8" s="278"/>
      <c r="F8" s="278"/>
      <c r="H8" s="278" t="s">
        <v>66</v>
      </c>
      <c r="I8" s="278"/>
      <c r="J8" s="278"/>
      <c r="K8" s="278"/>
      <c r="L8" s="278"/>
      <c r="M8" s="278"/>
      <c r="O8" s="278" t="s">
        <v>67</v>
      </c>
      <c r="P8" s="278"/>
      <c r="Q8" s="278"/>
      <c r="R8" s="278"/>
      <c r="S8" s="278"/>
      <c r="T8" s="278"/>
      <c r="V8" s="278" t="s">
        <v>68</v>
      </c>
      <c r="W8" s="278"/>
      <c r="X8" s="278"/>
      <c r="Y8" s="278"/>
      <c r="Z8" s="278"/>
      <c r="AA8" s="278"/>
    </row>
    <row r="10" spans="1:27" x14ac:dyDescent="0.25">
      <c r="A10" s="8"/>
      <c r="B10" s="8"/>
      <c r="C10" s="9" t="s">
        <v>61</v>
      </c>
      <c r="D10" s="9" t="s">
        <v>62</v>
      </c>
      <c r="E10" s="10"/>
      <c r="F10" s="10"/>
      <c r="H10" s="8"/>
      <c r="I10" s="8"/>
      <c r="J10" s="9" t="s">
        <v>61</v>
      </c>
      <c r="K10" s="9" t="s">
        <v>62</v>
      </c>
      <c r="L10" s="10"/>
      <c r="M10" s="10"/>
      <c r="O10" s="8"/>
      <c r="P10" s="8"/>
      <c r="Q10" s="9" t="s">
        <v>61</v>
      </c>
      <c r="R10" s="9" t="s">
        <v>62</v>
      </c>
      <c r="S10" s="10"/>
      <c r="T10" s="10"/>
      <c r="V10" s="8"/>
      <c r="W10" s="8"/>
      <c r="X10" s="9" t="s">
        <v>61</v>
      </c>
      <c r="Y10" s="9" t="s">
        <v>62</v>
      </c>
      <c r="Z10" s="10"/>
      <c r="AA10" s="10"/>
    </row>
    <row r="11" spans="1:27" ht="28.5" customHeight="1" x14ac:dyDescent="0.25">
      <c r="A11" s="11" t="s">
        <v>63</v>
      </c>
      <c r="B11" s="18" t="s">
        <v>71</v>
      </c>
      <c r="C11" s="8" t="s">
        <v>58</v>
      </c>
      <c r="D11" s="8" t="s">
        <v>60</v>
      </c>
      <c r="E11" s="12" t="s">
        <v>64</v>
      </c>
      <c r="F11" s="8"/>
      <c r="H11" s="11" t="s">
        <v>63</v>
      </c>
      <c r="I11" s="8" t="s">
        <v>59</v>
      </c>
      <c r="J11" s="8" t="s">
        <v>58</v>
      </c>
      <c r="K11" s="8" t="s">
        <v>60</v>
      </c>
      <c r="L11" s="12" t="s">
        <v>64</v>
      </c>
      <c r="M11" s="8"/>
      <c r="O11" s="11" t="s">
        <v>63</v>
      </c>
      <c r="P11" s="8" t="s">
        <v>59</v>
      </c>
      <c r="Q11" s="8" t="s">
        <v>58</v>
      </c>
      <c r="R11" s="8" t="s">
        <v>60</v>
      </c>
      <c r="S11" s="12" t="s">
        <v>64</v>
      </c>
      <c r="T11" s="8"/>
      <c r="V11" s="11" t="s">
        <v>63</v>
      </c>
      <c r="W11" s="8" t="s">
        <v>59</v>
      </c>
      <c r="X11" s="8" t="s">
        <v>58</v>
      </c>
      <c r="Y11" s="8" t="s">
        <v>60</v>
      </c>
      <c r="Z11" s="12" t="s">
        <v>64</v>
      </c>
      <c r="AA11" s="8"/>
    </row>
    <row r="12" spans="1:27" x14ac:dyDescent="0.25">
      <c r="A12" s="7">
        <v>1</v>
      </c>
      <c r="B12" s="15">
        <v>0</v>
      </c>
      <c r="C12" s="7"/>
      <c r="D12" s="7"/>
      <c r="E12" s="7"/>
      <c r="F12" s="7"/>
      <c r="H12" s="7">
        <v>1</v>
      </c>
      <c r="I12" s="7"/>
      <c r="J12" s="7"/>
      <c r="K12" s="7"/>
      <c r="L12" s="7"/>
      <c r="M12" s="7"/>
      <c r="O12" s="7">
        <v>1</v>
      </c>
      <c r="P12" s="7"/>
      <c r="Q12" s="7"/>
      <c r="R12" s="7"/>
      <c r="S12" s="7"/>
      <c r="T12" s="7"/>
      <c r="V12" s="7">
        <v>1</v>
      </c>
      <c r="W12" s="7"/>
      <c r="X12" s="7"/>
      <c r="Y12" s="7"/>
      <c r="Z12" s="7"/>
      <c r="AA12" s="7"/>
    </row>
    <row r="13" spans="1:27" x14ac:dyDescent="0.25">
      <c r="A13" s="7">
        <v>2</v>
      </c>
      <c r="B13" s="17">
        <v>5.0000000000000001E-3</v>
      </c>
      <c r="C13" s="7"/>
      <c r="D13" s="7"/>
      <c r="E13" s="7"/>
      <c r="F13" s="7"/>
      <c r="H13" s="7">
        <v>2</v>
      </c>
      <c r="I13" s="7"/>
      <c r="J13" s="7"/>
      <c r="K13" s="7"/>
      <c r="L13" s="7"/>
      <c r="M13" s="7"/>
      <c r="O13" s="7">
        <v>2</v>
      </c>
      <c r="P13" s="7"/>
      <c r="Q13" s="7"/>
      <c r="R13" s="7"/>
      <c r="S13" s="7"/>
      <c r="T13" s="7"/>
      <c r="V13" s="7">
        <v>2</v>
      </c>
      <c r="W13" s="7"/>
      <c r="X13" s="7"/>
      <c r="Y13" s="7"/>
      <c r="Z13" s="7"/>
      <c r="AA13" s="7"/>
    </row>
    <row r="14" spans="1:27" x14ac:dyDescent="0.25">
      <c r="A14" s="7">
        <v>3</v>
      </c>
      <c r="B14" s="17">
        <v>0.01</v>
      </c>
      <c r="C14" s="7"/>
      <c r="D14" s="7"/>
      <c r="E14" s="7"/>
      <c r="F14" s="7"/>
      <c r="H14" s="7">
        <v>3</v>
      </c>
      <c r="I14" s="7"/>
      <c r="J14" s="7"/>
      <c r="K14" s="7"/>
      <c r="L14" s="7"/>
      <c r="M14" s="7"/>
      <c r="O14" s="7">
        <v>3</v>
      </c>
      <c r="P14" s="7"/>
      <c r="Q14" s="7"/>
      <c r="R14" s="7"/>
      <c r="S14" s="7"/>
      <c r="T14" s="7"/>
      <c r="V14" s="7">
        <v>3</v>
      </c>
      <c r="W14" s="7"/>
      <c r="X14" s="7"/>
      <c r="Y14" s="7"/>
      <c r="Z14" s="7"/>
      <c r="AA14" s="7"/>
    </row>
    <row r="15" spans="1:27" x14ac:dyDescent="0.25">
      <c r="A15" s="7">
        <v>4</v>
      </c>
      <c r="B15" s="15">
        <v>0.02</v>
      </c>
      <c r="C15" s="7"/>
      <c r="D15" s="7"/>
      <c r="E15" s="7"/>
      <c r="F15" s="7"/>
      <c r="H15" s="7">
        <v>4</v>
      </c>
      <c r="I15" s="7"/>
      <c r="J15" s="7"/>
      <c r="K15" s="7"/>
      <c r="L15" s="7"/>
      <c r="M15" s="7"/>
      <c r="O15" s="7">
        <v>4</v>
      </c>
      <c r="P15" s="7"/>
      <c r="Q15" s="7"/>
      <c r="R15" s="7"/>
      <c r="S15" s="7"/>
      <c r="T15" s="7"/>
      <c r="V15" s="7">
        <v>4</v>
      </c>
      <c r="W15" s="7"/>
      <c r="X15" s="7"/>
      <c r="Y15" s="7"/>
      <c r="Z15" s="7"/>
      <c r="AA15" s="7"/>
    </row>
    <row r="16" spans="1:27" x14ac:dyDescent="0.25">
      <c r="A16" s="7">
        <v>5</v>
      </c>
      <c r="B16" s="15">
        <v>0.04</v>
      </c>
      <c r="C16" s="7"/>
      <c r="D16" s="7"/>
      <c r="E16" s="7"/>
      <c r="F16" s="7"/>
      <c r="H16" s="7">
        <v>5</v>
      </c>
      <c r="I16" s="7"/>
      <c r="J16" s="7"/>
      <c r="K16" s="7"/>
      <c r="L16" s="7"/>
      <c r="M16" s="7"/>
      <c r="O16" s="7">
        <v>5</v>
      </c>
      <c r="P16" s="7"/>
      <c r="Q16" s="7"/>
      <c r="R16" s="7"/>
      <c r="S16" s="7"/>
      <c r="T16" s="7"/>
      <c r="V16" s="7">
        <v>5</v>
      </c>
      <c r="W16" s="7"/>
      <c r="X16" s="7"/>
      <c r="Y16" s="7"/>
      <c r="Z16" s="7"/>
      <c r="AA16" s="7"/>
    </row>
    <row r="17" spans="1:27" x14ac:dyDescent="0.25">
      <c r="A17" s="7">
        <v>6</v>
      </c>
      <c r="B17" s="15">
        <v>0.06</v>
      </c>
      <c r="C17" s="7"/>
      <c r="D17" s="7"/>
      <c r="E17" s="7"/>
      <c r="F17" s="7"/>
      <c r="H17" s="7">
        <v>6</v>
      </c>
      <c r="I17" s="7"/>
      <c r="J17" s="7"/>
      <c r="K17" s="7"/>
      <c r="L17" s="7"/>
      <c r="M17" s="7"/>
      <c r="O17" s="7">
        <v>6</v>
      </c>
      <c r="P17" s="7"/>
      <c r="Q17" s="7"/>
      <c r="R17" s="7"/>
      <c r="S17" s="7"/>
      <c r="T17" s="7"/>
      <c r="V17" s="7">
        <v>6</v>
      </c>
      <c r="W17" s="7"/>
      <c r="X17" s="7"/>
      <c r="Y17" s="7"/>
      <c r="Z17" s="7"/>
      <c r="AA17" s="7"/>
    </row>
    <row r="18" spans="1:27" x14ac:dyDescent="0.25">
      <c r="A18" s="14">
        <v>7</v>
      </c>
      <c r="B18" s="16">
        <v>0.08</v>
      </c>
      <c r="C18" s="7"/>
      <c r="D18" s="7"/>
      <c r="E18" s="7"/>
      <c r="F18" s="7"/>
    </row>
    <row r="19" spans="1:27" ht="15.75" thickBot="1" x14ac:dyDescent="0.3">
      <c r="H19" s="304" t="s">
        <v>70</v>
      </c>
      <c r="I19" s="304"/>
      <c r="J19" s="304"/>
      <c r="K19" s="304"/>
      <c r="L19" s="13"/>
      <c r="P19" s="304" t="s">
        <v>70</v>
      </c>
      <c r="Q19" s="304"/>
      <c r="R19" s="304"/>
      <c r="S19" s="304"/>
      <c r="T19" s="13"/>
      <c r="W19" s="304" t="s">
        <v>70</v>
      </c>
      <c r="X19" s="304"/>
      <c r="Y19" s="304"/>
      <c r="Z19" s="304"/>
      <c r="AA19" s="13"/>
    </row>
    <row r="20" spans="1:27" ht="15.75" thickTop="1" x14ac:dyDescent="0.25"/>
    <row r="22" spans="1:27" x14ac:dyDescent="0.25">
      <c r="A22" s="278" t="s">
        <v>65</v>
      </c>
      <c r="B22" s="278"/>
      <c r="C22" s="278"/>
      <c r="D22" s="278"/>
      <c r="E22" s="278"/>
      <c r="F22" s="278"/>
    </row>
    <row r="24" spans="1:27" x14ac:dyDescent="0.25">
      <c r="A24" s="8"/>
      <c r="B24" s="8"/>
      <c r="C24" s="9" t="s">
        <v>61</v>
      </c>
      <c r="D24" s="9" t="s">
        <v>62</v>
      </c>
      <c r="E24" s="10"/>
      <c r="F24" s="10"/>
    </row>
    <row r="25" spans="1:27" ht="30" x14ac:dyDescent="0.25">
      <c r="A25" s="11" t="s">
        <v>63</v>
      </c>
      <c r="B25" s="18" t="s">
        <v>71</v>
      </c>
      <c r="C25" s="19" t="s">
        <v>58</v>
      </c>
      <c r="D25" s="8" t="s">
        <v>60</v>
      </c>
      <c r="E25" s="12" t="s">
        <v>64</v>
      </c>
      <c r="F25" s="8"/>
    </row>
    <row r="26" spans="1:27" x14ac:dyDescent="0.25">
      <c r="A26" s="7">
        <v>1</v>
      </c>
      <c r="B26" s="15">
        <v>0</v>
      </c>
      <c r="C26" s="7"/>
      <c r="D26" s="7"/>
      <c r="E26" s="7"/>
      <c r="F26" s="7"/>
    </row>
    <row r="27" spans="1:27" x14ac:dyDescent="0.25">
      <c r="A27" s="7">
        <v>2</v>
      </c>
      <c r="B27" s="17">
        <v>5.0000000000000001E-3</v>
      </c>
      <c r="C27" s="7"/>
      <c r="D27" s="7"/>
      <c r="E27" s="7"/>
      <c r="F27" s="7"/>
    </row>
    <row r="28" spans="1:27" x14ac:dyDescent="0.25">
      <c r="A28" s="7">
        <v>3</v>
      </c>
      <c r="B28" s="17">
        <v>0.01</v>
      </c>
      <c r="C28" s="7"/>
      <c r="D28" s="7"/>
      <c r="E28" s="7"/>
      <c r="F28" s="7"/>
    </row>
    <row r="29" spans="1:27" x14ac:dyDescent="0.25">
      <c r="A29" s="7">
        <v>4</v>
      </c>
      <c r="B29" s="15">
        <v>0.02</v>
      </c>
      <c r="C29" s="7"/>
      <c r="D29" s="7"/>
      <c r="E29" s="7"/>
      <c r="F29" s="7"/>
    </row>
    <row r="30" spans="1:27" x14ac:dyDescent="0.25">
      <c r="A30" s="7">
        <v>5</v>
      </c>
      <c r="B30" s="15">
        <v>0.04</v>
      </c>
      <c r="C30" s="7"/>
      <c r="D30" s="7"/>
      <c r="E30" s="7"/>
      <c r="F30" s="7"/>
    </row>
    <row r="31" spans="1:27" x14ac:dyDescent="0.25">
      <c r="A31" s="7">
        <v>6</v>
      </c>
      <c r="B31" s="15">
        <v>0.06</v>
      </c>
      <c r="C31" s="7"/>
      <c r="D31" s="7"/>
      <c r="E31" s="7"/>
      <c r="F31" s="7"/>
    </row>
    <row r="32" spans="1:27" x14ac:dyDescent="0.25">
      <c r="A32" s="14">
        <v>7</v>
      </c>
      <c r="B32" s="16">
        <v>0.08</v>
      </c>
      <c r="C32" s="7"/>
      <c r="D32" s="7"/>
      <c r="E32" s="7"/>
      <c r="F32" s="7"/>
    </row>
  </sheetData>
  <mergeCells count="10">
    <mergeCell ref="C3:S3"/>
    <mergeCell ref="C2:S2"/>
    <mergeCell ref="A22:F22"/>
    <mergeCell ref="V8:AA8"/>
    <mergeCell ref="H19:K19"/>
    <mergeCell ref="P19:S19"/>
    <mergeCell ref="W19:Z19"/>
    <mergeCell ref="A8:F8"/>
    <mergeCell ref="H8:M8"/>
    <mergeCell ref="O8:T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opLeftCell="A65" zoomScale="70" zoomScaleNormal="70" workbookViewId="0">
      <selection activeCell="K90" sqref="K90"/>
    </sheetView>
  </sheetViews>
  <sheetFormatPr defaultRowHeight="15" x14ac:dyDescent="0.25"/>
  <cols>
    <col min="1" max="1" width="42.28515625" customWidth="1"/>
    <col min="2" max="2" width="19.42578125" customWidth="1"/>
    <col min="3" max="3" width="22" customWidth="1"/>
    <col min="4" max="4" width="18.42578125" customWidth="1"/>
    <col min="5" max="5" width="20.42578125" customWidth="1"/>
    <col min="10" max="10" width="13.140625" bestFit="1" customWidth="1"/>
    <col min="11" max="11" width="11.7109375" bestFit="1" customWidth="1"/>
  </cols>
  <sheetData>
    <row r="1" spans="1:5" ht="16.5" thickBot="1" x14ac:dyDescent="0.3">
      <c r="A1" s="20" t="s">
        <v>102</v>
      </c>
    </row>
    <row r="2" spans="1:5" ht="16.5" thickBot="1" x14ac:dyDescent="0.3">
      <c r="A2" s="32" t="s">
        <v>72</v>
      </c>
      <c r="B2" s="26" t="s">
        <v>73</v>
      </c>
      <c r="C2" s="26" t="s">
        <v>74</v>
      </c>
      <c r="D2" s="26" t="s">
        <v>75</v>
      </c>
      <c r="E2" s="26" t="s">
        <v>76</v>
      </c>
    </row>
    <row r="3" spans="1:5" ht="16.5" thickBot="1" x14ac:dyDescent="0.3">
      <c r="A3" s="27" t="s">
        <v>105</v>
      </c>
      <c r="B3" s="28" t="s">
        <v>77</v>
      </c>
      <c r="C3" s="28" t="s">
        <v>79</v>
      </c>
      <c r="D3" s="28" t="s">
        <v>80</v>
      </c>
      <c r="E3" s="30" t="s">
        <v>81</v>
      </c>
    </row>
    <row r="4" spans="1:5" ht="16.5" thickBot="1" x14ac:dyDescent="0.3">
      <c r="A4" s="27" t="s">
        <v>154</v>
      </c>
      <c r="B4" s="28" t="s">
        <v>77</v>
      </c>
      <c r="C4" s="28" t="s">
        <v>82</v>
      </c>
      <c r="D4" s="30" t="s">
        <v>83</v>
      </c>
      <c r="E4" s="30" t="s">
        <v>84</v>
      </c>
    </row>
    <row r="5" spans="1:5" ht="16.5" thickBot="1" x14ac:dyDescent="0.3">
      <c r="A5" s="27" t="s">
        <v>108</v>
      </c>
      <c r="B5" s="28" t="s">
        <v>77</v>
      </c>
      <c r="C5" s="28" t="s">
        <v>85</v>
      </c>
      <c r="D5" s="28" t="s">
        <v>86</v>
      </c>
      <c r="E5" s="30" t="s">
        <v>87</v>
      </c>
    </row>
    <row r="6" spans="1:5" ht="16.5" thickBot="1" x14ac:dyDescent="0.3">
      <c r="A6" s="27" t="s">
        <v>110</v>
      </c>
      <c r="B6" s="28" t="s">
        <v>77</v>
      </c>
      <c r="C6" s="28" t="s">
        <v>78</v>
      </c>
      <c r="D6" s="28" t="s">
        <v>88</v>
      </c>
      <c r="E6" s="30" t="s">
        <v>89</v>
      </c>
    </row>
    <row r="7" spans="1:5" ht="16.5" thickBot="1" x14ac:dyDescent="0.3">
      <c r="A7" s="27" t="s">
        <v>109</v>
      </c>
      <c r="B7" s="28" t="s">
        <v>77</v>
      </c>
      <c r="C7" s="28" t="s">
        <v>79</v>
      </c>
      <c r="D7" s="28">
        <v>0.01</v>
      </c>
      <c r="E7" s="30" t="s">
        <v>90</v>
      </c>
    </row>
    <row r="8" spans="1:5" ht="16.5" thickBot="1" x14ac:dyDescent="0.3">
      <c r="A8" s="27" t="s">
        <v>111</v>
      </c>
      <c r="B8" s="28" t="s">
        <v>77</v>
      </c>
      <c r="C8" s="28" t="s">
        <v>91</v>
      </c>
      <c r="D8" s="28" t="s">
        <v>92</v>
      </c>
      <c r="E8" s="30" t="s">
        <v>93</v>
      </c>
    </row>
    <row r="9" spans="1:5" ht="16.5" thickBot="1" x14ac:dyDescent="0.3">
      <c r="A9" s="27" t="s">
        <v>155</v>
      </c>
      <c r="B9" s="28" t="s">
        <v>77</v>
      </c>
      <c r="C9" s="28" t="s">
        <v>94</v>
      </c>
      <c r="D9" s="28">
        <v>1E-3</v>
      </c>
      <c r="E9" s="30" t="s">
        <v>95</v>
      </c>
    </row>
    <row r="10" spans="1:5" ht="16.5" thickBot="1" x14ac:dyDescent="0.3">
      <c r="A10" s="27" t="s">
        <v>113</v>
      </c>
      <c r="B10" s="28" t="s">
        <v>77</v>
      </c>
      <c r="C10" s="28" t="s">
        <v>96</v>
      </c>
      <c r="D10" s="28" t="s">
        <v>97</v>
      </c>
      <c r="E10" s="30" t="s">
        <v>98</v>
      </c>
    </row>
    <row r="11" spans="1:5" ht="16.5" thickBot="1" x14ac:dyDescent="0.3">
      <c r="A11" s="27" t="s">
        <v>115</v>
      </c>
      <c r="B11" s="28" t="s">
        <v>77</v>
      </c>
      <c r="C11" s="28" t="s">
        <v>99</v>
      </c>
      <c r="D11" s="28" t="s">
        <v>100</v>
      </c>
      <c r="E11" s="30" t="s">
        <v>101</v>
      </c>
    </row>
    <row r="13" spans="1:5" ht="16.5" thickBot="1" x14ac:dyDescent="0.3">
      <c r="A13" s="31" t="s">
        <v>116</v>
      </c>
    </row>
    <row r="14" spans="1:5" ht="16.5" thickBot="1" x14ac:dyDescent="0.3">
      <c r="A14" s="32" t="s">
        <v>72</v>
      </c>
      <c r="B14" s="26" t="s">
        <v>73</v>
      </c>
      <c r="C14" s="26" t="s">
        <v>103</v>
      </c>
    </row>
    <row r="15" spans="1:5" ht="16.5" thickBot="1" x14ac:dyDescent="0.3">
      <c r="A15" s="27" t="s">
        <v>105</v>
      </c>
      <c r="B15" s="28" t="s">
        <v>77</v>
      </c>
      <c r="C15" s="28">
        <v>0.1</v>
      </c>
    </row>
    <row r="16" spans="1:5" ht="16.5" thickBot="1" x14ac:dyDescent="0.3">
      <c r="A16" s="27" t="s">
        <v>106</v>
      </c>
      <c r="B16" s="28" t="s">
        <v>77</v>
      </c>
      <c r="C16" s="28">
        <v>0.5</v>
      </c>
    </row>
    <row r="17" spans="1:4" ht="16.5" thickBot="1" x14ac:dyDescent="0.3">
      <c r="A17" s="27" t="s">
        <v>107</v>
      </c>
      <c r="B17" s="28" t="s">
        <v>77</v>
      </c>
      <c r="C17" s="28">
        <v>0.05</v>
      </c>
    </row>
    <row r="18" spans="1:4" ht="16.5" thickBot="1" x14ac:dyDescent="0.3">
      <c r="A18" s="27" t="s">
        <v>108</v>
      </c>
      <c r="B18" s="28" t="s">
        <v>77</v>
      </c>
      <c r="C18" s="28">
        <v>0.02</v>
      </c>
    </row>
    <row r="19" spans="1:4" ht="16.5" thickBot="1" x14ac:dyDescent="0.3">
      <c r="A19" s="27" t="s">
        <v>109</v>
      </c>
      <c r="B19" s="28" t="s">
        <v>77</v>
      </c>
      <c r="C19" s="28">
        <v>0.1</v>
      </c>
    </row>
    <row r="20" spans="1:4" ht="16.5" thickBot="1" x14ac:dyDescent="0.3">
      <c r="A20" s="27" t="s">
        <v>110</v>
      </c>
      <c r="B20" s="28" t="s">
        <v>77</v>
      </c>
      <c r="C20" s="28">
        <v>0.3</v>
      </c>
    </row>
    <row r="21" spans="1:4" ht="16.5" thickBot="1" x14ac:dyDescent="0.3">
      <c r="A21" s="27" t="s">
        <v>111</v>
      </c>
      <c r="B21" s="28" t="s">
        <v>77</v>
      </c>
      <c r="C21" s="28">
        <v>0.1</v>
      </c>
    </row>
    <row r="22" spans="1:4" ht="16.5" thickBot="1" x14ac:dyDescent="0.3">
      <c r="A22" s="27" t="s">
        <v>112</v>
      </c>
      <c r="B22" s="28" t="s">
        <v>77</v>
      </c>
      <c r="C22" s="28">
        <v>0.02</v>
      </c>
    </row>
    <row r="23" spans="1:4" ht="16.5" thickBot="1" x14ac:dyDescent="0.3">
      <c r="A23" s="27" t="s">
        <v>113</v>
      </c>
      <c r="B23" s="28" t="s">
        <v>77</v>
      </c>
      <c r="C23" s="28">
        <v>0.05</v>
      </c>
    </row>
    <row r="24" spans="1:4" ht="16.5" thickBot="1" x14ac:dyDescent="0.3">
      <c r="A24" s="27" t="s">
        <v>114</v>
      </c>
      <c r="B24" s="28" t="s">
        <v>77</v>
      </c>
      <c r="C24" s="28">
        <v>0.5</v>
      </c>
    </row>
    <row r="25" spans="1:4" ht="16.5" thickBot="1" x14ac:dyDescent="0.3">
      <c r="A25" s="27" t="s">
        <v>115</v>
      </c>
      <c r="B25" s="28" t="s">
        <v>77</v>
      </c>
      <c r="C25" s="28">
        <v>0.3</v>
      </c>
    </row>
    <row r="27" spans="1:4" ht="32.25" thickBot="1" x14ac:dyDescent="0.3">
      <c r="A27" s="22" t="s">
        <v>118</v>
      </c>
    </row>
    <row r="28" spans="1:4" ht="16.5" thickBot="1" x14ac:dyDescent="0.3">
      <c r="A28" s="26" t="s">
        <v>72</v>
      </c>
      <c r="B28" s="26" t="s">
        <v>73</v>
      </c>
      <c r="C28" s="25" t="s">
        <v>103</v>
      </c>
    </row>
    <row r="29" spans="1:4" ht="16.5" thickBot="1" x14ac:dyDescent="0.3">
      <c r="A29" s="27" t="s">
        <v>105</v>
      </c>
      <c r="B29" s="28" t="s">
        <v>77</v>
      </c>
      <c r="C29" s="28">
        <v>0.1</v>
      </c>
      <c r="D29" s="21"/>
    </row>
    <row r="30" spans="1:4" ht="16.5" thickBot="1" x14ac:dyDescent="0.3">
      <c r="A30" s="27" t="s">
        <v>106</v>
      </c>
      <c r="B30" s="28" t="s">
        <v>77</v>
      </c>
      <c r="C30" s="28">
        <v>0.5</v>
      </c>
      <c r="D30" s="21"/>
    </row>
    <row r="31" spans="1:4" ht="16.5" thickBot="1" x14ac:dyDescent="0.3">
      <c r="A31" s="27" t="s">
        <v>107</v>
      </c>
      <c r="B31" s="28" t="s">
        <v>77</v>
      </c>
      <c r="C31" s="28">
        <v>0.05</v>
      </c>
      <c r="D31" s="21"/>
    </row>
    <row r="32" spans="1:4" ht="16.5" thickBot="1" x14ac:dyDescent="0.3">
      <c r="A32" s="27" t="s">
        <v>108</v>
      </c>
      <c r="B32" s="28" t="s">
        <v>77</v>
      </c>
      <c r="C32" s="28">
        <v>0.02</v>
      </c>
      <c r="D32" s="21"/>
    </row>
    <row r="33" spans="1:4" ht="16.5" thickBot="1" x14ac:dyDescent="0.3">
      <c r="A33" s="27" t="s">
        <v>109</v>
      </c>
      <c r="B33" s="28" t="s">
        <v>77</v>
      </c>
      <c r="C33" s="28">
        <v>0.1</v>
      </c>
      <c r="D33" s="21"/>
    </row>
    <row r="34" spans="1:4" ht="16.5" thickBot="1" x14ac:dyDescent="0.3">
      <c r="A34" s="27" t="s">
        <v>110</v>
      </c>
      <c r="B34" s="28" t="s">
        <v>77</v>
      </c>
      <c r="C34" s="28">
        <v>0.3</v>
      </c>
      <c r="D34" s="21"/>
    </row>
    <row r="35" spans="1:4" ht="16.5" thickBot="1" x14ac:dyDescent="0.3">
      <c r="A35" s="27" t="s">
        <v>111</v>
      </c>
      <c r="B35" s="28" t="s">
        <v>77</v>
      </c>
      <c r="C35" s="28">
        <v>0.1</v>
      </c>
      <c r="D35" s="21"/>
    </row>
    <row r="36" spans="1:4" ht="16.5" thickBot="1" x14ac:dyDescent="0.3">
      <c r="A36" s="27" t="s">
        <v>112</v>
      </c>
      <c r="B36" s="28" t="s">
        <v>77</v>
      </c>
      <c r="C36" s="28">
        <v>0.02</v>
      </c>
      <c r="D36" s="21"/>
    </row>
    <row r="37" spans="1:4" ht="16.5" thickBot="1" x14ac:dyDescent="0.3">
      <c r="A37" s="27" t="s">
        <v>117</v>
      </c>
      <c r="B37" s="28" t="s">
        <v>77</v>
      </c>
      <c r="C37" s="28">
        <v>50</v>
      </c>
      <c r="D37" s="21"/>
    </row>
    <row r="38" spans="1:4" ht="16.5" thickBot="1" x14ac:dyDescent="0.3">
      <c r="A38" s="27" t="s">
        <v>113</v>
      </c>
      <c r="B38" s="28" t="s">
        <v>77</v>
      </c>
      <c r="C38" s="28">
        <v>0.05</v>
      </c>
      <c r="D38" s="21"/>
    </row>
    <row r="39" spans="1:4" ht="16.5" thickBot="1" x14ac:dyDescent="0.3">
      <c r="A39" s="27" t="s">
        <v>114</v>
      </c>
      <c r="B39" s="28" t="s">
        <v>77</v>
      </c>
      <c r="C39" s="28">
        <v>0.05</v>
      </c>
      <c r="D39" s="21"/>
    </row>
    <row r="40" spans="1:4" ht="16.5" thickBot="1" x14ac:dyDescent="0.3">
      <c r="A40" s="27" t="s">
        <v>115</v>
      </c>
      <c r="B40" s="28" t="s">
        <v>77</v>
      </c>
      <c r="C40" s="28">
        <v>0.3</v>
      </c>
      <c r="D40" s="21"/>
    </row>
    <row r="42" spans="1:4" ht="32.25" customHeight="1" thickBot="1" x14ac:dyDescent="0.3">
      <c r="A42" s="305" t="s">
        <v>119</v>
      </c>
      <c r="B42" s="305"/>
    </row>
    <row r="43" spans="1:4" ht="16.5" thickBot="1" x14ac:dyDescent="0.3">
      <c r="A43" s="32" t="s">
        <v>72</v>
      </c>
      <c r="B43" s="26" t="s">
        <v>73</v>
      </c>
      <c r="C43" s="26" t="s">
        <v>103</v>
      </c>
    </row>
    <row r="44" spans="1:4" ht="16.5" thickBot="1" x14ac:dyDescent="0.3">
      <c r="A44" s="27" t="s">
        <v>105</v>
      </c>
      <c r="B44" s="28" t="s">
        <v>77</v>
      </c>
      <c r="C44" s="28">
        <v>0.1</v>
      </c>
    </row>
    <row r="45" spans="1:4" ht="16.5" thickBot="1" x14ac:dyDescent="0.3">
      <c r="A45" s="27" t="s">
        <v>106</v>
      </c>
      <c r="B45" s="28" t="s">
        <v>77</v>
      </c>
      <c r="C45" s="28">
        <v>0.5</v>
      </c>
    </row>
    <row r="46" spans="1:4" ht="16.5" thickBot="1" x14ac:dyDescent="0.3">
      <c r="A46" s="27" t="s">
        <v>107</v>
      </c>
      <c r="B46" s="28" t="s">
        <v>77</v>
      </c>
      <c r="C46" s="28">
        <v>0.05</v>
      </c>
    </row>
    <row r="47" spans="1:4" ht="16.5" thickBot="1" x14ac:dyDescent="0.3">
      <c r="A47" s="27" t="s">
        <v>108</v>
      </c>
      <c r="B47" s="28" t="s">
        <v>77</v>
      </c>
      <c r="C47" s="28">
        <v>0.02</v>
      </c>
    </row>
    <row r="48" spans="1:4" ht="16.5" thickBot="1" x14ac:dyDescent="0.3">
      <c r="A48" s="27" t="s">
        <v>109</v>
      </c>
      <c r="B48" s="28" t="s">
        <v>77</v>
      </c>
      <c r="C48" s="28">
        <v>0.1</v>
      </c>
    </row>
    <row r="49" spans="1:5" ht="16.5" thickBot="1" x14ac:dyDescent="0.3">
      <c r="A49" s="27" t="s">
        <v>110</v>
      </c>
      <c r="B49" s="28" t="s">
        <v>77</v>
      </c>
      <c r="C49" s="28">
        <v>0.3</v>
      </c>
    </row>
    <row r="50" spans="1:5" ht="16.5" thickBot="1" x14ac:dyDescent="0.3">
      <c r="A50" s="27" t="s">
        <v>111</v>
      </c>
      <c r="B50" s="28" t="s">
        <v>77</v>
      </c>
      <c r="C50" s="28">
        <v>0.1</v>
      </c>
    </row>
    <row r="51" spans="1:5" ht="16.5" thickBot="1" x14ac:dyDescent="0.3">
      <c r="A51" s="27" t="s">
        <v>112</v>
      </c>
      <c r="B51" s="28" t="s">
        <v>77</v>
      </c>
      <c r="C51" s="28">
        <v>0.02</v>
      </c>
    </row>
    <row r="52" spans="1:5" ht="16.5" thickBot="1" x14ac:dyDescent="0.3">
      <c r="A52" s="27" t="s">
        <v>113</v>
      </c>
      <c r="B52" s="28" t="s">
        <v>77</v>
      </c>
      <c r="C52" s="28">
        <v>0.05</v>
      </c>
    </row>
    <row r="53" spans="1:5" ht="16.5" thickBot="1" x14ac:dyDescent="0.3">
      <c r="A53" s="27" t="s">
        <v>114</v>
      </c>
      <c r="B53" s="28" t="s">
        <v>77</v>
      </c>
      <c r="C53" s="28">
        <v>0.05</v>
      </c>
    </row>
    <row r="54" spans="1:5" ht="16.5" thickBot="1" x14ac:dyDescent="0.3">
      <c r="A54" s="27" t="s">
        <v>115</v>
      </c>
      <c r="B54" s="28" t="s">
        <v>77</v>
      </c>
      <c r="C54" s="28">
        <v>0.3</v>
      </c>
    </row>
    <row r="56" spans="1:5" ht="16.5" thickBot="1" x14ac:dyDescent="0.3">
      <c r="A56" s="22" t="s">
        <v>151</v>
      </c>
    </row>
    <row r="57" spans="1:5" ht="16.5" thickBot="1" x14ac:dyDescent="0.3">
      <c r="A57" s="25" t="s">
        <v>120</v>
      </c>
      <c r="B57" s="26" t="s">
        <v>121</v>
      </c>
      <c r="C57" s="26" t="s">
        <v>123</v>
      </c>
      <c r="D57" s="26" t="s">
        <v>73</v>
      </c>
    </row>
    <row r="58" spans="1:5" ht="16.5" thickBot="1" x14ac:dyDescent="0.3">
      <c r="A58" s="25"/>
      <c r="B58" s="26" t="s">
        <v>122</v>
      </c>
      <c r="C58" s="26" t="s">
        <v>124</v>
      </c>
      <c r="D58" s="26"/>
    </row>
    <row r="59" spans="1:5" ht="16.5" thickBot="1" x14ac:dyDescent="0.3">
      <c r="A59" s="27" t="s">
        <v>126</v>
      </c>
      <c r="B59" s="28">
        <v>50</v>
      </c>
      <c r="C59" s="28">
        <v>5</v>
      </c>
      <c r="D59" s="28" t="s">
        <v>125</v>
      </c>
      <c r="E59" s="23"/>
    </row>
    <row r="60" spans="1:5" ht="16.5" thickBot="1" x14ac:dyDescent="0.3">
      <c r="A60" s="27" t="s">
        <v>127</v>
      </c>
      <c r="B60" s="28">
        <v>50</v>
      </c>
      <c r="C60" s="28">
        <v>5</v>
      </c>
      <c r="D60" s="28" t="s">
        <v>125</v>
      </c>
      <c r="E60" s="23"/>
    </row>
    <row r="61" spans="1:5" ht="16.5" thickBot="1" x14ac:dyDescent="0.3">
      <c r="A61" s="27" t="s">
        <v>128</v>
      </c>
      <c r="B61" s="28">
        <v>50</v>
      </c>
      <c r="C61" s="28">
        <v>5</v>
      </c>
      <c r="D61" s="28" t="s">
        <v>125</v>
      </c>
      <c r="E61" s="23"/>
    </row>
    <row r="62" spans="1:5" ht="16.5" thickBot="1" x14ac:dyDescent="0.3">
      <c r="A62" s="27" t="s">
        <v>129</v>
      </c>
      <c r="B62" s="28">
        <v>50</v>
      </c>
      <c r="C62" s="28">
        <v>5</v>
      </c>
      <c r="D62" s="28" t="s">
        <v>125</v>
      </c>
      <c r="E62" s="23"/>
    </row>
    <row r="63" spans="1:5" ht="16.5" thickBot="1" x14ac:dyDescent="0.3">
      <c r="A63" s="27" t="s">
        <v>130</v>
      </c>
      <c r="B63" s="28">
        <v>50</v>
      </c>
      <c r="C63" s="28">
        <v>5</v>
      </c>
      <c r="D63" s="28" t="s">
        <v>125</v>
      </c>
      <c r="E63" s="23"/>
    </row>
    <row r="64" spans="1:5" ht="16.5" thickBot="1" x14ac:dyDescent="0.3">
      <c r="A64" s="27" t="s">
        <v>131</v>
      </c>
      <c r="B64" s="28">
        <v>50</v>
      </c>
      <c r="C64" s="28">
        <v>5</v>
      </c>
      <c r="D64" s="28" t="s">
        <v>125</v>
      </c>
      <c r="E64" s="23"/>
    </row>
    <row r="65" spans="1:5" ht="16.5" thickBot="1" x14ac:dyDescent="0.3">
      <c r="A65" s="29" t="s">
        <v>132</v>
      </c>
      <c r="B65" s="28">
        <v>50</v>
      </c>
      <c r="C65" s="28">
        <v>5</v>
      </c>
      <c r="D65" s="28" t="s">
        <v>125</v>
      </c>
      <c r="E65" s="24"/>
    </row>
    <row r="66" spans="1:5" ht="16.5" thickBot="1" x14ac:dyDescent="0.3">
      <c r="A66" s="29" t="s">
        <v>133</v>
      </c>
      <c r="B66" s="28">
        <v>20</v>
      </c>
      <c r="C66" s="28">
        <v>5</v>
      </c>
      <c r="D66" s="28" t="s">
        <v>125</v>
      </c>
    </row>
    <row r="67" spans="1:5" ht="16.5" thickBot="1" x14ac:dyDescent="0.3">
      <c r="A67" s="29" t="s">
        <v>134</v>
      </c>
      <c r="B67" s="28">
        <v>20</v>
      </c>
      <c r="C67" s="28">
        <v>5</v>
      </c>
      <c r="D67" s="28" t="s">
        <v>125</v>
      </c>
    </row>
    <row r="68" spans="1:5" ht="16.5" thickBot="1" x14ac:dyDescent="0.3">
      <c r="A68" s="29" t="s">
        <v>135</v>
      </c>
      <c r="B68" s="28">
        <v>1</v>
      </c>
      <c r="C68" s="28">
        <v>1</v>
      </c>
      <c r="D68" s="28" t="s">
        <v>125</v>
      </c>
    </row>
    <row r="69" spans="1:5" ht="16.5" thickBot="1" x14ac:dyDescent="0.3">
      <c r="A69" s="29" t="s">
        <v>136</v>
      </c>
      <c r="B69" s="28">
        <v>20</v>
      </c>
      <c r="C69" s="28">
        <v>5</v>
      </c>
      <c r="D69" s="28" t="s">
        <v>125</v>
      </c>
    </row>
    <row r="70" spans="1:5" ht="16.5" thickBot="1" x14ac:dyDescent="0.3">
      <c r="A70" s="29" t="s">
        <v>137</v>
      </c>
      <c r="B70" s="28">
        <v>20</v>
      </c>
      <c r="C70" s="28">
        <v>5</v>
      </c>
      <c r="D70" s="28" t="s">
        <v>125</v>
      </c>
    </row>
    <row r="71" spans="1:5" ht="16.5" thickBot="1" x14ac:dyDescent="0.3">
      <c r="A71" s="29" t="s">
        <v>138</v>
      </c>
      <c r="B71" s="28">
        <v>20</v>
      </c>
      <c r="C71" s="28">
        <v>5</v>
      </c>
      <c r="D71" s="28" t="s">
        <v>125</v>
      </c>
    </row>
    <row r="72" spans="1:5" ht="16.5" thickBot="1" x14ac:dyDescent="0.3">
      <c r="A72" s="29" t="s">
        <v>139</v>
      </c>
      <c r="B72" s="28">
        <v>20</v>
      </c>
      <c r="C72" s="28">
        <v>5</v>
      </c>
      <c r="D72" s="28" t="s">
        <v>125</v>
      </c>
    </row>
    <row r="73" spans="1:5" ht="16.5" thickBot="1" x14ac:dyDescent="0.3">
      <c r="A73" s="29" t="s">
        <v>140</v>
      </c>
      <c r="B73" s="28">
        <v>100</v>
      </c>
      <c r="C73" s="28">
        <v>20</v>
      </c>
      <c r="D73" s="28" t="s">
        <v>125</v>
      </c>
    </row>
    <row r="75" spans="1:5" ht="16.5" thickBot="1" x14ac:dyDescent="0.3">
      <c r="A75" s="22" t="s">
        <v>152</v>
      </c>
    </row>
    <row r="76" spans="1:5" ht="16.5" thickBot="1" x14ac:dyDescent="0.3">
      <c r="A76" s="32" t="s">
        <v>72</v>
      </c>
      <c r="B76" s="26" t="s">
        <v>153</v>
      </c>
      <c r="C76" s="26" t="s">
        <v>73</v>
      </c>
    </row>
    <row r="77" spans="1:5" ht="16.5" thickBot="1" x14ac:dyDescent="0.3">
      <c r="A77" s="29" t="s">
        <v>141</v>
      </c>
      <c r="B77" s="28">
        <v>5</v>
      </c>
      <c r="C77" s="28" t="s">
        <v>125</v>
      </c>
    </row>
    <row r="78" spans="1:5" ht="16.5" thickBot="1" x14ac:dyDescent="0.3">
      <c r="A78" s="29" t="s">
        <v>142</v>
      </c>
      <c r="B78" s="28" t="s">
        <v>143</v>
      </c>
      <c r="C78" s="28" t="s">
        <v>104</v>
      </c>
    </row>
    <row r="79" spans="1:5" ht="16.5" thickBot="1" x14ac:dyDescent="0.3">
      <c r="A79" s="29" t="s">
        <v>144</v>
      </c>
      <c r="B79" s="28">
        <v>3</v>
      </c>
      <c r="C79" s="28" t="s">
        <v>104</v>
      </c>
    </row>
    <row r="80" spans="1:5" ht="16.5" thickBot="1" x14ac:dyDescent="0.3">
      <c r="A80" s="29" t="s">
        <v>145</v>
      </c>
      <c r="B80" s="28">
        <v>3</v>
      </c>
      <c r="C80" s="28" t="s">
        <v>104</v>
      </c>
    </row>
    <row r="81" spans="1:13" ht="16.5" thickBot="1" x14ac:dyDescent="0.3">
      <c r="A81" s="29" t="s">
        <v>146</v>
      </c>
      <c r="B81" s="28">
        <v>5</v>
      </c>
      <c r="C81" s="28" t="s">
        <v>104</v>
      </c>
    </row>
    <row r="82" spans="1:13" ht="16.5" thickBot="1" x14ac:dyDescent="0.3">
      <c r="A82" s="29" t="s">
        <v>147</v>
      </c>
      <c r="B82" s="28" t="s">
        <v>148</v>
      </c>
      <c r="C82" s="28" t="s">
        <v>104</v>
      </c>
    </row>
    <row r="83" spans="1:13" ht="16.5" thickBot="1" x14ac:dyDescent="0.3">
      <c r="A83" s="29" t="s">
        <v>149</v>
      </c>
      <c r="B83" s="28">
        <v>10</v>
      </c>
      <c r="C83" s="28" t="s">
        <v>104</v>
      </c>
    </row>
    <row r="84" spans="1:13" ht="16.5" thickBot="1" x14ac:dyDescent="0.3">
      <c r="A84" s="29" t="s">
        <v>150</v>
      </c>
      <c r="B84" s="28">
        <v>20</v>
      </c>
      <c r="C84" s="28" t="s">
        <v>104</v>
      </c>
    </row>
    <row r="88" spans="1:13" ht="15.75" x14ac:dyDescent="0.25">
      <c r="A88" s="43"/>
      <c r="B88" s="43"/>
      <c r="C88" s="44"/>
      <c r="D88" s="45"/>
      <c r="E88" s="45"/>
      <c r="F88" s="45"/>
      <c r="G88" s="45"/>
      <c r="H88" s="45"/>
      <c r="I88" s="45"/>
      <c r="J88" s="43"/>
      <c r="K88" s="43"/>
      <c r="L88" s="40"/>
      <c r="M88" s="40"/>
    </row>
    <row r="89" spans="1:13" ht="16.5" thickBot="1" x14ac:dyDescent="0.3">
      <c r="A89" s="46"/>
      <c r="B89" s="43"/>
      <c r="C89" s="43"/>
      <c r="D89" s="43"/>
      <c r="E89" s="43"/>
      <c r="F89" s="43"/>
      <c r="G89" s="43"/>
      <c r="H89" s="43" t="s">
        <v>175</v>
      </c>
      <c r="I89" s="43"/>
      <c r="J89" s="43" t="s">
        <v>176</v>
      </c>
      <c r="K89" s="43" t="s">
        <v>174</v>
      </c>
      <c r="L89" s="41"/>
      <c r="M89" s="42"/>
    </row>
    <row r="90" spans="1:13" ht="16.5" thickBot="1" x14ac:dyDescent="0.3">
      <c r="A90" s="43" t="s">
        <v>219</v>
      </c>
      <c r="B90" s="43"/>
      <c r="C90" s="43"/>
      <c r="D90" s="43"/>
      <c r="E90" s="43"/>
      <c r="F90" s="43"/>
      <c r="G90" s="43"/>
      <c r="H90" s="43">
        <f>1.5</f>
        <v>1.5</v>
      </c>
      <c r="I90" s="43" t="s">
        <v>173</v>
      </c>
      <c r="J90" s="43">
        <v>0.5</v>
      </c>
      <c r="K90" s="47">
        <f>H90*0.5</f>
        <v>0.75</v>
      </c>
      <c r="L90" t="s">
        <v>173</v>
      </c>
    </row>
    <row r="91" spans="1:13" ht="15.75" x14ac:dyDescent="0.25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</row>
    <row r="92" spans="1:13" ht="15.75" x14ac:dyDescent="0.25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</row>
    <row r="93" spans="1:13" ht="15.75" x14ac:dyDescent="0.25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</row>
  </sheetData>
  <mergeCells count="1">
    <mergeCell ref="A42:B4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Lin. &amp; Sens</vt:lpstr>
      <vt:lpstr>LOQ</vt:lpstr>
      <vt:lpstr>Acc. Repro &amp; Bais</vt:lpstr>
      <vt:lpstr>Int. Prec.</vt:lpstr>
      <vt:lpstr>Recoveries</vt:lpstr>
      <vt:lpstr>Matrices Cal</vt:lpstr>
      <vt:lpstr>Limits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2020-07-14T09:15:09Z</cp:lastPrinted>
  <dcterms:created xsi:type="dcterms:W3CDTF">2020-02-14T13:29:16Z</dcterms:created>
  <dcterms:modified xsi:type="dcterms:W3CDTF">2020-07-14T14:50:19Z</dcterms:modified>
</cp:coreProperties>
</file>