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i Reddy\Dashboards\files\"/>
    </mc:Choice>
  </mc:AlternateContent>
  <xr:revisionPtr revIDLastSave="0" documentId="13_ncr:1_{2AA5A733-3BA3-4A8D-854E-9E30D1267B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View" sheetId="2" r:id="rId2"/>
  </sheets>
  <externalReferences>
    <externalReference r:id="rId3"/>
  </externalReferences>
  <definedNames>
    <definedName name="_xlnm._FilterDatabase" localSheetId="0" hidden="1">Data!$A$1:$M$11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Q7" i="1" s="1"/>
  <c r="P6" i="1"/>
  <c r="Q6" i="1" s="1"/>
  <c r="P5" i="1"/>
  <c r="Q5" i="1" s="1"/>
  <c r="P4" i="1"/>
  <c r="Q4" i="1" s="1"/>
  <c r="P3" i="1"/>
  <c r="Q3" i="1" s="1"/>
  <c r="P8" i="1"/>
  <c r="Q8" i="1" s="1"/>
  <c r="P9" i="1"/>
  <c r="Q9" i="1" s="1"/>
  <c r="P10" i="1"/>
  <c r="Q10" i="1" s="1"/>
  <c r="P11" i="1"/>
  <c r="Q11" i="1" s="1"/>
  <c r="P2" i="1"/>
  <c r="Q2" i="1" s="1"/>
  <c r="K11" i="1"/>
  <c r="K10" i="1"/>
  <c r="K9" i="1"/>
  <c r="K8" i="1"/>
  <c r="K7" i="1"/>
  <c r="K6" i="1"/>
  <c r="K5" i="1"/>
  <c r="K4" i="1"/>
  <c r="K3" i="1"/>
  <c r="K2" i="1"/>
  <c r="G10" i="1"/>
  <c r="G9" i="1"/>
  <c r="G4" i="1"/>
  <c r="G11" i="1"/>
  <c r="G8" i="1"/>
  <c r="G7" i="1"/>
  <c r="G5" i="1"/>
  <c r="G3" i="1"/>
  <c r="G6" i="1"/>
  <c r="G2" i="1"/>
  <c r="D8" i="2"/>
  <c r="D5" i="2"/>
  <c r="H10" i="2"/>
  <c r="H9" i="2"/>
  <c r="H8" i="2"/>
  <c r="D4" i="2"/>
  <c r="D3" i="2"/>
</calcChain>
</file>

<file path=xl/sharedStrings.xml><?xml version="1.0" encoding="utf-8"?>
<sst xmlns="http://schemas.openxmlformats.org/spreadsheetml/2006/main" count="97" uniqueCount="65">
  <si>
    <t>AMLPM001632</t>
  </si>
  <si>
    <t>'30-59'</t>
  </si>
  <si>
    <t>AMLPM005807</t>
  </si>
  <si>
    <t>'0'</t>
  </si>
  <si>
    <t>AMLPM019085</t>
  </si>
  <si>
    <t>AMLPM014690</t>
  </si>
  <si>
    <t>'1-29'</t>
  </si>
  <si>
    <t>AMLPM010580</t>
  </si>
  <si>
    <t>AMLPM004134</t>
  </si>
  <si>
    <t>AMLPM021604</t>
  </si>
  <si>
    <t>AMLPM015454</t>
  </si>
  <si>
    <t>AMLPM011891</t>
  </si>
  <si>
    <t>AMLPM023624</t>
  </si>
  <si>
    <t>enquiries_L6M</t>
  </si>
  <si>
    <t>max_dpd_in_last_3m_OnUs</t>
  </si>
  <si>
    <t>max_dpd_last_24m</t>
  </si>
  <si>
    <t>Name</t>
  </si>
  <si>
    <t>Mobile</t>
  </si>
  <si>
    <t>LoanId</t>
  </si>
  <si>
    <t>Outstanding_Amount</t>
  </si>
  <si>
    <t>Borrower Details</t>
  </si>
  <si>
    <t>Select Loan ID</t>
  </si>
  <si>
    <t>MRN45384</t>
  </si>
  <si>
    <t>Dimensions</t>
  </si>
  <si>
    <t>Variable</t>
  </si>
  <si>
    <t>Value</t>
  </si>
  <si>
    <t>Bureau Score</t>
  </si>
  <si>
    <t>High Risk</t>
  </si>
  <si>
    <t>Loan_Type</t>
  </si>
  <si>
    <t>Bureau_Score</t>
  </si>
  <si>
    <t>Max_dpd_last_3m_OnUs</t>
  </si>
  <si>
    <t>Loan_Amount</t>
  </si>
  <si>
    <t>AJAY JAGDALE</t>
  </si>
  <si>
    <t>RANJITH N</t>
  </si>
  <si>
    <t>SAMINATHAN MUTHUPANDIAN</t>
  </si>
  <si>
    <t>Gobinda Chandra Gouda</t>
  </si>
  <si>
    <t xml:space="preserve">Sujatha </t>
  </si>
  <si>
    <t xml:space="preserve"> SATHIYAPRABU</t>
  </si>
  <si>
    <t>mubidul hussain</t>
  </si>
  <si>
    <t>AYAN DAS</t>
  </si>
  <si>
    <t>shaik Rehman</t>
  </si>
  <si>
    <t>Mukul Kharoliya</t>
  </si>
  <si>
    <t>SME</t>
  </si>
  <si>
    <t>Two Wheeler</t>
  </si>
  <si>
    <t>Personal Loan</t>
  </si>
  <si>
    <t>Home Loan</t>
  </si>
  <si>
    <t>30+</t>
  </si>
  <si>
    <t>Current_Loan_type</t>
  </si>
  <si>
    <t>Cross_Sell_Score</t>
  </si>
  <si>
    <t>Next_best_product</t>
  </si>
  <si>
    <t>PL</t>
  </si>
  <si>
    <t>TW</t>
  </si>
  <si>
    <t>BL</t>
  </si>
  <si>
    <t>Maximum Limit</t>
  </si>
  <si>
    <t>IRR</t>
  </si>
  <si>
    <t>A_Score</t>
  </si>
  <si>
    <t>Current Product</t>
  </si>
  <si>
    <t>Upsell_Score</t>
  </si>
  <si>
    <t>Next best product</t>
  </si>
  <si>
    <t>TopUp_Amount</t>
  </si>
  <si>
    <t>Offer</t>
  </si>
  <si>
    <t>Cross_Sell_Max_Loan</t>
  </si>
  <si>
    <t>Interest Rate</t>
  </si>
  <si>
    <t>TopUP</t>
  </si>
  <si>
    <t>Risk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</si>
</sst>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5" fontId="0" fillId="0" borderId="0" xfId="0" applyNumberFormat="1"/>
    <xf numFmtId="0" fontId="20" fillId="0" borderId="0" xfId="0" applyFont="1" applyAlignment="1">
      <alignment horizontal="left" vertical="center" indent="1"/>
    </xf>
    <xf numFmtId="0" fontId="19" fillId="33" borderId="10" xfId="0" applyFont="1" applyFill="1" applyBorder="1" applyAlignment="1">
      <alignment horizontal="left" vertical="center" indent="1"/>
    </xf>
    <xf numFmtId="0" fontId="21" fillId="34" borderId="10" xfId="0" applyFont="1" applyFill="1" applyBorder="1" applyAlignment="1">
      <alignment horizontal="left" vertical="center" indent="1"/>
    </xf>
    <xf numFmtId="0" fontId="21" fillId="0" borderId="10" xfId="0" applyFont="1" applyBorder="1" applyAlignment="1">
      <alignment horizontal="left" vertical="center" indent="1"/>
    </xf>
    <xf numFmtId="0" fontId="21" fillId="35" borderId="10" xfId="0" applyFont="1" applyFill="1" applyBorder="1" applyAlignment="1">
      <alignment horizontal="left" vertical="center" indent="1"/>
    </xf>
    <xf numFmtId="0" fontId="21" fillId="36" borderId="10" xfId="0" applyFont="1" applyFill="1" applyBorder="1" applyAlignment="1">
      <alignment horizontal="left" vertical="center" indent="1"/>
    </xf>
    <xf numFmtId="0" fontId="21" fillId="37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left" vertical="center" indent="1"/>
    </xf>
    <xf numFmtId="0" fontId="20" fillId="34" borderId="10" xfId="0" applyFont="1" applyFill="1" applyBorder="1" applyAlignment="1">
      <alignment horizontal="right" vertical="center" indent="1"/>
    </xf>
    <xf numFmtId="0" fontId="21" fillId="34" borderId="10" xfId="0" applyFont="1" applyFill="1" applyBorder="1" applyAlignment="1">
      <alignment horizontal="right" vertical="center" indent="1"/>
    </xf>
    <xf numFmtId="1" fontId="21" fillId="34" borderId="10" xfId="0" applyNumberFormat="1" applyFont="1" applyFill="1" applyBorder="1" applyAlignment="1">
      <alignment horizontal="right" vertical="center" indent="1"/>
    </xf>
    <xf numFmtId="0" fontId="21" fillId="36" borderId="10" xfId="0" applyFont="1" applyFill="1" applyBorder="1" applyAlignment="1">
      <alignment horizontal="right" vertical="center" indent="1"/>
    </xf>
    <xf numFmtId="0" fontId="21" fillId="37" borderId="10" xfId="0" applyFont="1" applyFill="1" applyBorder="1" applyAlignment="1">
      <alignment horizontal="right" vertical="center" indent="1"/>
    </xf>
    <xf numFmtId="164" fontId="0" fillId="0" borderId="0" xfId="42" applyNumberFormat="1" applyFont="1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ok%20Sharma\Desktop\Projects\LTFS\EWS_V2.xlsx" TargetMode="External"/><Relationship Id="rId1" Type="http://schemas.openxmlformats.org/officeDocument/2006/relationships/externalLinkPath" Target="/Users/Ashok%20Sharma/Desktop/Projects/LTFS/EW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WS Scorecard"/>
      <sheetName val="Dummy_Data"/>
      <sheetName val="Dashboard"/>
      <sheetName val="Dashboard (2)"/>
      <sheetName val="Strategy&amp;Monitoring"/>
      <sheetName val="NPA"/>
    </sheetNames>
    <sheetDataSet>
      <sheetData sheetId="0"/>
      <sheetData sheetId="1">
        <row r="2">
          <cell r="B2" t="str">
            <v>Loan ID</v>
          </cell>
          <cell r="C2" t="str">
            <v>Name of Borrower</v>
          </cell>
          <cell r="D2" t="str">
            <v>Phone Number</v>
          </cell>
          <cell r="E2" t="str">
            <v>Address with Google map hotspot</v>
          </cell>
          <cell r="F2" t="str">
            <v>Loan type</v>
          </cell>
          <cell r="G2" t="str">
            <v>Loan amount</v>
          </cell>
          <cell r="H2" t="str">
            <v>EMI amount</v>
          </cell>
          <cell r="I2" t="str">
            <v>EMI start date</v>
          </cell>
          <cell r="J2" t="str">
            <v>total Tenor</v>
          </cell>
          <cell r="K2" t="str">
            <v>Total Amt Overdue</v>
          </cell>
          <cell r="L2" t="str">
            <v>No of EMIs overdue</v>
          </cell>
          <cell r="M2" t="str">
            <v>Total EMI amount overdue</v>
          </cell>
          <cell r="N2" t="str">
            <v>Total bounce charges</v>
          </cell>
          <cell r="O2" t="str">
            <v>Total Overdue charges</v>
          </cell>
          <cell r="P2" t="str">
            <v>Last EMI paid date</v>
          </cell>
          <cell r="Q2" t="str">
            <v>Last contacted date</v>
          </cell>
          <cell r="R2" t="str">
            <v>PTP commitment made on</v>
          </cell>
          <cell r="S2" t="str">
            <v>Details of last PTP</v>
          </cell>
          <cell r="T2" t="str">
            <v>Last number connected on</v>
          </cell>
          <cell r="U2" t="str">
            <v>Collection Priority</v>
          </cell>
          <cell r="V2" t="str">
            <v>Bureau Score</v>
          </cell>
          <cell r="W2" t="str">
            <v>Max DPD in last 12M</v>
          </cell>
          <cell r="X2" t="str">
            <v>Number of 30+ tradelines</v>
          </cell>
          <cell r="Y2" t="str">
            <v>#Unsecured loan opened in last 6M</v>
          </cell>
          <cell r="Z2" t="str">
            <v>Amount Unsecured loan opened in last 6M</v>
          </cell>
          <cell r="AA2" t="str">
            <v>Total Secure Loans</v>
          </cell>
          <cell r="AB2" t="str">
            <v>Credit enquiries in last 3M</v>
          </cell>
          <cell r="AC2" t="str">
            <v>Avg utilisation of card in last 12 months</v>
          </cell>
          <cell r="AD2" t="str">
            <v>ABB decrease</v>
          </cell>
          <cell r="AE2" t="str">
            <v>Utilities payments delayed</v>
          </cell>
          <cell r="AF2" t="str">
            <v>SIP / Premium delayed</v>
          </cell>
          <cell r="AG2" t="str">
            <v>New Loan enquiries</v>
          </cell>
          <cell r="AH2" t="str">
            <v>FOIR</v>
          </cell>
          <cell r="AI2" t="str">
            <v>ABB</v>
          </cell>
          <cell r="AJ2" t="str">
            <v>Business/Employment Vintage</v>
          </cell>
        </row>
        <row r="3">
          <cell r="B3" t="str">
            <v>MRN45384</v>
          </cell>
          <cell r="C3" t="str">
            <v>RANJIT SINGH</v>
          </cell>
          <cell r="D3">
            <v>919876970324</v>
          </cell>
          <cell r="E3" t="str">
            <v>01Nankana Market, Behru villageDevigarhNear Bus Stand</v>
          </cell>
          <cell r="F3" t="str">
            <v>BL</v>
          </cell>
          <cell r="G3">
            <v>300000</v>
          </cell>
          <cell r="H3">
            <v>14545.994414085306</v>
          </cell>
          <cell r="I3">
            <v>44501.640034722222</v>
          </cell>
          <cell r="J3">
            <v>24</v>
          </cell>
          <cell r="K3">
            <v>0</v>
          </cell>
          <cell r="L3">
            <v>0</v>
          </cell>
          <cell r="M3">
            <v>0</v>
          </cell>
          <cell r="N3">
            <v>100</v>
          </cell>
          <cell r="O3">
            <v>0</v>
          </cell>
          <cell r="P3">
            <v>44683.640034722222</v>
          </cell>
          <cell r="Q3">
            <v>44680.640034722222</v>
          </cell>
          <cell r="R3">
            <v>44680.640034722222</v>
          </cell>
          <cell r="S3" t="str">
            <v>Can pay half</v>
          </cell>
          <cell r="T3">
            <v>919876970324</v>
          </cell>
          <cell r="U3" t="str">
            <v>P1</v>
          </cell>
          <cell r="V3">
            <v>600</v>
          </cell>
          <cell r="W3">
            <v>90</v>
          </cell>
          <cell r="X3">
            <v>3</v>
          </cell>
          <cell r="Y3">
            <v>2</v>
          </cell>
          <cell r="Z3">
            <v>200000</v>
          </cell>
          <cell r="AA3">
            <v>0</v>
          </cell>
          <cell r="AB3">
            <v>3</v>
          </cell>
          <cell r="AC3" t="str">
            <v>&gt;75%</v>
          </cell>
          <cell r="AD3" t="str">
            <v>&gt;50%</v>
          </cell>
          <cell r="AE3" t="str">
            <v>&gt;=3</v>
          </cell>
          <cell r="AF3">
            <v>2</v>
          </cell>
          <cell r="AG3">
            <v>3</v>
          </cell>
          <cell r="AH3" t="str">
            <v>&gt;75%</v>
          </cell>
          <cell r="AI3">
            <v>15000</v>
          </cell>
          <cell r="AJ3" t="str">
            <v>&lt;1Yr</v>
          </cell>
        </row>
        <row r="4">
          <cell r="B4" t="str">
            <v>MRN45385</v>
          </cell>
          <cell r="C4" t="str">
            <v>HARISH KOTTE</v>
          </cell>
          <cell r="D4">
            <v>916300716094</v>
          </cell>
          <cell r="E4" t="str">
            <v>temple road,Uppununthala MandalKamsanipallyNear Grampanchayathi</v>
          </cell>
          <cell r="F4" t="str">
            <v>BL</v>
          </cell>
          <cell r="G4">
            <v>250000</v>
          </cell>
          <cell r="H4">
            <v>12121.662011737753</v>
          </cell>
          <cell r="I4">
            <v>44501.640034722222</v>
          </cell>
          <cell r="J4">
            <v>24</v>
          </cell>
          <cell r="K4">
            <v>0</v>
          </cell>
          <cell r="L4">
            <v>0</v>
          </cell>
          <cell r="M4">
            <v>0</v>
          </cell>
          <cell r="N4">
            <v>50</v>
          </cell>
          <cell r="O4">
            <v>0</v>
          </cell>
          <cell r="P4">
            <v>44683.640034722222</v>
          </cell>
          <cell r="Q4">
            <v>44679.640034722222</v>
          </cell>
          <cell r="R4">
            <v>44679.640034722222</v>
          </cell>
          <cell r="S4" t="str">
            <v>Will pay full</v>
          </cell>
          <cell r="T4">
            <v>916300716094</v>
          </cell>
          <cell r="U4" t="str">
            <v>P1</v>
          </cell>
          <cell r="V4">
            <v>650</v>
          </cell>
          <cell r="W4">
            <v>60</v>
          </cell>
          <cell r="X4">
            <v>2</v>
          </cell>
          <cell r="Y4">
            <v>1</v>
          </cell>
          <cell r="Z4">
            <v>100000</v>
          </cell>
          <cell r="AA4">
            <v>0</v>
          </cell>
          <cell r="AB4">
            <v>2</v>
          </cell>
          <cell r="AC4" t="str">
            <v>50-75%</v>
          </cell>
          <cell r="AD4" t="str">
            <v>25-50%</v>
          </cell>
          <cell r="AE4">
            <v>2</v>
          </cell>
          <cell r="AF4">
            <v>1</v>
          </cell>
          <cell r="AG4">
            <v>2</v>
          </cell>
          <cell r="AH4" t="str">
            <v>&gt;65%</v>
          </cell>
          <cell r="AI4">
            <v>20000</v>
          </cell>
          <cell r="AJ4" t="str">
            <v>&lt;1Yr</v>
          </cell>
        </row>
        <row r="5">
          <cell r="B5" t="str">
            <v>MRN45386</v>
          </cell>
          <cell r="C5" t="str">
            <v>KOLIPAKA ASHOK</v>
          </cell>
          <cell r="D5">
            <v>919700325953</v>
          </cell>
          <cell r="E5" t="str">
            <v>4-15/5Chandrampet X RoadChandrampet.SircillaNear Pochamma Temple</v>
          </cell>
          <cell r="F5" t="str">
            <v>PL</v>
          </cell>
          <cell r="G5">
            <v>15000</v>
          </cell>
          <cell r="H5">
            <v>1353.874685177354</v>
          </cell>
          <cell r="I5">
            <v>44501.640034722222</v>
          </cell>
          <cell r="J5">
            <v>12</v>
          </cell>
          <cell r="K5">
            <v>0</v>
          </cell>
          <cell r="L5">
            <v>0</v>
          </cell>
          <cell r="M5">
            <v>0</v>
          </cell>
          <cell r="N5">
            <v>20</v>
          </cell>
          <cell r="O5">
            <v>0</v>
          </cell>
          <cell r="P5">
            <v>44683.640034722222</v>
          </cell>
          <cell r="Q5">
            <v>44678.640034722222</v>
          </cell>
          <cell r="R5">
            <v>44678.640034722222</v>
          </cell>
          <cell r="S5" t="str">
            <v>Will pay full</v>
          </cell>
          <cell r="T5">
            <v>919700325953</v>
          </cell>
          <cell r="U5" t="str">
            <v>P3</v>
          </cell>
          <cell r="V5">
            <v>750</v>
          </cell>
          <cell r="W5">
            <v>30</v>
          </cell>
          <cell r="X5">
            <v>1</v>
          </cell>
          <cell r="Y5">
            <v>0</v>
          </cell>
          <cell r="Z5">
            <v>0</v>
          </cell>
          <cell r="AA5">
            <v>2</v>
          </cell>
          <cell r="AB5">
            <v>1</v>
          </cell>
          <cell r="AC5" t="str">
            <v>30-50%</v>
          </cell>
          <cell r="AD5" t="str">
            <v>10-25%</v>
          </cell>
          <cell r="AE5">
            <v>1</v>
          </cell>
          <cell r="AF5">
            <v>0</v>
          </cell>
          <cell r="AG5">
            <v>1</v>
          </cell>
          <cell r="AH5" t="str">
            <v>&lt;40%</v>
          </cell>
          <cell r="AI5">
            <v>35000</v>
          </cell>
          <cell r="AJ5" t="str">
            <v>1-2Yrs</v>
          </cell>
        </row>
        <row r="6">
          <cell r="B6" t="str">
            <v>MRN45387</v>
          </cell>
          <cell r="C6" t="str">
            <v>PULKANTI RAM CHENDAR REDDY</v>
          </cell>
          <cell r="D6">
            <v>919849751550</v>
          </cell>
          <cell r="E6" t="str">
            <v>Sangareddy main roadmardiNear government school</v>
          </cell>
          <cell r="F6" t="str">
            <v>PL</v>
          </cell>
          <cell r="G6">
            <v>200000</v>
          </cell>
          <cell r="H6">
            <v>6933.0657008388262</v>
          </cell>
          <cell r="I6">
            <v>44501.640034722222</v>
          </cell>
          <cell r="J6">
            <v>36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44683.640034722222</v>
          </cell>
          <cell r="Q6">
            <v>44678.640034722222</v>
          </cell>
          <cell r="R6">
            <v>44678.640034722222</v>
          </cell>
          <cell r="S6" t="str">
            <v>Will pay full</v>
          </cell>
          <cell r="T6">
            <v>919849751550</v>
          </cell>
          <cell r="U6" t="str">
            <v>P4</v>
          </cell>
          <cell r="V6">
            <v>800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2</v>
          </cell>
          <cell r="AB6">
            <v>1</v>
          </cell>
          <cell r="AC6" t="str">
            <v>&lt;30%</v>
          </cell>
          <cell r="AD6" t="str">
            <v>&lt;10%</v>
          </cell>
          <cell r="AE6">
            <v>0</v>
          </cell>
          <cell r="AF6">
            <v>0</v>
          </cell>
          <cell r="AG6">
            <v>1</v>
          </cell>
          <cell r="AH6" t="str">
            <v>&lt;40%</v>
          </cell>
          <cell r="AI6">
            <v>50000</v>
          </cell>
          <cell r="AJ6" t="str">
            <v>&gt;=2Yrs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topLeftCell="H1" workbookViewId="0">
      <selection activeCell="M11" sqref="M11"/>
    </sheetView>
  </sheetViews>
  <sheetFormatPr defaultRowHeight="15" x14ac:dyDescent="0.25"/>
  <cols>
    <col min="1" max="1" width="13.42578125" bestFit="1" customWidth="1"/>
    <col min="2" max="2" width="27.42578125" bestFit="1" customWidth="1"/>
    <col min="3" max="3" width="13.42578125" customWidth="1"/>
    <col min="4" max="4" width="16.7109375" bestFit="1" customWidth="1"/>
    <col min="5" max="5" width="15.7109375" customWidth="1"/>
    <col min="6" max="6" width="17.7109375" bestFit="1" customWidth="1"/>
    <col min="7" max="7" width="20.7109375" bestFit="1" customWidth="1"/>
    <col min="8" max="8" width="20.7109375" customWidth="1"/>
    <col min="9" max="9" width="12.85546875" bestFit="1" customWidth="1"/>
    <col min="10" max="10" width="17" bestFit="1" customWidth="1"/>
    <col min="11" max="11" width="17" customWidth="1"/>
    <col min="12" max="12" width="14.85546875" bestFit="1" customWidth="1"/>
    <col min="13" max="13" width="16.28515625" bestFit="1" customWidth="1"/>
    <col min="14" max="14" width="13.7109375" bestFit="1" customWidth="1"/>
    <col min="16" max="16" width="11.5703125" bestFit="1" customWidth="1"/>
    <col min="17" max="17" width="14" bestFit="1" customWidth="1"/>
  </cols>
  <sheetData>
    <row r="1" spans="1:17" x14ac:dyDescent="0.25">
      <c r="A1" t="s">
        <v>18</v>
      </c>
      <c r="B1" t="s">
        <v>16</v>
      </c>
      <c r="C1" t="s">
        <v>17</v>
      </c>
      <c r="D1" t="s">
        <v>47</v>
      </c>
      <c r="E1" t="s">
        <v>31</v>
      </c>
      <c r="F1" t="s">
        <v>14</v>
      </c>
      <c r="G1" t="s">
        <v>19</v>
      </c>
      <c r="H1" t="s">
        <v>29</v>
      </c>
      <c r="I1" t="s">
        <v>13</v>
      </c>
      <c r="J1" t="s">
        <v>15</v>
      </c>
      <c r="K1" t="s">
        <v>55</v>
      </c>
      <c r="L1" t="s">
        <v>48</v>
      </c>
      <c r="M1" t="s">
        <v>49</v>
      </c>
      <c r="N1" t="s">
        <v>53</v>
      </c>
      <c r="O1" t="s">
        <v>54</v>
      </c>
      <c r="P1" t="s">
        <v>57</v>
      </c>
      <c r="Q1" t="s">
        <v>59</v>
      </c>
    </row>
    <row r="2" spans="1:17" x14ac:dyDescent="0.25">
      <c r="A2" t="s">
        <v>0</v>
      </c>
      <c r="B2" t="s">
        <v>32</v>
      </c>
      <c r="C2" s="16">
        <v>8888857677</v>
      </c>
      <c r="D2" t="s">
        <v>42</v>
      </c>
      <c r="E2" s="15">
        <v>300000</v>
      </c>
      <c r="F2">
        <v>0</v>
      </c>
      <c r="G2" s="17">
        <f>E2*50%</f>
        <v>150000</v>
      </c>
      <c r="H2">
        <v>800</v>
      </c>
      <c r="I2">
        <v>3</v>
      </c>
      <c r="J2" t="s">
        <v>1</v>
      </c>
      <c r="K2">
        <f>L2+10</f>
        <v>740</v>
      </c>
      <c r="L2">
        <v>730</v>
      </c>
      <c r="M2" t="s">
        <v>50</v>
      </c>
      <c r="N2" s="15">
        <v>250000</v>
      </c>
      <c r="O2" s="18">
        <v>0.14499999999999999</v>
      </c>
      <c r="P2">
        <f>L2+5</f>
        <v>735</v>
      </c>
      <c r="Q2">
        <f>IF(P2&gt;700,(E2-G2)*100%,IF(P2&gt;650,(E2-G2)*85%,(E2-G2)*50%))</f>
        <v>150000</v>
      </c>
    </row>
    <row r="3" spans="1:17" x14ac:dyDescent="0.25">
      <c r="A3" t="s">
        <v>2</v>
      </c>
      <c r="B3" t="s">
        <v>33</v>
      </c>
      <c r="C3" s="16">
        <v>9488358183</v>
      </c>
      <c r="D3" t="s">
        <v>42</v>
      </c>
      <c r="E3" s="15">
        <v>250000</v>
      </c>
      <c r="F3">
        <v>0</v>
      </c>
      <c r="G3" s="17">
        <f>E3*75%</f>
        <v>187500</v>
      </c>
      <c r="H3">
        <v>760</v>
      </c>
      <c r="I3">
        <v>2</v>
      </c>
      <c r="J3" t="s">
        <v>3</v>
      </c>
      <c r="K3">
        <f t="shared" ref="K3:K11" si="0">L3+10</f>
        <v>731</v>
      </c>
      <c r="L3">
        <v>721</v>
      </c>
      <c r="M3" t="s">
        <v>51</v>
      </c>
      <c r="N3" s="15">
        <v>100000</v>
      </c>
      <c r="O3" s="19">
        <v>0.18</v>
      </c>
      <c r="P3">
        <f>L3-5</f>
        <v>716</v>
      </c>
      <c r="Q3">
        <f t="shared" ref="Q3:Q11" si="1">IF(P3&gt;700,(E3-G3)*100%,IF(P3&gt;650,(E3-G3)*85%,(E3-G3)*50%))</f>
        <v>62500</v>
      </c>
    </row>
    <row r="4" spans="1:17" x14ac:dyDescent="0.25">
      <c r="A4" t="s">
        <v>4</v>
      </c>
      <c r="B4" t="s">
        <v>34</v>
      </c>
      <c r="C4" s="16">
        <v>9698416043</v>
      </c>
      <c r="D4" t="s">
        <v>44</v>
      </c>
      <c r="E4" s="15">
        <v>75000</v>
      </c>
      <c r="F4" t="s">
        <v>46</v>
      </c>
      <c r="G4" s="17">
        <f>E4*80%</f>
        <v>60000</v>
      </c>
      <c r="H4">
        <v>680</v>
      </c>
      <c r="I4">
        <v>1</v>
      </c>
      <c r="J4" t="s">
        <v>1</v>
      </c>
      <c r="K4">
        <f t="shared" si="0"/>
        <v>669</v>
      </c>
      <c r="L4">
        <v>659</v>
      </c>
      <c r="M4" t="s">
        <v>50</v>
      </c>
      <c r="N4" s="15">
        <v>200000</v>
      </c>
      <c r="O4" s="19">
        <v>0.16</v>
      </c>
      <c r="P4">
        <f t="shared" ref="P4:P7" si="2">L4-5</f>
        <v>654</v>
      </c>
      <c r="Q4">
        <f t="shared" si="1"/>
        <v>12750</v>
      </c>
    </row>
    <row r="5" spans="1:17" x14ac:dyDescent="0.25">
      <c r="A5" t="s">
        <v>5</v>
      </c>
      <c r="B5" t="s">
        <v>35</v>
      </c>
      <c r="C5" s="16">
        <v>8287045663</v>
      </c>
      <c r="D5" t="s">
        <v>44</v>
      </c>
      <c r="E5" s="15">
        <v>200000</v>
      </c>
      <c r="F5">
        <v>0</v>
      </c>
      <c r="G5" s="17">
        <f>E5*75%</f>
        <v>150000</v>
      </c>
      <c r="H5">
        <v>750</v>
      </c>
      <c r="I5">
        <v>1</v>
      </c>
      <c r="J5" t="s">
        <v>6</v>
      </c>
      <c r="K5">
        <f t="shared" si="0"/>
        <v>729</v>
      </c>
      <c r="L5">
        <v>719</v>
      </c>
      <c r="M5" t="s">
        <v>52</v>
      </c>
      <c r="N5" s="15">
        <v>50000</v>
      </c>
      <c r="O5" s="18">
        <v>0.13500000000000001</v>
      </c>
      <c r="P5">
        <f t="shared" si="2"/>
        <v>714</v>
      </c>
      <c r="Q5">
        <f t="shared" si="1"/>
        <v>50000</v>
      </c>
    </row>
    <row r="6" spans="1:17" x14ac:dyDescent="0.25">
      <c r="A6" t="s">
        <v>7</v>
      </c>
      <c r="B6" t="s">
        <v>36</v>
      </c>
      <c r="C6" s="16">
        <v>9108270252</v>
      </c>
      <c r="D6" s="1" t="s">
        <v>43</v>
      </c>
      <c r="E6" s="15">
        <v>150000</v>
      </c>
      <c r="F6">
        <v>0</v>
      </c>
      <c r="G6" s="17">
        <f>E6*50%</f>
        <v>75000</v>
      </c>
      <c r="H6">
        <v>850</v>
      </c>
      <c r="I6">
        <v>0</v>
      </c>
      <c r="J6" t="s">
        <v>6</v>
      </c>
      <c r="K6">
        <f t="shared" si="0"/>
        <v>735</v>
      </c>
      <c r="L6">
        <v>725</v>
      </c>
      <c r="M6" t="s">
        <v>50</v>
      </c>
      <c r="N6" s="15">
        <v>150000</v>
      </c>
      <c r="O6" s="18">
        <v>0.14499999999999999</v>
      </c>
      <c r="P6">
        <f t="shared" si="2"/>
        <v>720</v>
      </c>
      <c r="Q6">
        <f t="shared" si="1"/>
        <v>75000</v>
      </c>
    </row>
    <row r="7" spans="1:17" x14ac:dyDescent="0.25">
      <c r="A7" t="s">
        <v>8</v>
      </c>
      <c r="B7" t="s">
        <v>37</v>
      </c>
      <c r="C7" s="16">
        <v>9092857445</v>
      </c>
      <c r="D7" s="1" t="s">
        <v>43</v>
      </c>
      <c r="E7" s="15">
        <v>125000</v>
      </c>
      <c r="F7">
        <v>0</v>
      </c>
      <c r="G7" s="17">
        <f t="shared" ref="G7:G8" si="3">E7*75%</f>
        <v>93750</v>
      </c>
      <c r="H7">
        <v>760</v>
      </c>
      <c r="I7">
        <v>0</v>
      </c>
      <c r="J7" t="s">
        <v>3</v>
      </c>
      <c r="K7">
        <f t="shared" si="0"/>
        <v>734</v>
      </c>
      <c r="L7">
        <v>724</v>
      </c>
      <c r="M7" t="s">
        <v>50</v>
      </c>
      <c r="N7" s="15">
        <v>200000</v>
      </c>
      <c r="O7" s="18">
        <v>0.13500000000000001</v>
      </c>
      <c r="P7">
        <f t="shared" si="2"/>
        <v>719</v>
      </c>
      <c r="Q7">
        <f t="shared" si="1"/>
        <v>31250</v>
      </c>
    </row>
    <row r="8" spans="1:17" x14ac:dyDescent="0.25">
      <c r="A8" t="s">
        <v>9</v>
      </c>
      <c r="B8" t="s">
        <v>38</v>
      </c>
      <c r="C8" s="16">
        <v>7002423774</v>
      </c>
      <c r="D8" s="1" t="s">
        <v>45</v>
      </c>
      <c r="E8" s="15">
        <v>7500000</v>
      </c>
      <c r="F8">
        <v>0</v>
      </c>
      <c r="G8" s="17">
        <f t="shared" si="3"/>
        <v>5625000</v>
      </c>
      <c r="H8">
        <v>697</v>
      </c>
      <c r="I8">
        <v>3</v>
      </c>
      <c r="J8" t="s">
        <v>3</v>
      </c>
      <c r="K8">
        <f t="shared" si="0"/>
        <v>722</v>
      </c>
      <c r="L8">
        <v>712</v>
      </c>
      <c r="M8" t="s">
        <v>50</v>
      </c>
      <c r="N8" s="15">
        <v>200000</v>
      </c>
      <c r="O8" s="18">
        <v>0.13500000000000001</v>
      </c>
      <c r="P8">
        <f t="shared" ref="P8:P11" si="4">L8+5</f>
        <v>717</v>
      </c>
      <c r="Q8">
        <f t="shared" si="1"/>
        <v>1875000</v>
      </c>
    </row>
    <row r="9" spans="1:17" x14ac:dyDescent="0.25">
      <c r="A9" t="s">
        <v>10</v>
      </c>
      <c r="B9" t="s">
        <v>39</v>
      </c>
      <c r="C9" s="16">
        <v>7797136350</v>
      </c>
      <c r="D9" s="1" t="s">
        <v>45</v>
      </c>
      <c r="E9" s="15">
        <v>10000000</v>
      </c>
      <c r="F9" t="s">
        <v>46</v>
      </c>
      <c r="G9" s="17">
        <f t="shared" ref="G9:G10" si="5">E9*80%</f>
        <v>8000000</v>
      </c>
      <c r="H9">
        <v>670</v>
      </c>
      <c r="I9">
        <v>0</v>
      </c>
      <c r="J9" t="s">
        <v>1</v>
      </c>
      <c r="K9">
        <f t="shared" si="0"/>
        <v>681</v>
      </c>
      <c r="L9">
        <v>671</v>
      </c>
      <c r="M9" t="s">
        <v>50</v>
      </c>
      <c r="N9" s="15">
        <v>50000</v>
      </c>
      <c r="O9" s="18">
        <v>0.16500000000000001</v>
      </c>
      <c r="P9">
        <f t="shared" si="4"/>
        <v>676</v>
      </c>
      <c r="Q9">
        <f t="shared" si="1"/>
        <v>1700000</v>
      </c>
    </row>
    <row r="10" spans="1:17" x14ac:dyDescent="0.25">
      <c r="A10" t="s">
        <v>11</v>
      </c>
      <c r="B10" t="s">
        <v>40</v>
      </c>
      <c r="C10" s="16">
        <v>9848617353</v>
      </c>
      <c r="D10" t="s">
        <v>42</v>
      </c>
      <c r="E10" s="15">
        <v>750000</v>
      </c>
      <c r="F10" t="s">
        <v>46</v>
      </c>
      <c r="G10" s="17">
        <f t="shared" si="5"/>
        <v>600000</v>
      </c>
      <c r="H10">
        <v>650</v>
      </c>
      <c r="I10">
        <v>0</v>
      </c>
      <c r="J10" t="s">
        <v>1</v>
      </c>
      <c r="K10">
        <f t="shared" si="0"/>
        <v>688</v>
      </c>
      <c r="L10">
        <v>678</v>
      </c>
      <c r="M10" t="s">
        <v>50</v>
      </c>
      <c r="N10" s="15">
        <v>50000</v>
      </c>
      <c r="O10" s="18">
        <v>0.16500000000000001</v>
      </c>
      <c r="P10">
        <f t="shared" si="4"/>
        <v>683</v>
      </c>
      <c r="Q10">
        <f t="shared" si="1"/>
        <v>127500</v>
      </c>
    </row>
    <row r="11" spans="1:17" x14ac:dyDescent="0.25">
      <c r="A11" t="s">
        <v>12</v>
      </c>
      <c r="B11" t="s">
        <v>41</v>
      </c>
      <c r="C11" s="16">
        <v>9140231514</v>
      </c>
      <c r="D11" t="s">
        <v>44</v>
      </c>
      <c r="E11" s="15">
        <v>300000</v>
      </c>
      <c r="F11">
        <v>0</v>
      </c>
      <c r="G11" s="17">
        <f>E11*75%</f>
        <v>225000</v>
      </c>
      <c r="H11">
        <v>640</v>
      </c>
      <c r="I11">
        <v>3</v>
      </c>
      <c r="J11" t="s">
        <v>6</v>
      </c>
      <c r="K11">
        <f t="shared" si="0"/>
        <v>692</v>
      </c>
      <c r="L11">
        <v>682</v>
      </c>
      <c r="M11" t="s">
        <v>51</v>
      </c>
      <c r="N11" s="15">
        <v>100000</v>
      </c>
      <c r="O11" s="18">
        <v>0.21199999999999999</v>
      </c>
      <c r="P11">
        <f t="shared" si="4"/>
        <v>687</v>
      </c>
      <c r="Q11">
        <f t="shared" si="1"/>
        <v>63750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2410-53BA-4220-AB7C-3E4F13EF6668}">
  <dimension ref="B2:H20"/>
  <sheetViews>
    <sheetView workbookViewId="0"/>
  </sheetViews>
  <sheetFormatPr defaultRowHeight="15" x14ac:dyDescent="0.25"/>
  <cols>
    <col min="1" max="1" width="3.28515625" customWidth="1"/>
    <col min="2" max="2" width="21.85546875" customWidth="1"/>
    <col min="3" max="3" width="28.42578125" customWidth="1"/>
    <col min="4" max="4" width="56.7109375" customWidth="1"/>
    <col min="5" max="5" width="3.28515625" customWidth="1"/>
    <col min="6" max="6" width="19.28515625" bestFit="1" customWidth="1"/>
    <col min="7" max="7" width="44.28515625" bestFit="1" customWidth="1"/>
    <col min="8" max="8" width="26.7109375" customWidth="1"/>
  </cols>
  <sheetData>
    <row r="2" spans="2:8" ht="15.75" x14ac:dyDescent="0.25">
      <c r="B2" s="23" t="s">
        <v>20</v>
      </c>
      <c r="C2" s="9" t="s">
        <v>21</v>
      </c>
      <c r="D2" s="10" t="s">
        <v>22</v>
      </c>
      <c r="E2" s="2"/>
      <c r="F2" s="3" t="s">
        <v>23</v>
      </c>
      <c r="G2" s="3" t="s">
        <v>24</v>
      </c>
      <c r="H2" s="3" t="s">
        <v>25</v>
      </c>
    </row>
    <row r="3" spans="2:8" ht="15.75" x14ac:dyDescent="0.25">
      <c r="B3" s="24"/>
      <c r="C3" s="4" t="s">
        <v>16</v>
      </c>
      <c r="D3" s="11" t="str">
        <f>VLOOKUP($D$2,[1]Dummy_Data!$B$2:$AL$11,2,0)</f>
        <v>RANJIT SINGH</v>
      </c>
      <c r="E3" s="2"/>
      <c r="F3" s="20" t="s">
        <v>64</v>
      </c>
      <c r="G3" s="5" t="s">
        <v>55</v>
      </c>
      <c r="H3" s="5" t="s">
        <v>27</v>
      </c>
    </row>
    <row r="4" spans="2:8" ht="15.75" x14ac:dyDescent="0.25">
      <c r="B4" s="25"/>
      <c r="C4" s="4" t="s">
        <v>17</v>
      </c>
      <c r="D4" s="12">
        <f>VLOOKUP($D$2,[1]Dummy_Data!$B$2:$AL$11,3,0)</f>
        <v>919876970324</v>
      </c>
      <c r="E4" s="2"/>
      <c r="F4" s="21"/>
      <c r="G4" s="5" t="s">
        <v>26</v>
      </c>
      <c r="H4" s="5" t="s">
        <v>27</v>
      </c>
    </row>
    <row r="5" spans="2:8" ht="15.75" x14ac:dyDescent="0.25">
      <c r="B5" s="23" t="s">
        <v>56</v>
      </c>
      <c r="C5" s="7" t="s">
        <v>28</v>
      </c>
      <c r="D5" s="13">
        <f>VLOOKUP($D$2,[1]Dummy_Data!$B$2:$AL$11,6,0)</f>
        <v>300000</v>
      </c>
      <c r="E5" s="2"/>
      <c r="F5" s="21"/>
      <c r="G5" s="5" t="s">
        <v>48</v>
      </c>
      <c r="H5" s="5"/>
    </row>
    <row r="6" spans="2:8" ht="15.75" x14ac:dyDescent="0.25">
      <c r="B6" s="24"/>
      <c r="C6" s="7" t="s">
        <v>31</v>
      </c>
      <c r="D6" s="13"/>
      <c r="E6" s="2"/>
      <c r="F6" s="22"/>
      <c r="G6" s="5" t="s">
        <v>57</v>
      </c>
      <c r="H6" s="5" t="s">
        <v>27</v>
      </c>
    </row>
    <row r="7" spans="2:8" ht="15.75" x14ac:dyDescent="0.25">
      <c r="B7" s="24"/>
      <c r="C7" s="8" t="s">
        <v>30</v>
      </c>
      <c r="D7" s="14"/>
      <c r="E7" s="2"/>
      <c r="F7" s="20" t="s">
        <v>60</v>
      </c>
      <c r="G7" s="5" t="s">
        <v>58</v>
      </c>
      <c r="H7" s="5" t="s">
        <v>27</v>
      </c>
    </row>
    <row r="8" spans="2:8" ht="15.75" x14ac:dyDescent="0.25">
      <c r="B8" s="25"/>
      <c r="C8" s="8" t="s">
        <v>19</v>
      </c>
      <c r="D8" s="14">
        <f>VLOOKUP($D$2,[1]Dummy_Data!$B$2:$AL$11,12,0)</f>
        <v>0</v>
      </c>
      <c r="E8" s="2"/>
      <c r="F8" s="21"/>
      <c r="G8" s="5" t="s">
        <v>61</v>
      </c>
      <c r="H8" s="5">
        <f>VLOOKUP($D$2,[1]Dummy_Data!$B$2:$AL$11,22,0)</f>
        <v>90</v>
      </c>
    </row>
    <row r="9" spans="2:8" ht="15.75" x14ac:dyDescent="0.25">
      <c r="E9" s="2"/>
      <c r="F9" s="21"/>
      <c r="G9" s="6" t="s">
        <v>62</v>
      </c>
      <c r="H9" s="5">
        <f>VLOOKUP($D$2,[1]Dummy_Data!$B$2:$AL$11,23,0)</f>
        <v>3</v>
      </c>
    </row>
    <row r="10" spans="2:8" ht="15.75" x14ac:dyDescent="0.25">
      <c r="E10" s="2"/>
      <c r="F10" s="21"/>
      <c r="G10" s="5" t="s">
        <v>63</v>
      </c>
      <c r="H10" s="5">
        <f>VLOOKUP($D$2,[1]Dummy_Data!$B$2:$AL$11,24,0)</f>
        <v>2</v>
      </c>
    </row>
    <row r="11" spans="2:8" ht="15.75" x14ac:dyDescent="0.25">
      <c r="E11" s="2"/>
      <c r="F11" s="2"/>
      <c r="G11" s="2"/>
      <c r="H11" s="2"/>
    </row>
    <row r="12" spans="2:8" ht="15.75" x14ac:dyDescent="0.25">
      <c r="E12" s="2"/>
      <c r="F12" s="2"/>
      <c r="G12" s="2"/>
      <c r="H12" s="2"/>
    </row>
    <row r="13" spans="2:8" ht="15.75" x14ac:dyDescent="0.25">
      <c r="E13" s="2"/>
    </row>
    <row r="14" spans="2:8" ht="15.75" x14ac:dyDescent="0.25">
      <c r="E14" s="2"/>
    </row>
    <row r="15" spans="2:8" ht="15.75" x14ac:dyDescent="0.25">
      <c r="E15" s="2"/>
    </row>
    <row r="16" spans="2:8" ht="15.75" x14ac:dyDescent="0.25">
      <c r="E16" s="2"/>
    </row>
    <row r="17" spans="5:5" ht="15.75" x14ac:dyDescent="0.25">
      <c r="E17" s="2"/>
    </row>
    <row r="18" spans="5:5" ht="15.75" x14ac:dyDescent="0.25">
      <c r="E18" s="2"/>
    </row>
    <row r="19" spans="5:5" ht="15.75" x14ac:dyDescent="0.25">
      <c r="E19" s="2"/>
    </row>
    <row r="20" spans="5:5" ht="15.75" x14ac:dyDescent="0.25">
      <c r="E20" s="2"/>
    </row>
  </sheetData>
  <mergeCells count="4">
    <mergeCell ref="F3:F6"/>
    <mergeCell ref="B5:B8"/>
    <mergeCell ref="B2:B4"/>
    <mergeCell ref="F7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Rishu</dc:creator>
  <cp:lastModifiedBy>Amani Reddy</cp:lastModifiedBy>
  <dcterms:created xsi:type="dcterms:W3CDTF">2022-11-16T06:28:43Z</dcterms:created>
  <dcterms:modified xsi:type="dcterms:W3CDTF">2023-07-05T07:45:18Z</dcterms:modified>
</cp:coreProperties>
</file>