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ani Reddy\Dashboards\files_updated\files\"/>
    </mc:Choice>
  </mc:AlternateContent>
  <xr:revisionPtr revIDLastSave="0" documentId="13_ncr:1_{FDAA3778-DF68-4113-BFC2-56A3ECBB371C}" xr6:coauthVersionLast="47" xr6:coauthVersionMax="47" xr10:uidLastSave="{00000000-0000-0000-0000-000000000000}"/>
  <bookViews>
    <workbookView xWindow="-120" yWindow="-120" windowWidth="20730" windowHeight="11160" xr2:uid="{F4B978DB-4A5D-4BC5-964E-3558A4343BC3}"/>
  </bookViews>
  <sheets>
    <sheet name="Retail" sheetId="1" r:id="rId1"/>
    <sheet name="SME" sheetId="2" r:id="rId2"/>
  </sheets>
  <definedNames>
    <definedName name="_xlnm._FilterDatabase" localSheetId="0" hidden="1">Retail!$A$1:$H$12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1" i="2" l="1"/>
  <c r="L10" i="2" s="1"/>
  <c r="L9" i="2" s="1"/>
  <c r="L8" i="2" s="1"/>
  <c r="L7" i="2" s="1"/>
  <c r="L6" i="2" s="1"/>
  <c r="L5" i="2" s="1"/>
  <c r="L4" i="2" s="1"/>
  <c r="L3" i="2" s="1"/>
  <c r="L2" i="2" s="1"/>
  <c r="J11" i="2"/>
  <c r="N12" i="2"/>
  <c r="N2" i="2"/>
  <c r="G3" i="2"/>
  <c r="G4" i="2" s="1"/>
  <c r="G5" i="2" s="1"/>
  <c r="G6" i="2" s="1"/>
  <c r="G7" i="2" s="1"/>
  <c r="G8" i="2" s="1"/>
  <c r="G9" i="2" s="1"/>
  <c r="G10" i="2" s="1"/>
  <c r="G11" i="2" s="1"/>
  <c r="N11" i="2" s="1"/>
  <c r="J10" i="2"/>
  <c r="J9" i="2" s="1"/>
  <c r="J8" i="2" s="1"/>
  <c r="J7" i="2" s="1"/>
  <c r="J6" i="2" s="1"/>
  <c r="J5" i="2" s="1"/>
  <c r="L11" i="1"/>
  <c r="L10" i="1" s="1"/>
  <c r="L9" i="1" s="1"/>
  <c r="L8" i="1" s="1"/>
  <c r="L7" i="1" s="1"/>
  <c r="L6" i="1" s="1"/>
  <c r="L5" i="1" s="1"/>
  <c r="L4" i="1" s="1"/>
  <c r="L3" i="1" s="1"/>
  <c r="L2" i="1" s="1"/>
  <c r="J11" i="1"/>
  <c r="J10" i="1" s="1"/>
  <c r="J9" i="1" s="1"/>
  <c r="J8" i="1" s="1"/>
  <c r="J7" i="1" s="1"/>
  <c r="J6" i="1" s="1"/>
  <c r="J5" i="1" s="1"/>
  <c r="G3" i="1"/>
  <c r="G4" i="1" s="1"/>
  <c r="G5" i="1" s="1"/>
  <c r="G6" i="1" s="1"/>
  <c r="G7" i="1" s="1"/>
  <c r="G8" i="1" s="1"/>
  <c r="G9" i="1" s="1"/>
  <c r="G11" i="1" s="1"/>
  <c r="N8" i="2" l="1"/>
  <c r="N7" i="2"/>
  <c r="N10" i="2"/>
  <c r="N6" i="2"/>
  <c r="N9" i="2"/>
  <c r="N5" i="2"/>
  <c r="N4" i="2"/>
  <c r="N3" i="2"/>
</calcChain>
</file>

<file path=xl/sharedStrings.xml><?xml version="1.0" encoding="utf-8"?>
<sst xmlns="http://schemas.openxmlformats.org/spreadsheetml/2006/main" count="36" uniqueCount="23">
  <si>
    <t>Application Score</t>
  </si>
  <si>
    <t>Behavioral Score</t>
  </si>
  <si>
    <t>DPD last 6 months</t>
  </si>
  <si>
    <t>Enquiries last 3 months</t>
  </si>
  <si>
    <t>Age</t>
  </si>
  <si>
    <t>WriteOff/SuitFiled Flag</t>
  </si>
  <si>
    <t>Credit Card Utilization</t>
  </si>
  <si>
    <t>Application ID</t>
  </si>
  <si>
    <t>Vintage in Months</t>
  </si>
  <si>
    <t>%Missed Payments</t>
  </si>
  <si>
    <t>loans open last 6 months</t>
  </si>
  <si>
    <t>%Outstanding Amount</t>
  </si>
  <si>
    <t>CMR</t>
  </si>
  <si>
    <t>CC/OD Utilization</t>
  </si>
  <si>
    <t>last 6 months repayment</t>
  </si>
  <si>
    <t>Banking to turnver (BTO)</t>
  </si>
  <si>
    <t>GST to previous year turnover</t>
  </si>
  <si>
    <t>Debt service coverage ratio</t>
  </si>
  <si>
    <t>Debt/Equity</t>
  </si>
  <si>
    <t>EMI bounces and Inward returns </t>
  </si>
  <si>
    <t>DPD in commercial tradelines</t>
  </si>
  <si>
    <t>overdue and settlement in commercial cibil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</si>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</sst>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9">
    <xf numFmtId="0" fontId="0" fillId="0" borderId="0" xfId="0"/>
    <xf numFmtId="165" fontId="0" fillId="0" borderId="0" xfId="1" applyNumberFormat="1" applyFont="1"/>
    <xf numFmtId="10" fontId="0" fillId="0" borderId="0" xfId="1" applyNumberFormat="1" applyFont="1"/>
    <xf numFmtId="0" fontId="0" fillId="2" borderId="0" xfId="0" applyFill="1"/>
    <xf numFmtId="165" fontId="0" fillId="2" borderId="0" xfId="1" applyNumberFormat="1" applyFont="1" applyFill="1"/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2" borderId="0" xfId="1" applyFont="1" applyFill="1" applyAlignment="1">
      <alignment horizontal="center" vertical="center" wrapText="1"/>
    </xf>
    <xf numFmtId="164" fontId="0" fillId="2" borderId="0" xfId="2" applyFont="1" applyFill="1" applyAlignment="1">
      <alignment horizontal="center" vertical="center" wrapText="1"/>
    </xf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F96B6-63AC-4B25-B38E-69B1E3C5618B}">
  <dimension ref="A1:L12"/>
  <sheetViews>
    <sheetView tabSelected="1" workbookViewId="0">
      <selection activeCell="D11" sqref="D11"/>
    </sheetView>
  </sheetViews>
  <sheetFormatPr defaultColWidth="8.85546875" defaultRowHeight="15" x14ac:dyDescent="0.25"/>
  <cols>
    <col min="1" max="1" width="12.28515625" bestFit="1" customWidth="1"/>
    <col min="2" max="2" width="15.140625" bestFit="1" customWidth="1"/>
    <col min="3" max="3" width="14.85546875" bestFit="1" customWidth="1"/>
    <col min="4" max="4" width="15.85546875" bestFit="1" customWidth="1"/>
    <col min="5" max="5" width="19.85546875" bestFit="1" customWidth="1"/>
    <col min="6" max="6" width="19.7109375" bestFit="1" customWidth="1"/>
    <col min="7" max="7" width="18.85546875" bestFit="1" customWidth="1"/>
    <col min="8" max="8" width="9.140625" customWidth="1"/>
    <col min="9" max="9" width="15.85546875" bestFit="1" customWidth="1"/>
    <col min="10" max="10" width="16.42578125" bestFit="1" customWidth="1"/>
    <col min="11" max="11" width="21.42578125" bestFit="1" customWidth="1"/>
    <col min="12" max="12" width="19.28515625" bestFit="1" customWidth="1"/>
  </cols>
  <sheetData>
    <row r="1" spans="1:12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>
        <v>175469</v>
      </c>
      <c r="B2">
        <v>898</v>
      </c>
      <c r="C2">
        <v>748</v>
      </c>
      <c r="D2">
        <v>0</v>
      </c>
      <c r="E2">
        <v>0</v>
      </c>
      <c r="F2">
        <v>0</v>
      </c>
      <c r="G2" s="1">
        <v>0.152</v>
      </c>
      <c r="H2">
        <v>28</v>
      </c>
      <c r="I2">
        <v>38</v>
      </c>
      <c r="J2" s="2">
        <v>0</v>
      </c>
      <c r="K2">
        <v>0</v>
      </c>
      <c r="L2" s="1">
        <f t="shared" ref="L2:L10" si="0">L3*0.87</f>
        <v>0.24221282883664971</v>
      </c>
    </row>
    <row r="3" spans="1:12" x14ac:dyDescent="0.25">
      <c r="A3">
        <v>208749</v>
      </c>
      <c r="B3">
        <v>867</v>
      </c>
      <c r="C3">
        <v>819</v>
      </c>
      <c r="D3">
        <v>0</v>
      </c>
      <c r="E3">
        <v>2</v>
      </c>
      <c r="F3">
        <v>0</v>
      </c>
      <c r="G3" s="1">
        <f>G2*1.15</f>
        <v>0.17479999999999998</v>
      </c>
      <c r="H3">
        <v>48</v>
      </c>
      <c r="I3">
        <v>65</v>
      </c>
      <c r="J3" s="2">
        <v>1.01E-2</v>
      </c>
      <c r="K3">
        <v>1</v>
      </c>
      <c r="L3" s="1">
        <f t="shared" si="0"/>
        <v>0.27840555038695369</v>
      </c>
    </row>
    <row r="4" spans="1:12" x14ac:dyDescent="0.25">
      <c r="A4">
        <v>31468</v>
      </c>
      <c r="B4">
        <v>857</v>
      </c>
      <c r="C4">
        <v>775</v>
      </c>
      <c r="D4">
        <v>0</v>
      </c>
      <c r="E4">
        <v>2</v>
      </c>
      <c r="F4">
        <v>0</v>
      </c>
      <c r="G4" s="1">
        <f>G3*1.56</f>
        <v>0.27268799999999999</v>
      </c>
      <c r="H4">
        <v>51</v>
      </c>
      <c r="I4">
        <v>120</v>
      </c>
      <c r="J4" s="2">
        <v>0</v>
      </c>
      <c r="K4">
        <v>1</v>
      </c>
      <c r="L4" s="1">
        <f t="shared" si="0"/>
        <v>0.3200063797551192</v>
      </c>
    </row>
    <row r="5" spans="1:12" x14ac:dyDescent="0.25">
      <c r="A5">
        <v>172673</v>
      </c>
      <c r="B5">
        <v>792</v>
      </c>
      <c r="C5">
        <v>740</v>
      </c>
      <c r="D5">
        <v>0</v>
      </c>
      <c r="E5">
        <v>1</v>
      </c>
      <c r="F5">
        <v>0</v>
      </c>
      <c r="G5" s="1">
        <f>G4*1.16</f>
        <v>0.31631807999999995</v>
      </c>
      <c r="H5">
        <v>56</v>
      </c>
      <c r="I5">
        <v>131</v>
      </c>
      <c r="J5" s="2">
        <f t="shared" ref="J5:J8" si="1">J6*0.53</f>
        <v>1.3540459131001902E-2</v>
      </c>
      <c r="K5">
        <v>3</v>
      </c>
      <c r="L5" s="1">
        <f t="shared" si="0"/>
        <v>0.36782342500588416</v>
      </c>
    </row>
    <row r="6" spans="1:12" x14ac:dyDescent="0.25">
      <c r="A6">
        <v>1066113</v>
      </c>
      <c r="B6">
        <v>773</v>
      </c>
      <c r="C6">
        <v>712</v>
      </c>
      <c r="D6">
        <v>28</v>
      </c>
      <c r="E6">
        <v>0</v>
      </c>
      <c r="F6">
        <v>0</v>
      </c>
      <c r="G6" s="1">
        <f t="shared" ref="G6:G11" si="2">G5*1.16</f>
        <v>0.36692897279999992</v>
      </c>
      <c r="H6">
        <v>42</v>
      </c>
      <c r="I6">
        <v>34</v>
      </c>
      <c r="J6" s="2">
        <f t="shared" si="1"/>
        <v>2.5548036096230003E-2</v>
      </c>
      <c r="K6">
        <v>1</v>
      </c>
      <c r="L6" s="1">
        <f t="shared" si="0"/>
        <v>0.42278554598377488</v>
      </c>
    </row>
    <row r="7" spans="1:12" x14ac:dyDescent="0.25">
      <c r="A7">
        <v>199324</v>
      </c>
      <c r="B7">
        <v>751</v>
      </c>
      <c r="C7">
        <v>696</v>
      </c>
      <c r="D7">
        <v>30</v>
      </c>
      <c r="E7">
        <v>4</v>
      </c>
      <c r="F7">
        <v>0</v>
      </c>
      <c r="G7" s="1">
        <f t="shared" si="2"/>
        <v>0.42563760844799986</v>
      </c>
      <c r="H7">
        <v>44</v>
      </c>
      <c r="I7">
        <v>11</v>
      </c>
      <c r="J7" s="2">
        <f t="shared" si="1"/>
        <v>4.8203841691000004E-2</v>
      </c>
      <c r="K7">
        <v>2</v>
      </c>
      <c r="L7" s="1">
        <f t="shared" si="0"/>
        <v>0.48596039768249988</v>
      </c>
    </row>
    <row r="8" spans="1:12" x14ac:dyDescent="0.25">
      <c r="A8">
        <v>52574</v>
      </c>
      <c r="B8">
        <v>717</v>
      </c>
      <c r="C8">
        <v>689</v>
      </c>
      <c r="D8">
        <v>60</v>
      </c>
      <c r="E8">
        <v>2</v>
      </c>
      <c r="F8">
        <v>0</v>
      </c>
      <c r="G8" s="1">
        <f t="shared" si="2"/>
        <v>0.49373962579967978</v>
      </c>
      <c r="H8">
        <v>41</v>
      </c>
      <c r="I8">
        <v>96</v>
      </c>
      <c r="J8" s="2">
        <f t="shared" si="1"/>
        <v>9.09506447E-2</v>
      </c>
      <c r="K8">
        <v>2</v>
      </c>
      <c r="L8" s="1">
        <f t="shared" si="0"/>
        <v>0.55857516974999988</v>
      </c>
    </row>
    <row r="9" spans="1:12" x14ac:dyDescent="0.25">
      <c r="A9">
        <v>177575</v>
      </c>
      <c r="B9">
        <v>706</v>
      </c>
      <c r="C9">
        <v>710</v>
      </c>
      <c r="D9">
        <v>0</v>
      </c>
      <c r="E9">
        <v>2</v>
      </c>
      <c r="F9">
        <v>0</v>
      </c>
      <c r="G9" s="1">
        <f t="shared" si="2"/>
        <v>0.57273796592762849</v>
      </c>
      <c r="H9">
        <v>39</v>
      </c>
      <c r="I9">
        <v>108</v>
      </c>
      <c r="J9" s="2">
        <f>J10*0.53</f>
        <v>0.17160498999999999</v>
      </c>
      <c r="K9">
        <v>3</v>
      </c>
      <c r="L9" s="1">
        <f t="shared" si="0"/>
        <v>0.64204042499999991</v>
      </c>
    </row>
    <row r="10" spans="1:12" x14ac:dyDescent="0.25">
      <c r="A10">
        <v>1369575</v>
      </c>
      <c r="B10">
        <v>703</v>
      </c>
      <c r="C10">
        <v>683</v>
      </c>
      <c r="D10">
        <v>90</v>
      </c>
      <c r="E10">
        <v>5</v>
      </c>
      <c r="F10">
        <v>0</v>
      </c>
      <c r="G10" s="1">
        <v>0.91400000000000003</v>
      </c>
      <c r="H10">
        <v>35</v>
      </c>
      <c r="I10">
        <v>78</v>
      </c>
      <c r="J10" s="2">
        <f t="shared" ref="J10" si="3">J11*0.83</f>
        <v>0.32378299999999993</v>
      </c>
      <c r="K10">
        <v>3</v>
      </c>
      <c r="L10" s="1">
        <f t="shared" si="0"/>
        <v>0.73797749999999995</v>
      </c>
    </row>
    <row r="11" spans="1:12" x14ac:dyDescent="0.25">
      <c r="A11">
        <v>1357729</v>
      </c>
      <c r="B11">
        <v>645</v>
      </c>
      <c r="C11">
        <v>710</v>
      </c>
      <c r="D11">
        <v>30</v>
      </c>
      <c r="E11">
        <v>4</v>
      </c>
      <c r="F11">
        <v>1</v>
      </c>
      <c r="G11" s="1">
        <f t="shared" si="2"/>
        <v>1.0602400000000001</v>
      </c>
      <c r="H11">
        <v>24</v>
      </c>
      <c r="I11">
        <v>19</v>
      </c>
      <c r="J11" s="2">
        <f>J12*0.83</f>
        <v>0.39009999999999995</v>
      </c>
      <c r="K11">
        <v>3</v>
      </c>
      <c r="L11" s="1">
        <f>L12*0.87</f>
        <v>0.84824999999999995</v>
      </c>
    </row>
    <row r="12" spans="1:12" x14ac:dyDescent="0.25">
      <c r="A12">
        <v>335753</v>
      </c>
      <c r="B12">
        <v>641</v>
      </c>
      <c r="C12">
        <v>643</v>
      </c>
      <c r="D12">
        <v>180</v>
      </c>
      <c r="E12">
        <v>5</v>
      </c>
      <c r="F12">
        <v>0</v>
      </c>
      <c r="G12" s="1">
        <v>0.65400000000000003</v>
      </c>
      <c r="H12">
        <v>34</v>
      </c>
      <c r="I12">
        <v>17</v>
      </c>
      <c r="J12" s="2">
        <v>0.47</v>
      </c>
      <c r="K12">
        <v>0</v>
      </c>
      <c r="L12" s="1">
        <v>0.97499999999999998</v>
      </c>
    </row>
  </sheetData>
  <autoFilter ref="A1:H12" xr:uid="{3D8F96B6-63AC-4B25-B38E-69B1E3C5618B}">
    <sortState xmlns:xlrd2="http://schemas.microsoft.com/office/spreadsheetml/2017/richdata2" ref="A2:H12">
      <sortCondition descending="1" ref="B1:B12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FDCA7-1C3F-41F1-B3E4-14F54D1296FF}">
  <dimension ref="A1:AH13"/>
  <sheetViews>
    <sheetView topLeftCell="L1" workbookViewId="0">
      <selection activeCell="T1" sqref="T1"/>
    </sheetView>
  </sheetViews>
  <sheetFormatPr defaultColWidth="8.85546875" defaultRowHeight="15" x14ac:dyDescent="0.25"/>
  <cols>
    <col min="1" max="1" width="12" bestFit="1" customWidth="1"/>
    <col min="2" max="2" width="14.42578125" bestFit="1" customWidth="1"/>
    <col min="3" max="3" width="13.7109375" bestFit="1" customWidth="1"/>
    <col min="4" max="4" width="15" bestFit="1" customWidth="1"/>
    <col min="5" max="5" width="18.85546875" bestFit="1" customWidth="1"/>
    <col min="6" max="6" width="18.42578125" bestFit="1" customWidth="1"/>
    <col min="7" max="7" width="18.140625" bestFit="1" customWidth="1"/>
    <col min="8" max="8" width="3.85546875" bestFit="1" customWidth="1"/>
    <col min="9" max="9" width="14.85546875" bestFit="1" customWidth="1"/>
    <col min="10" max="10" width="15.28515625" bestFit="1" customWidth="1"/>
    <col min="11" max="11" width="20" bestFit="1" customWidth="1"/>
    <col min="12" max="12" width="18.42578125" bestFit="1" customWidth="1"/>
    <col min="14" max="14" width="14.42578125" bestFit="1" customWidth="1"/>
    <col min="15" max="15" width="20" bestFit="1" customWidth="1"/>
    <col min="16" max="23" width="12.85546875" style="6" customWidth="1"/>
  </cols>
  <sheetData>
    <row r="1" spans="1:34" ht="75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6</v>
      </c>
      <c r="H1" t="s">
        <v>4</v>
      </c>
      <c r="I1" t="s">
        <v>8</v>
      </c>
      <c r="J1" t="s">
        <v>9</v>
      </c>
      <c r="K1" t="s">
        <v>10</v>
      </c>
      <c r="L1" t="s">
        <v>11</v>
      </c>
      <c r="N1" s="3" t="s">
        <v>13</v>
      </c>
      <c r="O1" s="3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12</v>
      </c>
      <c r="X1" s="3"/>
      <c r="Y1" s="3"/>
      <c r="Z1" s="3"/>
      <c r="AA1" s="3"/>
      <c r="AB1" s="3"/>
      <c r="AC1" s="3"/>
      <c r="AD1" s="3"/>
      <c r="AE1" s="3"/>
      <c r="AF1" s="3"/>
      <c r="AG1" s="3"/>
      <c r="AH1" s="3"/>
    </row>
    <row r="2" spans="1:34" x14ac:dyDescent="0.25">
      <c r="A2">
        <v>83242</v>
      </c>
      <c r="B2">
        <v>896</v>
      </c>
      <c r="C2">
        <v>748</v>
      </c>
      <c r="D2">
        <v>20</v>
      </c>
      <c r="E2">
        <v>0</v>
      </c>
      <c r="F2">
        <v>0</v>
      </c>
      <c r="G2" s="1">
        <v>0.15504000000000001</v>
      </c>
      <c r="H2">
        <v>28</v>
      </c>
      <c r="I2">
        <v>38</v>
      </c>
      <c r="J2" s="2">
        <v>0.2</v>
      </c>
      <c r="K2">
        <v>0</v>
      </c>
      <c r="L2" s="1">
        <f>(L3*0.87)*1.02</f>
        <v>7.3981048669964355E-2</v>
      </c>
      <c r="N2" s="4">
        <f>G2/1.123</f>
        <v>0.13805877114870882</v>
      </c>
      <c r="O2" s="3">
        <v>0</v>
      </c>
      <c r="P2" s="7">
        <v>0.8</v>
      </c>
      <c r="Q2" s="7">
        <v>1.1000000000000001</v>
      </c>
      <c r="R2" s="8">
        <v>1.2</v>
      </c>
      <c r="S2" s="8">
        <v>4</v>
      </c>
      <c r="T2" s="5">
        <v>0</v>
      </c>
      <c r="U2" s="5">
        <v>0</v>
      </c>
      <c r="V2" s="5">
        <v>15000</v>
      </c>
      <c r="W2" s="5">
        <v>5</v>
      </c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x14ac:dyDescent="0.25">
      <c r="A3">
        <v>149756</v>
      </c>
      <c r="B3">
        <v>864</v>
      </c>
      <c r="C3">
        <v>819</v>
      </c>
      <c r="D3">
        <v>0</v>
      </c>
      <c r="E3">
        <v>2</v>
      </c>
      <c r="F3">
        <v>0</v>
      </c>
      <c r="G3" s="1">
        <f>(G2*1.15)*0.97</f>
        <v>0.17294712000000001</v>
      </c>
      <c r="H3">
        <v>48</v>
      </c>
      <c r="I3">
        <v>65</v>
      </c>
      <c r="J3" s="2">
        <v>9.7970000000000002E-3</v>
      </c>
      <c r="K3">
        <v>1</v>
      </c>
      <c r="L3" s="1">
        <f>(L4*0.87)*0.97</f>
        <v>8.3368321692544919E-2</v>
      </c>
      <c r="N3" s="4">
        <f t="shared" ref="N3:N12" si="0">G3/1.123</f>
        <v>0.1540045592163847</v>
      </c>
      <c r="O3" s="3">
        <v>0</v>
      </c>
      <c r="P3" s="7">
        <v>0.85</v>
      </c>
      <c r="Q3" s="7">
        <v>1.25</v>
      </c>
      <c r="R3" s="8">
        <v>0.95</v>
      </c>
      <c r="S3" s="8">
        <v>2</v>
      </c>
      <c r="T3" s="5">
        <v>0</v>
      </c>
      <c r="U3" s="5">
        <v>0</v>
      </c>
      <c r="V3" s="5">
        <v>0</v>
      </c>
      <c r="W3" s="5">
        <v>3</v>
      </c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x14ac:dyDescent="0.25">
      <c r="A4">
        <v>230287</v>
      </c>
      <c r="B4">
        <v>856</v>
      </c>
      <c r="C4">
        <v>775</v>
      </c>
      <c r="D4">
        <v>0</v>
      </c>
      <c r="E4">
        <v>2</v>
      </c>
      <c r="F4">
        <v>0</v>
      </c>
      <c r="G4" s="1">
        <f>(G3*1.56)*0.976</f>
        <v>0.26332236702720002</v>
      </c>
      <c r="H4">
        <v>51</v>
      </c>
      <c r="I4">
        <v>120</v>
      </c>
      <c r="J4" s="2">
        <v>0</v>
      </c>
      <c r="K4">
        <v>1</v>
      </c>
      <c r="L4" s="1">
        <f>(L5*0.87)*0.976</f>
        <v>9.8789337234915189E-2</v>
      </c>
      <c r="N4" s="4">
        <f t="shared" si="0"/>
        <v>0.2344811816804987</v>
      </c>
      <c r="O4" s="3">
        <v>0</v>
      </c>
      <c r="P4" s="7">
        <v>0.81</v>
      </c>
      <c r="Q4" s="7">
        <v>1.21</v>
      </c>
      <c r="R4" s="8">
        <v>2</v>
      </c>
      <c r="S4" s="8">
        <v>2</v>
      </c>
      <c r="T4" s="5">
        <v>2</v>
      </c>
      <c r="U4" s="5">
        <v>0</v>
      </c>
      <c r="V4" s="5">
        <v>0</v>
      </c>
      <c r="W4" s="5">
        <v>3</v>
      </c>
      <c r="X4" s="3"/>
      <c r="Y4" s="3"/>
      <c r="Z4" s="3"/>
      <c r="AA4" s="3"/>
      <c r="AB4" s="3"/>
      <c r="AC4" s="3"/>
      <c r="AD4" s="3"/>
      <c r="AE4" s="3"/>
      <c r="AF4" s="3"/>
      <c r="AG4" s="3"/>
      <c r="AH4" s="3"/>
    </row>
    <row r="5" spans="1:34" x14ac:dyDescent="0.25">
      <c r="A5">
        <v>369415</v>
      </c>
      <c r="B5">
        <v>790</v>
      </c>
      <c r="C5">
        <v>740</v>
      </c>
      <c r="D5">
        <v>0</v>
      </c>
      <c r="E5">
        <v>1</v>
      </c>
      <c r="F5">
        <v>0</v>
      </c>
      <c r="G5" s="1">
        <f>(G4*1.16)*0.953</f>
        <v>0.29109761030122905</v>
      </c>
      <c r="H5">
        <v>56</v>
      </c>
      <c r="I5">
        <v>131</v>
      </c>
      <c r="J5" s="2">
        <f>(J6*0.53)*0.953</f>
        <v>1.2931267405673868E-3</v>
      </c>
      <c r="K5">
        <v>3</v>
      </c>
      <c r="L5" s="1">
        <f>(L6*0.87)*0.953</f>
        <v>0.11634319911781044</v>
      </c>
      <c r="N5" s="4">
        <f t="shared" si="0"/>
        <v>0.25921425672415765</v>
      </c>
      <c r="O5" s="3">
        <v>30</v>
      </c>
      <c r="P5" s="7">
        <v>1.2</v>
      </c>
      <c r="Q5" s="7">
        <v>1.35</v>
      </c>
      <c r="R5" s="8">
        <v>1</v>
      </c>
      <c r="S5" s="8">
        <v>2</v>
      </c>
      <c r="T5" s="5">
        <v>0</v>
      </c>
      <c r="U5" s="5">
        <v>0</v>
      </c>
      <c r="V5" s="5">
        <v>0</v>
      </c>
      <c r="W5" s="5">
        <v>3</v>
      </c>
      <c r="X5" s="3"/>
      <c r="Y5" s="3"/>
      <c r="Z5" s="3"/>
      <c r="AA5" s="3"/>
      <c r="AB5" s="3"/>
      <c r="AC5" s="3"/>
      <c r="AD5" s="3"/>
      <c r="AE5" s="3"/>
      <c r="AF5" s="3"/>
      <c r="AG5" s="3"/>
      <c r="AH5" s="3"/>
    </row>
    <row r="6" spans="1:34" x14ac:dyDescent="0.25">
      <c r="A6">
        <v>243657</v>
      </c>
      <c r="B6">
        <v>769</v>
      </c>
      <c r="C6">
        <v>712</v>
      </c>
      <c r="D6">
        <v>0</v>
      </c>
      <c r="E6">
        <v>0</v>
      </c>
      <c r="F6">
        <v>0</v>
      </c>
      <c r="G6" s="1">
        <f>(G5*1.16)*1.02</f>
        <v>0.34442669250841418</v>
      </c>
      <c r="H6">
        <v>42</v>
      </c>
      <c r="I6">
        <v>34</v>
      </c>
      <c r="J6" s="2">
        <f>(J7*0.53)*1.02</f>
        <v>2.5601907394076041E-3</v>
      </c>
      <c r="K6">
        <v>1</v>
      </c>
      <c r="L6" s="1">
        <f>(L7*0.87)*1.02</f>
        <v>0.14032299588451524</v>
      </c>
      <c r="N6" s="4">
        <f t="shared" si="0"/>
        <v>0.30670230855602332</v>
      </c>
      <c r="O6" s="3">
        <v>0</v>
      </c>
      <c r="P6" s="7">
        <v>0.92</v>
      </c>
      <c r="Q6" s="7">
        <v>1.21</v>
      </c>
      <c r="R6" s="8">
        <v>1.1000000000000001</v>
      </c>
      <c r="S6" s="8">
        <v>1</v>
      </c>
      <c r="T6" s="5">
        <v>1</v>
      </c>
      <c r="U6" s="5">
        <v>0</v>
      </c>
      <c r="V6" s="5">
        <v>0</v>
      </c>
      <c r="W6" s="5">
        <v>2</v>
      </c>
      <c r="X6" s="3"/>
      <c r="Y6" s="3"/>
      <c r="Z6" s="3"/>
      <c r="AA6" s="3"/>
      <c r="AB6" s="3"/>
      <c r="AC6" s="3"/>
      <c r="AD6" s="3"/>
      <c r="AE6" s="3"/>
      <c r="AF6" s="3"/>
      <c r="AG6" s="3"/>
      <c r="AH6" s="3"/>
    </row>
    <row r="7" spans="1:34" x14ac:dyDescent="0.25">
      <c r="A7">
        <v>354156</v>
      </c>
      <c r="B7">
        <v>745</v>
      </c>
      <c r="C7">
        <v>696</v>
      </c>
      <c r="D7">
        <v>30</v>
      </c>
      <c r="E7">
        <v>4</v>
      </c>
      <c r="F7">
        <v>0</v>
      </c>
      <c r="G7" s="1">
        <f>(G6*1.16)*1.02</f>
        <v>0.40752566257595563</v>
      </c>
      <c r="H7">
        <v>44</v>
      </c>
      <c r="I7">
        <v>11</v>
      </c>
      <c r="J7" s="2">
        <f>(J8*0.53)*1.02</f>
        <v>4.7358319263921646E-3</v>
      </c>
      <c r="K7">
        <v>2</v>
      </c>
      <c r="L7" s="1">
        <f>(L8*0.87)*1.02</f>
        <v>0.15812823516397934</v>
      </c>
      <c r="N7" s="4">
        <f t="shared" si="0"/>
        <v>0.36289017148348673</v>
      </c>
      <c r="O7" s="3">
        <v>30</v>
      </c>
      <c r="P7" s="7">
        <v>0.89</v>
      </c>
      <c r="Q7" s="7">
        <v>1.22</v>
      </c>
      <c r="R7" s="8">
        <v>0.9</v>
      </c>
      <c r="S7" s="8">
        <v>2</v>
      </c>
      <c r="T7" s="5">
        <v>6</v>
      </c>
      <c r="U7" s="5" t="s">
        <v>22</v>
      </c>
      <c r="V7" s="5">
        <v>0</v>
      </c>
      <c r="W7" s="5">
        <v>4</v>
      </c>
      <c r="X7" s="3"/>
      <c r="Y7" s="3"/>
      <c r="Z7" s="3"/>
      <c r="AA7" s="3"/>
      <c r="AB7" s="3"/>
      <c r="AC7" s="3"/>
      <c r="AD7" s="3"/>
      <c r="AE7" s="3"/>
      <c r="AF7" s="3"/>
      <c r="AG7" s="3"/>
      <c r="AH7" s="3"/>
    </row>
    <row r="8" spans="1:34" x14ac:dyDescent="0.25">
      <c r="A8">
        <v>610627</v>
      </c>
      <c r="B8">
        <v>713</v>
      </c>
      <c r="C8">
        <v>719</v>
      </c>
      <c r="D8">
        <v>0</v>
      </c>
      <c r="E8">
        <v>2</v>
      </c>
      <c r="F8">
        <v>0</v>
      </c>
      <c r="G8" s="1">
        <f>(G7*1.16)*0.953</f>
        <v>0.45051146946446741</v>
      </c>
      <c r="H8">
        <v>41</v>
      </c>
      <c r="I8">
        <v>96</v>
      </c>
      <c r="J8" s="2">
        <f>(J9*0.53)*0.953</f>
        <v>8.7603254280284211E-3</v>
      </c>
      <c r="K8">
        <v>2</v>
      </c>
      <c r="L8" s="1">
        <f>(L9*0.87)*0.953</f>
        <v>0.17819273739461272</v>
      </c>
      <c r="N8" s="4">
        <f t="shared" si="0"/>
        <v>0.40116782677156493</v>
      </c>
      <c r="O8" s="3">
        <v>60</v>
      </c>
      <c r="P8" s="7">
        <v>0.88</v>
      </c>
      <c r="Q8" s="7">
        <v>1.2</v>
      </c>
      <c r="R8" s="8">
        <v>1.2</v>
      </c>
      <c r="S8" s="8">
        <v>1</v>
      </c>
      <c r="T8" s="5">
        <v>1</v>
      </c>
      <c r="U8" s="5">
        <v>0</v>
      </c>
      <c r="V8" s="5">
        <v>0</v>
      </c>
      <c r="W8" s="5">
        <v>3</v>
      </c>
      <c r="X8" s="3"/>
      <c r="Y8" s="3"/>
      <c r="Z8" s="3"/>
      <c r="AA8" s="3"/>
      <c r="AB8" s="3"/>
      <c r="AC8" s="3"/>
      <c r="AD8" s="3"/>
      <c r="AE8" s="3"/>
      <c r="AF8" s="3"/>
      <c r="AG8" s="3"/>
      <c r="AH8" s="3"/>
    </row>
    <row r="9" spans="1:34" x14ac:dyDescent="0.25">
      <c r="A9">
        <v>253608</v>
      </c>
      <c r="B9">
        <v>719</v>
      </c>
      <c r="C9">
        <v>721</v>
      </c>
      <c r="D9">
        <v>0</v>
      </c>
      <c r="E9">
        <v>1</v>
      </c>
      <c r="F9">
        <v>0</v>
      </c>
      <c r="G9" s="1">
        <f>(G8*1.16)*1.02</f>
        <v>0.53304517067035784</v>
      </c>
      <c r="H9">
        <v>39</v>
      </c>
      <c r="I9">
        <v>108</v>
      </c>
      <c r="J9" s="2">
        <f>(J10*0.53)*1.02</f>
        <v>1.7344088039811561E-2</v>
      </c>
      <c r="K9">
        <v>3</v>
      </c>
      <c r="L9" s="1">
        <f>(L10*0.87)*1.02</f>
        <v>0.21492050197755752</v>
      </c>
      <c r="N9" s="4">
        <f t="shared" si="0"/>
        <v>0.47466177263611564</v>
      </c>
      <c r="O9" s="3">
        <v>60</v>
      </c>
      <c r="P9" s="7">
        <v>1</v>
      </c>
      <c r="Q9" s="7">
        <v>1.2</v>
      </c>
      <c r="R9" s="8">
        <v>1.5</v>
      </c>
      <c r="S9" s="8">
        <v>1</v>
      </c>
      <c r="T9" s="5">
        <v>0</v>
      </c>
      <c r="U9" s="5">
        <v>0</v>
      </c>
      <c r="V9" s="5">
        <v>0</v>
      </c>
      <c r="W9" s="5">
        <v>4</v>
      </c>
      <c r="X9" s="3"/>
      <c r="Y9" s="3"/>
      <c r="Z9" s="3"/>
      <c r="AA9" s="3"/>
      <c r="AB9" s="3"/>
      <c r="AC9" s="3"/>
      <c r="AD9" s="3"/>
      <c r="AE9" s="3"/>
      <c r="AF9" s="3"/>
      <c r="AG9" s="3"/>
      <c r="AH9" s="3"/>
    </row>
    <row r="10" spans="1:34" x14ac:dyDescent="0.25">
      <c r="A10">
        <v>204854</v>
      </c>
      <c r="B10">
        <v>678</v>
      </c>
      <c r="C10">
        <v>701</v>
      </c>
      <c r="D10">
        <v>90</v>
      </c>
      <c r="E10">
        <v>5</v>
      </c>
      <c r="F10">
        <v>1</v>
      </c>
      <c r="G10" s="1">
        <f>(G9*1.16)*0.953</f>
        <v>0.58927077527266714</v>
      </c>
      <c r="H10">
        <v>35</v>
      </c>
      <c r="I10">
        <v>78</v>
      </c>
      <c r="J10" s="2">
        <f>(J11*0.83)*0.953</f>
        <v>3.2083033739939995E-2</v>
      </c>
      <c r="K10">
        <v>3</v>
      </c>
      <c r="L10" s="1">
        <f>(L11*0.87)*0.953</f>
        <v>0.24219123504345</v>
      </c>
      <c r="N10" s="4">
        <f t="shared" si="0"/>
        <v>0.52472909641377308</v>
      </c>
      <c r="O10" s="3">
        <v>90</v>
      </c>
      <c r="P10" s="7">
        <v>0.77</v>
      </c>
      <c r="Q10" s="7">
        <v>0.85</v>
      </c>
      <c r="R10" s="8">
        <v>0.66</v>
      </c>
      <c r="S10" s="8">
        <v>2.5</v>
      </c>
      <c r="T10" s="5">
        <v>0</v>
      </c>
      <c r="U10" s="5" t="s">
        <v>22</v>
      </c>
      <c r="V10" s="5">
        <v>0</v>
      </c>
      <c r="W10" s="5">
        <v>6</v>
      </c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</row>
    <row r="11" spans="1:34" x14ac:dyDescent="0.25">
      <c r="A11">
        <v>249614</v>
      </c>
      <c r="B11">
        <v>744</v>
      </c>
      <c r="C11">
        <v>769</v>
      </c>
      <c r="D11">
        <v>0</v>
      </c>
      <c r="E11">
        <v>2</v>
      </c>
      <c r="F11">
        <v>0</v>
      </c>
      <c r="G11" s="1">
        <f>(G10*1.16)*1.02</f>
        <v>0.69722518130261979</v>
      </c>
      <c r="H11">
        <v>24</v>
      </c>
      <c r="I11">
        <v>19</v>
      </c>
      <c r="J11" s="2">
        <f>(J12*0.83)*1.02</f>
        <v>4.0560605999999999E-2</v>
      </c>
      <c r="K11">
        <v>3</v>
      </c>
      <c r="L11" s="1">
        <f>(L12*0.87)*1.02</f>
        <v>0.29210989500000001</v>
      </c>
      <c r="N11" s="4">
        <f t="shared" si="0"/>
        <v>0.62085946687677629</v>
      </c>
      <c r="O11" s="3">
        <v>120</v>
      </c>
      <c r="P11" s="7">
        <v>0.95</v>
      </c>
      <c r="Q11" s="7">
        <v>1.1499999999999999</v>
      </c>
      <c r="R11" s="8">
        <v>0.98</v>
      </c>
      <c r="S11" s="8">
        <v>1.2</v>
      </c>
      <c r="T11" s="5">
        <v>1</v>
      </c>
      <c r="U11" s="5">
        <v>0</v>
      </c>
      <c r="V11" s="5">
        <v>0</v>
      </c>
      <c r="W11" s="5">
        <v>3</v>
      </c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</row>
    <row r="12" spans="1:34" x14ac:dyDescent="0.25">
      <c r="A12">
        <v>46491</v>
      </c>
      <c r="B12">
        <v>741</v>
      </c>
      <c r="C12">
        <v>743</v>
      </c>
      <c r="D12">
        <v>0</v>
      </c>
      <c r="E12">
        <v>1</v>
      </c>
      <c r="F12">
        <v>0</v>
      </c>
      <c r="G12" s="1">
        <v>0.62326199999999998</v>
      </c>
      <c r="H12">
        <v>34</v>
      </c>
      <c r="I12">
        <v>17</v>
      </c>
      <c r="J12" s="2">
        <v>4.7910000000000001E-2</v>
      </c>
      <c r="K12">
        <v>0</v>
      </c>
      <c r="L12" s="1">
        <v>0.329175</v>
      </c>
      <c r="N12" s="4">
        <f t="shared" si="0"/>
        <v>0.55499732858414963</v>
      </c>
      <c r="O12" s="3">
        <v>150</v>
      </c>
      <c r="P12" s="7">
        <v>0.9</v>
      </c>
      <c r="Q12" s="7">
        <v>1.3</v>
      </c>
      <c r="R12" s="8">
        <v>1</v>
      </c>
      <c r="S12" s="8">
        <v>2.5</v>
      </c>
      <c r="T12" s="5">
        <v>2</v>
      </c>
      <c r="U12" s="5">
        <v>0</v>
      </c>
      <c r="V12" s="5">
        <v>0</v>
      </c>
      <c r="W12" s="5">
        <v>1</v>
      </c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</row>
    <row r="13" spans="1:34" x14ac:dyDescent="0.25">
      <c r="N13" s="3"/>
      <c r="O13" s="3"/>
      <c r="P13" s="5"/>
      <c r="Q13" s="5"/>
      <c r="R13" s="5"/>
      <c r="S13" s="5"/>
      <c r="T13" s="5"/>
      <c r="U13" s="5"/>
      <c r="V13" s="5"/>
      <c r="W13" s="5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Retail</vt:lpstr>
      <vt:lpstr>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Ashok Sharma</dc:creator>
  <cp:lastModifiedBy>Amani Reddy</cp:lastModifiedBy>
  <dcterms:created xsi:type="dcterms:W3CDTF">2023-07-04T10:17:58Z</dcterms:created>
  <dcterms:modified xsi:type="dcterms:W3CDTF">2023-07-12T10:53:21Z</dcterms:modified>
</cp:coreProperties>
</file>