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come_statement" sheetId="1" state="visible" r:id="rId1"/>
    <sheet name="cashflow_statement" sheetId="2" state="visible" r:id="rId2"/>
    <sheet name="balancesheet_statement" sheetId="3" state="visible" r:id="rId3"/>
    <sheet name="live_market_data" sheetId="4" state="visible" r:id="rId4"/>
    <sheet name="valuation_bas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\(#,##0.00\)"/>
    <numFmt numFmtId="165" formatCode="m/d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"/>
      <i val="1"/>
      <color theme="1"/>
      <sz val="12"/>
    </font>
    <font>
      <name val="Times"/>
      <color theme="1"/>
      <sz val="12"/>
    </font>
    <font>
      <name val="Aptos Narrow"/>
      <family val="2"/>
      <color theme="1"/>
      <sz val="10"/>
      <scheme val="minor"/>
    </font>
    <font>
      <name val="Aptos Narrow"/>
      <family val="2"/>
      <color theme="1"/>
      <sz val="12"/>
      <scheme val="minor"/>
    </font>
    <font>
      <name val="Times New Roman"/>
      <family val="1"/>
      <color theme="1"/>
      <sz val="12"/>
    </font>
    <font>
      <name val="Times"/>
      <color rgb="FFFF0000"/>
      <sz val="12"/>
    </font>
  </fonts>
  <fills count="5">
    <fill>
      <patternFill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/>
    </xf>
    <xf numFmtId="4" fontId="2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10" fontId="3" fillId="0" borderId="2" pivotButton="0" quotePrefix="0" xfId="0"/>
    <xf numFmtId="10" fontId="4" fillId="0" borderId="0" pivotButton="0" quotePrefix="0" xfId="0"/>
    <xf numFmtId="0" fontId="3" fillId="0" borderId="2" pivotButton="0" quotePrefix="0" xfId="0"/>
    <xf numFmtId="0" fontId="4" fillId="0" borderId="0" pivotButton="0" quotePrefix="0" xfId="0"/>
    <xf numFmtId="3" fontId="4" fillId="0" borderId="0" pivotButton="0" quotePrefix="0" xfId="0"/>
    <xf numFmtId="9" fontId="4" fillId="0" borderId="0" pivotButton="0" quotePrefix="0" xfId="0"/>
    <xf numFmtId="4" fontId="4" fillId="0" borderId="0" pivotButton="0" quotePrefix="0" xfId="0"/>
    <xf numFmtId="0" fontId="3" fillId="0" borderId="4" pivotButton="0" quotePrefix="0" xfId="0"/>
    <xf numFmtId="0" fontId="3" fillId="0" borderId="5" pivotButton="0" quotePrefix="0" xfId="0"/>
    <xf numFmtId="3" fontId="3" fillId="2" borderId="3" applyAlignment="1" pivotButton="0" quotePrefix="0" xfId="0">
      <alignment horizontal="right"/>
    </xf>
    <xf numFmtId="10" fontId="3" fillId="2" borderId="3" applyAlignment="1" pivotButton="0" quotePrefix="0" xfId="0">
      <alignment horizontal="right"/>
    </xf>
    <xf numFmtId="3" fontId="3" fillId="2" borderId="6" applyAlignment="1" pivotButton="0" quotePrefix="0" xfId="0">
      <alignment horizontal="right"/>
    </xf>
    <xf numFmtId="4" fontId="3" fillId="2" borderId="3" applyAlignment="1" pivotButton="0" quotePrefix="0" xfId="0">
      <alignment horizontal="right"/>
    </xf>
    <xf numFmtId="0" fontId="5" fillId="3" borderId="0" pivotButton="0" quotePrefix="0" xfId="0"/>
    <xf numFmtId="164" fontId="6" fillId="4" borderId="2" pivotButton="0" quotePrefix="0" xfId="0"/>
    <xf numFmtId="4" fontId="7" fillId="2" borderId="6" applyAlignment="1" pivotButton="0" quotePrefix="0" xfId="0">
      <alignment horizontal="right"/>
    </xf>
    <xf numFmtId="0" fontId="5" fillId="3" borderId="2" pivotButton="0" quotePrefix="0" xfId="0"/>
    <xf numFmtId="4" fontId="3" fillId="2" borderId="6" applyAlignment="1" pivotButton="0" quotePrefix="0" xfId="0">
      <alignment horizontal="right"/>
    </xf>
    <xf numFmtId="10" fontId="3" fillId="2" borderId="2" applyAlignment="1" pivotButton="0" quotePrefix="0" xfId="0">
      <alignment horizontal="right"/>
    </xf>
    <xf numFmtId="4" fontId="3" fillId="2" borderId="2" applyAlignment="1" pivotButton="0" quotePrefix="0" xfId="0">
      <alignment horizontal="right"/>
    </xf>
    <xf numFmtId="165" fontId="4" fillId="0" borderId="0" pivotButton="0" quotePrefix="0" xfId="0"/>
    <xf numFmtId="3" fontId="3" fillId="2" borderId="2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9"/>
  <sheetViews>
    <sheetView tabSelected="1" workbookViewId="0">
      <selection activeCell="A1" sqref="A1"/>
    </sheetView>
  </sheetViews>
  <sheetFormatPr baseColWidth="8" defaultRowHeight="15"/>
  <cols>
    <col width="45.7109375" customWidth="1" min="1" max="1"/>
    <col width="15.7109375" customWidth="1" min="3" max="12"/>
  </cols>
  <sheetData>
    <row r="1">
      <c r="A1" t="inlineStr">
        <is>
          <t>AAPL</t>
        </is>
      </c>
      <c r="B1" s="1" t="n">
        <v>2015</v>
      </c>
      <c r="C1" s="1" t="n">
        <v>2016</v>
      </c>
      <c r="D1" s="1" t="n">
        <v>2017</v>
      </c>
      <c r="E1" s="1" t="n">
        <v>2018</v>
      </c>
      <c r="F1" s="1" t="n">
        <v>2019</v>
      </c>
      <c r="G1" s="1" t="n">
        <v>2020</v>
      </c>
      <c r="H1" s="1" t="n">
        <v>2021</v>
      </c>
      <c r="I1" s="1" t="n">
        <v>2022</v>
      </c>
      <c r="J1" s="1" t="n">
        <v>2023</v>
      </c>
      <c r="K1" s="1" t="n">
        <v>2024</v>
      </c>
      <c r="L1" s="1" t="inlineStr">
        <is>
          <t>LTM</t>
        </is>
      </c>
    </row>
    <row r="2">
      <c r="A2" s="1" t="inlineStr">
        <is>
          <t>Revenues</t>
        </is>
      </c>
      <c r="B2" t="n">
        <v>233715</v>
      </c>
      <c r="C2" t="n">
        <v>215639</v>
      </c>
      <c r="D2" t="n">
        <v>229234</v>
      </c>
      <c r="E2" t="n">
        <v>265595</v>
      </c>
      <c r="F2" t="n">
        <v>260174</v>
      </c>
      <c r="G2" t="n">
        <v>274515</v>
      </c>
      <c r="H2" t="n">
        <v>365817</v>
      </c>
      <c r="I2" t="n">
        <v>394328</v>
      </c>
      <c r="J2" t="n">
        <v>383285</v>
      </c>
      <c r="K2" t="n">
        <v>391035</v>
      </c>
      <c r="L2" t="n">
        <v>400366</v>
      </c>
    </row>
    <row r="3">
      <c r="A3" s="1" t="inlineStr">
        <is>
          <t>Total Revenues</t>
        </is>
      </c>
      <c r="B3" t="n">
        <v>233715</v>
      </c>
      <c r="C3" t="n">
        <v>215639</v>
      </c>
      <c r="D3" t="n">
        <v>229234</v>
      </c>
      <c r="E3" t="n">
        <v>265595</v>
      </c>
      <c r="F3" t="n">
        <v>260174</v>
      </c>
      <c r="G3" t="n">
        <v>274515</v>
      </c>
      <c r="H3" t="n">
        <v>365817</v>
      </c>
      <c r="I3" t="n">
        <v>394328</v>
      </c>
      <c r="J3" t="n">
        <v>383285</v>
      </c>
      <c r="K3" t="n">
        <v>391035</v>
      </c>
      <c r="L3" t="n">
        <v>400366</v>
      </c>
    </row>
    <row r="4">
      <c r="A4" s="1" t="inlineStr">
        <is>
          <t>Total Revenues YoY</t>
        </is>
      </c>
      <c r="C4" t="n">
        <v>-7.73</v>
      </c>
      <c r="D4" t="n">
        <v>6.3</v>
      </c>
      <c r="E4" t="n">
        <v>15.86</v>
      </c>
      <c r="F4" t="n">
        <v>-2.04</v>
      </c>
      <c r="G4" t="n">
        <v>5.51</v>
      </c>
      <c r="H4" t="n">
        <v>33.26</v>
      </c>
      <c r="I4" t="n">
        <v>7.79</v>
      </c>
      <c r="J4" t="n">
        <v>-2.8</v>
      </c>
      <c r="K4" t="n">
        <v>2.02</v>
      </c>
    </row>
    <row r="5">
      <c r="A5" s="1" t="inlineStr">
        <is>
          <t>Cost of Goods Sold</t>
        </is>
      </c>
      <c r="B5" t="n">
        <v>140089</v>
      </c>
      <c r="C5" t="n">
        <v>131376</v>
      </c>
      <c r="D5" t="n">
        <v>141048</v>
      </c>
      <c r="E5" t="n">
        <v>163756</v>
      </c>
      <c r="F5" t="n">
        <v>161782</v>
      </c>
      <c r="G5" t="n">
        <v>169559</v>
      </c>
      <c r="H5" t="n">
        <v>212981</v>
      </c>
      <c r="I5" t="n">
        <v>223546</v>
      </c>
      <c r="J5" t="n">
        <v>214137</v>
      </c>
      <c r="K5" t="n">
        <v>210352</v>
      </c>
      <c r="L5" t="n">
        <v>213667</v>
      </c>
    </row>
    <row r="6">
      <c r="A6" s="1" t="inlineStr">
        <is>
          <t>Gross Profit</t>
        </is>
      </c>
      <c r="B6" t="n">
        <v>93626</v>
      </c>
      <c r="C6" t="n">
        <v>84263</v>
      </c>
      <c r="D6" t="n">
        <v>88186</v>
      </c>
      <c r="E6" t="n">
        <v>101839</v>
      </c>
      <c r="F6" t="n">
        <v>98392</v>
      </c>
      <c r="G6" t="n">
        <v>104956</v>
      </c>
      <c r="H6" t="n">
        <v>152836</v>
      </c>
      <c r="I6" t="n">
        <v>170782</v>
      </c>
      <c r="J6" t="n">
        <v>169148</v>
      </c>
      <c r="K6" t="n">
        <v>180683</v>
      </c>
      <c r="L6" t="n">
        <v>186699</v>
      </c>
    </row>
    <row r="7">
      <c r="A7" s="1" t="inlineStr">
        <is>
          <t>Gross Profit YoY</t>
        </is>
      </c>
      <c r="C7" t="n">
        <v>-10</v>
      </c>
      <c r="D7" t="n">
        <v>4.66</v>
      </c>
      <c r="E7" t="n">
        <v>15.48</v>
      </c>
      <c r="F7" t="n">
        <v>-3.38</v>
      </c>
      <c r="G7" t="n">
        <v>6.67</v>
      </c>
      <c r="H7" t="n">
        <v>45.62</v>
      </c>
      <c r="I7" t="n">
        <v>11.74</v>
      </c>
      <c r="J7" t="n">
        <v>-0.96</v>
      </c>
      <c r="K7" t="n">
        <v>6.82</v>
      </c>
    </row>
    <row r="8">
      <c r="A8" s="1" t="inlineStr">
        <is>
          <t>% Gross Margins</t>
        </is>
      </c>
      <c r="B8" t="n">
        <v>40.0599</v>
      </c>
      <c r="C8" t="n">
        <v>39.0759</v>
      </c>
      <c r="D8" t="n">
        <v>38.4698</v>
      </c>
      <c r="E8" t="n">
        <v>38.3437</v>
      </c>
      <c r="F8" t="n">
        <v>37.8177</v>
      </c>
      <c r="G8" t="n">
        <v>38.2332</v>
      </c>
      <c r="H8" t="n">
        <v>41.7793</v>
      </c>
      <c r="I8" t="n">
        <v>43.3096</v>
      </c>
      <c r="J8" t="n">
        <v>44.1311</v>
      </c>
      <c r="K8" t="n">
        <v>46.2063</v>
      </c>
      <c r="L8" t="n">
        <v>46.632</v>
      </c>
    </row>
    <row r="9">
      <c r="A9" s="1" t="inlineStr">
        <is>
          <t>Selling General &amp; Admin Expenses</t>
        </is>
      </c>
      <c r="B9" t="n">
        <v>14329</v>
      </c>
      <c r="C9" t="n">
        <v>14194</v>
      </c>
      <c r="D9" t="n">
        <v>15261</v>
      </c>
      <c r="E9" t="n">
        <v>16705</v>
      </c>
      <c r="F9" t="n">
        <v>18245</v>
      </c>
      <c r="G9" t="n">
        <v>19916</v>
      </c>
      <c r="H9" t="n">
        <v>21973</v>
      </c>
      <c r="I9" t="n">
        <v>25094</v>
      </c>
      <c r="J9" t="n">
        <v>24932</v>
      </c>
      <c r="K9" t="n">
        <v>26097</v>
      </c>
      <c r="L9" t="n">
        <v>26746</v>
      </c>
    </row>
    <row r="10">
      <c r="A10" s="1" t="inlineStr">
        <is>
          <t>R&amp;D Expenses</t>
        </is>
      </c>
      <c r="B10" t="n">
        <v>8067</v>
      </c>
      <c r="C10" t="n">
        <v>10045</v>
      </c>
      <c r="D10" t="n">
        <v>11581</v>
      </c>
      <c r="E10" t="n">
        <v>14236</v>
      </c>
      <c r="F10" t="n">
        <v>16217</v>
      </c>
      <c r="G10" t="n">
        <v>18752</v>
      </c>
      <c r="H10" t="n">
        <v>21914</v>
      </c>
      <c r="I10" t="n">
        <v>26251</v>
      </c>
      <c r="J10" t="n">
        <v>29915</v>
      </c>
      <c r="K10" t="n">
        <v>31370</v>
      </c>
      <c r="L10" t="n">
        <v>32589</v>
      </c>
    </row>
    <row r="11">
      <c r="A11" s="1" t="inlineStr">
        <is>
          <t>Total Operating Expenses</t>
        </is>
      </c>
      <c r="B11" t="n">
        <v>22396</v>
      </c>
      <c r="C11" t="n">
        <v>24239</v>
      </c>
      <c r="D11" t="n">
        <v>26842</v>
      </c>
      <c r="E11" t="n">
        <v>30941</v>
      </c>
      <c r="F11" t="n">
        <v>34462</v>
      </c>
      <c r="G11" t="n">
        <v>38668</v>
      </c>
      <c r="H11" t="n">
        <v>43887</v>
      </c>
      <c r="I11" t="n">
        <v>51345</v>
      </c>
      <c r="J11" t="n">
        <v>54847</v>
      </c>
      <c r="K11" t="n">
        <v>57467</v>
      </c>
      <c r="L11" t="n">
        <v>59335</v>
      </c>
    </row>
    <row r="12">
      <c r="A12" s="1" t="inlineStr">
        <is>
          <t>Operating Income</t>
        </is>
      </c>
      <c r="B12" t="n">
        <v>71230</v>
      </c>
      <c r="C12" t="n">
        <v>60024</v>
      </c>
      <c r="D12" t="n">
        <v>61344</v>
      </c>
      <c r="E12" t="n">
        <v>70898</v>
      </c>
      <c r="F12" t="n">
        <v>63930</v>
      </c>
      <c r="G12" t="n">
        <v>66288</v>
      </c>
      <c r="H12" t="n">
        <v>108949</v>
      </c>
      <c r="I12" t="n">
        <v>119437</v>
      </c>
      <c r="J12" t="n">
        <v>114301</v>
      </c>
      <c r="K12" t="n">
        <v>123216</v>
      </c>
      <c r="L12" t="n">
        <v>127364</v>
      </c>
    </row>
    <row r="13">
      <c r="A13" s="1" t="inlineStr">
        <is>
          <t>Operating Income YoY</t>
        </is>
      </c>
      <c r="C13" t="n">
        <v>-15.73</v>
      </c>
      <c r="D13" t="n">
        <v>2.2</v>
      </c>
      <c r="E13" t="n">
        <v>15.57</v>
      </c>
      <c r="F13" t="n">
        <v>-9.83</v>
      </c>
      <c r="G13" t="n">
        <v>3.69</v>
      </c>
      <c r="H13" t="n">
        <v>64.36</v>
      </c>
      <c r="I13" t="n">
        <v>9.630000000000001</v>
      </c>
      <c r="J13" t="n">
        <v>-4.3</v>
      </c>
      <c r="K13" t="n">
        <v>7.8</v>
      </c>
    </row>
    <row r="14">
      <c r="A14" s="1" t="inlineStr">
        <is>
          <t>% Operating Margins</t>
        </is>
      </c>
      <c r="B14" t="n">
        <v>30.4772</v>
      </c>
      <c r="C14" t="n">
        <v>27.8354</v>
      </c>
      <c r="D14" t="n">
        <v>26.7604</v>
      </c>
      <c r="E14" t="n">
        <v>26.694</v>
      </c>
      <c r="F14" t="n">
        <v>24.572</v>
      </c>
      <c r="G14" t="n">
        <v>24.1473</v>
      </c>
      <c r="H14" t="n">
        <v>29.7823</v>
      </c>
      <c r="I14" t="n">
        <v>30.2887</v>
      </c>
      <c r="J14" t="n">
        <v>29.8214</v>
      </c>
      <c r="K14" t="n">
        <v>31.5102</v>
      </c>
      <c r="L14" t="n">
        <v>31.8118</v>
      </c>
    </row>
    <row r="15">
      <c r="A15" s="1" t="inlineStr">
        <is>
          <t>Interest Expense</t>
        </is>
      </c>
      <c r="B15" t="n">
        <v>-733</v>
      </c>
      <c r="C15" t="n">
        <v>-1456</v>
      </c>
      <c r="D15" t="n">
        <v>-2323</v>
      </c>
      <c r="E15" t="n">
        <v>-3240</v>
      </c>
      <c r="F15" t="n">
        <v>-3576</v>
      </c>
      <c r="G15" t="n">
        <v>-2873</v>
      </c>
      <c r="H15" t="n">
        <v>-2645</v>
      </c>
    </row>
    <row r="16">
      <c r="A16" s="1" t="inlineStr">
        <is>
          <t>Interest And Investment Income</t>
        </is>
      </c>
      <c r="B16" t="n">
        <v>2921</v>
      </c>
      <c r="C16" t="n">
        <v>3999</v>
      </c>
      <c r="D16" t="n">
        <v>5201</v>
      </c>
      <c r="E16" t="n">
        <v>5686</v>
      </c>
      <c r="F16" t="n">
        <v>4961</v>
      </c>
      <c r="G16" t="n">
        <v>3763</v>
      </c>
      <c r="H16" t="n">
        <v>2843</v>
      </c>
    </row>
    <row r="17">
      <c r="A17" s="1" t="inlineStr">
        <is>
          <t>Currency Exchange Gains (Loss)</t>
        </is>
      </c>
    </row>
    <row r="18">
      <c r="A18" s="1" t="inlineStr">
        <is>
          <t>Other Non Operating Income (Expenses)</t>
        </is>
      </c>
      <c r="B18" t="n">
        <v>-903</v>
      </c>
      <c r="C18" t="n">
        <v>-1195</v>
      </c>
      <c r="D18" t="n">
        <v>-133</v>
      </c>
      <c r="E18" t="n">
        <v>-441</v>
      </c>
      <c r="F18" t="n">
        <v>422</v>
      </c>
      <c r="G18" t="n">
        <v>-87</v>
      </c>
      <c r="H18" t="n">
        <v>60</v>
      </c>
      <c r="I18" t="n">
        <v>-334</v>
      </c>
      <c r="J18" t="n">
        <v>-565</v>
      </c>
      <c r="K18" t="n">
        <v>269</v>
      </c>
      <c r="L18" t="n">
        <v>-366</v>
      </c>
    </row>
    <row r="19">
      <c r="A19" s="1" t="inlineStr">
        <is>
          <t>EBT Excl. Unusual Items</t>
        </is>
      </c>
      <c r="B19" t="n">
        <v>72515</v>
      </c>
      <c r="C19" t="n">
        <v>61372</v>
      </c>
      <c r="D19" t="n">
        <v>64089</v>
      </c>
      <c r="E19" t="n">
        <v>72903</v>
      </c>
      <c r="F19" t="n">
        <v>65737</v>
      </c>
      <c r="G19" t="n">
        <v>67091</v>
      </c>
      <c r="H19" t="n">
        <v>109207</v>
      </c>
      <c r="I19" t="n">
        <v>119103</v>
      </c>
      <c r="J19" t="n">
        <v>113736</v>
      </c>
      <c r="K19" t="n">
        <v>123485</v>
      </c>
      <c r="L19" t="n">
        <v>126998</v>
      </c>
    </row>
    <row r="20">
      <c r="A20" s="1" t="inlineStr">
        <is>
          <t>Gain (Loss) On Sale Of Investments</t>
        </is>
      </c>
    </row>
    <row r="21">
      <c r="A21" s="1" t="inlineStr">
        <is>
          <t>Gain (Loss) On Sale Of Assets</t>
        </is>
      </c>
    </row>
    <row r="22">
      <c r="A22" s="1" t="inlineStr">
        <is>
          <t>Asset Writedown</t>
        </is>
      </c>
    </row>
    <row r="23">
      <c r="A23" s="1" t="inlineStr">
        <is>
          <t>In Process R&amp;D Expenses</t>
        </is>
      </c>
    </row>
    <row r="24">
      <c r="A24" s="1" t="inlineStr">
        <is>
          <t>Legal Settlements</t>
        </is>
      </c>
    </row>
    <row r="25">
      <c r="A25" s="1" t="inlineStr">
        <is>
          <t>Other Unusual Items</t>
        </is>
      </c>
    </row>
    <row r="26">
      <c r="A26" s="1" t="inlineStr">
        <is>
          <t>EBT Incl. Unusual Items</t>
        </is>
      </c>
      <c r="B26" t="n">
        <v>72515</v>
      </c>
      <c r="C26" t="n">
        <v>61372</v>
      </c>
      <c r="D26" t="n">
        <v>64089</v>
      </c>
      <c r="E26" t="n">
        <v>72903</v>
      </c>
      <c r="F26" t="n">
        <v>65737</v>
      </c>
      <c r="G26" t="n">
        <v>67091</v>
      </c>
      <c r="H26" t="n">
        <v>109207</v>
      </c>
      <c r="I26" t="n">
        <v>119103</v>
      </c>
      <c r="J26" t="n">
        <v>113736</v>
      </c>
      <c r="K26" t="n">
        <v>123485</v>
      </c>
      <c r="L26" t="n">
        <v>126998</v>
      </c>
    </row>
    <row r="27">
      <c r="A27" s="1" t="inlineStr">
        <is>
          <t>Income Tax Expense</t>
        </is>
      </c>
      <c r="B27" t="n">
        <v>-19121</v>
      </c>
      <c r="C27" t="n">
        <v>-15685</v>
      </c>
      <c r="D27" t="n">
        <v>-15738</v>
      </c>
      <c r="E27" t="n">
        <v>-13372</v>
      </c>
      <c r="F27" t="n">
        <v>-10481</v>
      </c>
      <c r="G27" t="n">
        <v>-9680</v>
      </c>
      <c r="H27" t="n">
        <v>-14527</v>
      </c>
      <c r="I27" t="n">
        <v>-19300</v>
      </c>
      <c r="J27" t="n">
        <v>-16741</v>
      </c>
      <c r="K27" t="n">
        <v>-29749</v>
      </c>
      <c r="L27" t="n">
        <v>-29704</v>
      </c>
    </row>
    <row r="28">
      <c r="A28" s="1" t="inlineStr">
        <is>
          <t>Earnings From Continuing Operations</t>
        </is>
      </c>
      <c r="B28" t="n">
        <v>53394</v>
      </c>
      <c r="C28" t="n">
        <v>45687</v>
      </c>
      <c r="D28" t="n">
        <v>48351</v>
      </c>
      <c r="E28" t="n">
        <v>59531</v>
      </c>
      <c r="F28" t="n">
        <v>55256</v>
      </c>
      <c r="G28" t="n">
        <v>57411</v>
      </c>
      <c r="H28" t="n">
        <v>94680</v>
      </c>
      <c r="I28" t="n">
        <v>99803</v>
      </c>
      <c r="J28" t="n">
        <v>96995</v>
      </c>
      <c r="K28" t="n">
        <v>93736</v>
      </c>
      <c r="L28" t="n">
        <v>97294</v>
      </c>
    </row>
    <row r="29">
      <c r="A29" s="1" t="inlineStr">
        <is>
          <t>Earnings Of Discontinued Operations</t>
        </is>
      </c>
    </row>
    <row r="30">
      <c r="A30" s="1" t="inlineStr">
        <is>
          <t>Net Income to Company</t>
        </is>
      </c>
      <c r="B30" t="n">
        <v>53394</v>
      </c>
      <c r="C30" t="n">
        <v>45687</v>
      </c>
      <c r="D30" t="n">
        <v>48351</v>
      </c>
      <c r="E30" t="n">
        <v>59531</v>
      </c>
      <c r="F30" t="n">
        <v>55256</v>
      </c>
      <c r="G30" t="n">
        <v>57411</v>
      </c>
      <c r="H30" t="n">
        <v>94680</v>
      </c>
      <c r="I30" t="n">
        <v>99803</v>
      </c>
      <c r="J30" t="n">
        <v>96995</v>
      </c>
      <c r="K30" t="n">
        <v>93736</v>
      </c>
      <c r="L30" t="n">
        <v>97294</v>
      </c>
    </row>
    <row r="31">
      <c r="A31" s="1" t="inlineStr">
        <is>
          <t>Net Income</t>
        </is>
      </c>
      <c r="B31" t="n">
        <v>53394</v>
      </c>
      <c r="C31" t="n">
        <v>45687</v>
      </c>
      <c r="D31" t="n">
        <v>48351</v>
      </c>
      <c r="E31" t="n">
        <v>59531</v>
      </c>
      <c r="F31" t="n">
        <v>55256</v>
      </c>
      <c r="G31" t="n">
        <v>57411</v>
      </c>
      <c r="H31" t="n">
        <v>94680</v>
      </c>
      <c r="I31" t="n">
        <v>99803</v>
      </c>
      <c r="J31" t="n">
        <v>96995</v>
      </c>
      <c r="K31" t="n">
        <v>93736</v>
      </c>
      <c r="L31" t="n">
        <v>97294</v>
      </c>
    </row>
    <row r="32">
      <c r="A32" s="1" t="inlineStr">
        <is>
          <t>Net Income to Common Incl Extra Items</t>
        </is>
      </c>
      <c r="B32" t="n">
        <v>53394</v>
      </c>
      <c r="C32" t="n">
        <v>45687</v>
      </c>
      <c r="D32" t="n">
        <v>48351</v>
      </c>
      <c r="E32" t="n">
        <v>59531</v>
      </c>
      <c r="F32" t="n">
        <v>55256</v>
      </c>
      <c r="G32" t="n">
        <v>57411</v>
      </c>
      <c r="H32" t="n">
        <v>94680</v>
      </c>
      <c r="I32" t="n">
        <v>99803</v>
      </c>
      <c r="J32" t="n">
        <v>96995</v>
      </c>
      <c r="K32" t="n">
        <v>93736</v>
      </c>
      <c r="L32" t="n">
        <v>97294</v>
      </c>
    </row>
    <row r="33">
      <c r="A33" s="1" t="inlineStr">
        <is>
          <t>% Net Income to Common Incl Extra Items Margins</t>
        </is>
      </c>
      <c r="B33" t="n">
        <v>22.8457</v>
      </c>
      <c r="C33" t="n">
        <v>21.1867</v>
      </c>
      <c r="D33" t="n">
        <v>21.0924</v>
      </c>
      <c r="E33" t="n">
        <v>22.4142</v>
      </c>
      <c r="F33" t="n">
        <v>21.238</v>
      </c>
      <c r="G33" t="n">
        <v>20.9136</v>
      </c>
      <c r="H33" t="n">
        <v>25.8817</v>
      </c>
      <c r="I33" t="n">
        <v>25.3096</v>
      </c>
      <c r="J33" t="n">
        <v>25.3062</v>
      </c>
      <c r="K33" t="n">
        <v>23.9712</v>
      </c>
      <c r="L33" t="n">
        <v>24.3012</v>
      </c>
    </row>
    <row r="34">
      <c r="A34" s="1" t="inlineStr">
        <is>
          <t>Net Income to Common Excl. Extra Items</t>
        </is>
      </c>
      <c r="B34" t="n">
        <v>53394</v>
      </c>
      <c r="C34" t="n">
        <v>45687</v>
      </c>
      <c r="D34" t="n">
        <v>48351</v>
      </c>
      <c r="E34" t="n">
        <v>59531</v>
      </c>
      <c r="F34" t="n">
        <v>55256</v>
      </c>
      <c r="G34" t="n">
        <v>57411</v>
      </c>
      <c r="H34" t="n">
        <v>94680</v>
      </c>
      <c r="I34" t="n">
        <v>99803</v>
      </c>
      <c r="J34" t="n">
        <v>96995</v>
      </c>
      <c r="K34" t="n">
        <v>93736</v>
      </c>
      <c r="L34" t="n">
        <v>97294</v>
      </c>
    </row>
    <row r="35">
      <c r="A35" s="1" t="inlineStr">
        <is>
          <t>% Net Income to Common Excl. Extra Items Margins</t>
        </is>
      </c>
      <c r="B35" t="n">
        <v>22.8457</v>
      </c>
      <c r="C35" t="n">
        <v>21.1867</v>
      </c>
      <c r="D35" t="n">
        <v>21.0924</v>
      </c>
      <c r="E35" t="n">
        <v>22.4142</v>
      </c>
      <c r="F35" t="n">
        <v>21.238</v>
      </c>
      <c r="G35" t="n">
        <v>20.9136</v>
      </c>
      <c r="H35" t="n">
        <v>25.8817</v>
      </c>
      <c r="I35" t="n">
        <v>25.3096</v>
      </c>
      <c r="J35" t="n">
        <v>25.3062</v>
      </c>
      <c r="K35" t="n">
        <v>23.9712</v>
      </c>
      <c r="L35" t="n">
        <v>24.3012</v>
      </c>
    </row>
    <row r="36">
      <c r="A36" s="1" t="inlineStr">
        <is>
          <t>Diluted EPS Excl Extra Items</t>
        </is>
      </c>
      <c r="B36" t="n">
        <v>2.305</v>
      </c>
      <c r="C36" t="n">
        <v>2.0775</v>
      </c>
      <c r="D36" t="n">
        <v>2.3025</v>
      </c>
      <c r="E36" t="n">
        <v>2.98</v>
      </c>
      <c r="F36" t="n">
        <v>2.97</v>
      </c>
      <c r="G36" t="n">
        <v>3.28</v>
      </c>
      <c r="H36" t="n">
        <v>5.61</v>
      </c>
      <c r="I36" t="n">
        <v>6.11</v>
      </c>
      <c r="J36" t="n">
        <v>6.13</v>
      </c>
      <c r="K36" t="n">
        <v>6.08</v>
      </c>
      <c r="L36" t="n">
        <v>6.399463</v>
      </c>
    </row>
    <row r="37">
      <c r="A37" s="1" t="inlineStr">
        <is>
          <t>Diluted EPS Excl Extra Items YoY</t>
        </is>
      </c>
      <c r="C37" t="n">
        <v>-9.869999999999999</v>
      </c>
      <c r="D37" t="n">
        <v>10.83</v>
      </c>
      <c r="E37" t="n">
        <v>29.42</v>
      </c>
      <c r="F37" t="n">
        <v>-0.34</v>
      </c>
      <c r="G37" t="n">
        <v>10.44</v>
      </c>
      <c r="H37" t="n">
        <v>71.04000000000001</v>
      </c>
      <c r="I37" t="n">
        <v>8.91</v>
      </c>
      <c r="J37" t="n">
        <v>0.33</v>
      </c>
      <c r="K37" t="n">
        <v>-0.82</v>
      </c>
    </row>
    <row r="38">
      <c r="A38" s="1" t="inlineStr">
        <is>
          <t>Weighted Average Diluted Shares Outstanding</t>
        </is>
      </c>
      <c r="B38" t="n">
        <v>23172.276</v>
      </c>
      <c r="C38" t="n">
        <v>22001.124</v>
      </c>
      <c r="D38" t="n">
        <v>21006.768</v>
      </c>
      <c r="E38" t="n">
        <v>20000.435</v>
      </c>
      <c r="F38" t="n">
        <v>18595.651</v>
      </c>
      <c r="G38" t="n">
        <v>17528.214</v>
      </c>
      <c r="H38" t="n">
        <v>16864.919</v>
      </c>
      <c r="I38" t="n">
        <v>16325.819</v>
      </c>
      <c r="J38" t="n">
        <v>15812.547</v>
      </c>
      <c r="K38" t="n">
        <v>15408.095</v>
      </c>
      <c r="L38" t="n">
        <v>15199.507</v>
      </c>
    </row>
    <row r="39">
      <c r="A39" s="1" t="inlineStr">
        <is>
          <t>Weighted Average Diluted Shares Outstanding YoY</t>
        </is>
      </c>
      <c r="C39" t="n">
        <v>-5.05</v>
      </c>
      <c r="D39" t="n">
        <v>-4.52</v>
      </c>
      <c r="E39" t="n">
        <v>-4.79</v>
      </c>
      <c r="F39" t="n">
        <v>-7.02</v>
      </c>
      <c r="G39" t="n">
        <v>-5.74</v>
      </c>
      <c r="H39" t="n">
        <v>-3.78</v>
      </c>
      <c r="I39" t="n">
        <v>-3.2</v>
      </c>
      <c r="J39" t="n">
        <v>-3.14</v>
      </c>
      <c r="K39" t="n">
        <v>-2.56</v>
      </c>
    </row>
    <row r="40">
      <c r="A40" s="1" t="inlineStr">
        <is>
          <t>Weighted Average Basic Shares Outstanding</t>
        </is>
      </c>
      <c r="B40" t="n">
        <v>23013.684</v>
      </c>
      <c r="C40" t="n">
        <v>21883.28</v>
      </c>
      <c r="D40" t="n">
        <v>20868.968</v>
      </c>
      <c r="E40" t="n">
        <v>19821.51</v>
      </c>
      <c r="F40" t="n">
        <v>18471.336</v>
      </c>
      <c r="G40" t="n">
        <v>17352.119</v>
      </c>
      <c r="H40" t="n">
        <v>16701.272</v>
      </c>
      <c r="I40" t="n">
        <v>16215.963</v>
      </c>
      <c r="J40" t="n">
        <v>15744.231</v>
      </c>
      <c r="K40" t="n">
        <v>15343.783</v>
      </c>
      <c r="L40" t="n">
        <v>15133.8295</v>
      </c>
    </row>
    <row r="41">
      <c r="A41" s="1" t="inlineStr">
        <is>
          <t>Weighted Average Basic Shares Outstanding YoY</t>
        </is>
      </c>
      <c r="C41" t="n">
        <v>-4.91</v>
      </c>
      <c r="D41" t="n">
        <v>-4.64</v>
      </c>
      <c r="E41" t="n">
        <v>-5.02</v>
      </c>
      <c r="F41" t="n">
        <v>-6.81</v>
      </c>
      <c r="G41" t="n">
        <v>-6.06</v>
      </c>
      <c r="H41" t="n">
        <v>-3.75</v>
      </c>
      <c r="I41" t="n">
        <v>-2.91</v>
      </c>
      <c r="J41" t="n">
        <v>-2.91</v>
      </c>
      <c r="K41" t="n">
        <v>-2.54</v>
      </c>
    </row>
    <row r="42">
      <c r="A42" s="1" t="inlineStr">
        <is>
          <t>Basic EPS</t>
        </is>
      </c>
      <c r="B42" t="n">
        <v>2.320097</v>
      </c>
      <c r="C42" t="n">
        <v>2.087758</v>
      </c>
      <c r="D42" t="n">
        <v>2.316885</v>
      </c>
      <c r="E42" t="n">
        <v>3.003353</v>
      </c>
      <c r="F42" t="n">
        <v>2.991445</v>
      </c>
      <c r="G42" t="n">
        <v>3.308587</v>
      </c>
      <c r="H42" t="n">
        <v>5.669029</v>
      </c>
      <c r="I42" t="n">
        <v>6.154614</v>
      </c>
      <c r="J42" t="n">
        <v>6.160669</v>
      </c>
      <c r="K42" t="n">
        <v>6.109054</v>
      </c>
      <c r="L42" t="n">
        <v>6.428908</v>
      </c>
    </row>
    <row r="43">
      <c r="A43" s="1" t="inlineStr">
        <is>
          <t>EBITDA</t>
        </is>
      </c>
      <c r="B43" t="n">
        <v>82487</v>
      </c>
      <c r="C43" t="n">
        <v>70529</v>
      </c>
      <c r="D43" t="n">
        <v>71501</v>
      </c>
      <c r="E43" t="n">
        <v>81801</v>
      </c>
      <c r="F43" t="n">
        <v>76477</v>
      </c>
      <c r="G43" t="n">
        <v>77344</v>
      </c>
      <c r="H43" t="n">
        <v>120233</v>
      </c>
      <c r="I43" t="n">
        <v>130541</v>
      </c>
      <c r="J43" t="n">
        <v>125820</v>
      </c>
      <c r="K43" t="n">
        <v>134661</v>
      </c>
      <c r="L43" t="n">
        <v>138866</v>
      </c>
    </row>
    <row r="44">
      <c r="A44" s="1" t="inlineStr">
        <is>
          <t>EBITDA YoY</t>
        </is>
      </c>
      <c r="C44" t="n">
        <v>-14.5</v>
      </c>
      <c r="D44" t="n">
        <v>1.38</v>
      </c>
      <c r="E44" t="n">
        <v>14.41</v>
      </c>
      <c r="F44" t="n">
        <v>-6.51</v>
      </c>
      <c r="G44" t="n">
        <v>1.13</v>
      </c>
      <c r="H44" t="n">
        <v>55.45</v>
      </c>
      <c r="I44" t="n">
        <v>8.57</v>
      </c>
      <c r="J44" t="n">
        <v>-3.62</v>
      </c>
      <c r="K44" t="n">
        <v>7.03</v>
      </c>
    </row>
    <row r="45">
      <c r="A45" s="1" t="inlineStr">
        <is>
          <t>EBITDAR</t>
        </is>
      </c>
      <c r="B45" t="n">
        <v>83281</v>
      </c>
      <c r="C45" t="n">
        <v>71468</v>
      </c>
      <c r="D45" t="n">
        <v>72601</v>
      </c>
      <c r="E45" t="n">
        <v>83001</v>
      </c>
      <c r="F45" t="n">
        <v>77777</v>
      </c>
      <c r="G45" t="n">
        <v>88144</v>
      </c>
      <c r="H45" t="n">
        <v>134833</v>
      </c>
      <c r="I45" t="n">
        <v>147341</v>
      </c>
      <c r="J45" t="n">
        <v>141720</v>
      </c>
      <c r="K45" t="n">
        <v>150461</v>
      </c>
    </row>
    <row r="46">
      <c r="A46" s="1" t="inlineStr">
        <is>
          <t>R&amp;D Expense</t>
        </is>
      </c>
      <c r="B46" t="n">
        <v>8067</v>
      </c>
      <c r="C46" t="n">
        <v>10045</v>
      </c>
      <c r="D46" t="n">
        <v>11581</v>
      </c>
      <c r="E46" t="n">
        <v>14236</v>
      </c>
      <c r="F46" t="n">
        <v>16217</v>
      </c>
      <c r="G46" t="n">
        <v>18752</v>
      </c>
      <c r="H46" t="n">
        <v>21914</v>
      </c>
      <c r="I46" t="n">
        <v>26251</v>
      </c>
      <c r="J46" t="n">
        <v>29915</v>
      </c>
      <c r="K46" t="n">
        <v>31370</v>
      </c>
      <c r="L46" t="n">
        <v>32589</v>
      </c>
    </row>
    <row r="47">
      <c r="A47" s="1" t="inlineStr">
        <is>
          <t>Selling and Marketing Expense</t>
        </is>
      </c>
    </row>
    <row r="48">
      <c r="A48" s="1" t="inlineStr">
        <is>
          <t>General and Administrative Expense</t>
        </is>
      </c>
    </row>
    <row r="49">
      <c r="A49" s="1" t="inlineStr">
        <is>
          <t>Effective Tax Rate %</t>
        </is>
      </c>
      <c r="B49" t="n">
        <v>26.3683</v>
      </c>
      <c r="C49" t="n">
        <v>25.5572</v>
      </c>
      <c r="D49" t="n">
        <v>24.5564</v>
      </c>
      <c r="E49" t="n">
        <v>18.3421</v>
      </c>
      <c r="F49" t="n">
        <v>15.9438</v>
      </c>
      <c r="G49" t="n">
        <v>14.4281</v>
      </c>
      <c r="H49" t="n">
        <v>13.3022</v>
      </c>
      <c r="I49" t="n">
        <v>16.2044</v>
      </c>
      <c r="J49" t="n">
        <v>14.7191</v>
      </c>
      <c r="K49" t="n">
        <v>24.0911</v>
      </c>
      <c r="L49" t="n">
        <v>23.3893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44"/>
  <sheetViews>
    <sheetView workbookViewId="0">
      <selection activeCell="A1" sqref="A1"/>
    </sheetView>
  </sheetViews>
  <sheetFormatPr baseColWidth="8" defaultRowHeight="15"/>
  <cols>
    <col width="45.7109375" customWidth="1" min="1" max="1"/>
    <col width="15.7109375" customWidth="1" min="3" max="12"/>
  </cols>
  <sheetData>
    <row r="1">
      <c r="A1" t="inlineStr">
        <is>
          <t>AAPL</t>
        </is>
      </c>
      <c r="B1" s="1" t="n">
        <v>2015</v>
      </c>
      <c r="C1" s="1" t="n">
        <v>2016</v>
      </c>
      <c r="D1" s="1" t="n">
        <v>2017</v>
      </c>
      <c r="E1" s="1" t="n">
        <v>2018</v>
      </c>
      <c r="F1" s="1" t="n">
        <v>2019</v>
      </c>
      <c r="G1" s="1" t="n">
        <v>2020</v>
      </c>
      <c r="H1" s="1" t="n">
        <v>2021</v>
      </c>
      <c r="I1" s="1" t="n">
        <v>2022</v>
      </c>
      <c r="J1" s="1" t="n">
        <v>2023</v>
      </c>
      <c r="K1" s="1" t="n">
        <v>2024</v>
      </c>
      <c r="L1" s="1" t="inlineStr">
        <is>
          <t>LTM</t>
        </is>
      </c>
    </row>
    <row r="2">
      <c r="A2" s="1" t="inlineStr">
        <is>
          <t>Net Income</t>
        </is>
      </c>
      <c r="B2" t="n">
        <v>53394</v>
      </c>
      <c r="C2" t="n">
        <v>45687</v>
      </c>
      <c r="D2" t="n">
        <v>48351</v>
      </c>
      <c r="E2" t="n">
        <v>59531</v>
      </c>
      <c r="F2" t="n">
        <v>55256</v>
      </c>
      <c r="G2" t="n">
        <v>57411</v>
      </c>
      <c r="H2" t="n">
        <v>94680</v>
      </c>
      <c r="I2" t="n">
        <v>99803</v>
      </c>
      <c r="J2" t="n">
        <v>96995</v>
      </c>
      <c r="K2" t="n">
        <v>93736</v>
      </c>
      <c r="L2" t="n">
        <v>97294</v>
      </c>
    </row>
    <row r="3">
      <c r="A3" s="1" t="inlineStr">
        <is>
          <t>Depreciation &amp; Amortization</t>
        </is>
      </c>
      <c r="B3" t="n">
        <v>9957</v>
      </c>
      <c r="C3" t="n">
        <v>10505</v>
      </c>
      <c r="D3" t="n">
        <v>10157</v>
      </c>
      <c r="E3" t="n">
        <v>10903</v>
      </c>
      <c r="F3" t="n">
        <v>12547</v>
      </c>
      <c r="G3" t="n">
        <v>11056</v>
      </c>
      <c r="H3" t="n">
        <v>11284</v>
      </c>
      <c r="I3" t="n">
        <v>11104</v>
      </c>
      <c r="J3" t="n">
        <v>11519</v>
      </c>
      <c r="K3" t="n">
        <v>11445</v>
      </c>
      <c r="L3" t="n">
        <v>11502</v>
      </c>
    </row>
    <row r="4">
      <c r="A4" s="1" t="inlineStr">
        <is>
          <t>Amortization of Goodwill and Intangible Assets</t>
        </is>
      </c>
      <c r="B4" t="n">
        <v>1300</v>
      </c>
    </row>
    <row r="5">
      <c r="A5" s="1" t="inlineStr">
        <is>
          <t>Total Depreciation &amp; Amortization</t>
        </is>
      </c>
      <c r="B5" t="n">
        <v>11257</v>
      </c>
      <c r="C5" t="n">
        <v>10505</v>
      </c>
      <c r="D5" t="n">
        <v>10157</v>
      </c>
      <c r="E5" t="n">
        <v>10903</v>
      </c>
      <c r="F5" t="n">
        <v>12547</v>
      </c>
      <c r="G5" t="n">
        <v>11056</v>
      </c>
      <c r="H5" t="n">
        <v>11284</v>
      </c>
      <c r="I5" t="n">
        <v>11104</v>
      </c>
      <c r="J5" t="n">
        <v>11519</v>
      </c>
      <c r="K5" t="n">
        <v>11445</v>
      </c>
      <c r="L5" t="n">
        <v>11502</v>
      </c>
    </row>
    <row r="6">
      <c r="A6" s="1" t="inlineStr">
        <is>
          <t>(Gain) Loss From Sale Of Asset</t>
        </is>
      </c>
    </row>
    <row r="7">
      <c r="A7" s="1" t="inlineStr">
        <is>
          <t>(Gain) Loss on Sale of Investments</t>
        </is>
      </c>
    </row>
    <row r="8">
      <c r="A8" s="1" t="inlineStr">
        <is>
          <t>Asset Writedown &amp; Restructuring Costs</t>
        </is>
      </c>
    </row>
    <row r="9">
      <c r="A9" s="1" t="inlineStr">
        <is>
          <t>Stock-Based Compensation</t>
        </is>
      </c>
      <c r="B9" t="n">
        <v>3586</v>
      </c>
      <c r="C9" t="n">
        <v>4210</v>
      </c>
      <c r="D9" t="n">
        <v>4840</v>
      </c>
      <c r="E9" t="n">
        <v>5340</v>
      </c>
      <c r="F9" t="n">
        <v>6068</v>
      </c>
      <c r="G9" t="n">
        <v>6829</v>
      </c>
      <c r="H9" t="n">
        <v>7906</v>
      </c>
      <c r="I9" t="n">
        <v>9038</v>
      </c>
      <c r="J9" t="n">
        <v>10833</v>
      </c>
      <c r="K9" t="n">
        <v>11688</v>
      </c>
      <c r="L9" t="n">
        <v>12239</v>
      </c>
    </row>
    <row r="10">
      <c r="A10" s="1" t="inlineStr">
        <is>
          <t>Tax Benefit from Stock Options</t>
        </is>
      </c>
    </row>
    <row r="11">
      <c r="A11" s="1" t="inlineStr">
        <is>
          <t>Net Cash From Discontinued Operations</t>
        </is>
      </c>
    </row>
    <row r="12">
      <c r="A12" s="1" t="inlineStr">
        <is>
          <t>Other Operating Activities</t>
        </is>
      </c>
      <c r="B12" t="n">
        <v>1767</v>
      </c>
      <c r="C12" t="n">
        <v>5424</v>
      </c>
      <c r="D12" t="n">
        <v>5800</v>
      </c>
      <c r="E12" t="n">
        <v>-33034</v>
      </c>
      <c r="F12" t="n">
        <v>-992</v>
      </c>
      <c r="G12" t="n">
        <v>-312</v>
      </c>
      <c r="H12" t="n">
        <v>-4921</v>
      </c>
      <c r="I12" t="n">
        <v>1006</v>
      </c>
      <c r="J12" t="n">
        <v>-2227</v>
      </c>
      <c r="K12" t="n">
        <v>-2266</v>
      </c>
      <c r="L12" t="n">
        <v>-2512</v>
      </c>
    </row>
    <row r="13">
      <c r="A13" s="1" t="inlineStr">
        <is>
          <t>Change In Accounts Receivable</t>
        </is>
      </c>
      <c r="B13" t="n">
        <v>417</v>
      </c>
      <c r="C13" t="n">
        <v>527</v>
      </c>
      <c r="D13" t="n">
        <v>-2093</v>
      </c>
      <c r="E13" t="n">
        <v>-5322</v>
      </c>
      <c r="F13" t="n">
        <v>245</v>
      </c>
      <c r="G13" t="n">
        <v>6917</v>
      </c>
      <c r="H13" t="n">
        <v>-10125</v>
      </c>
      <c r="I13" t="n">
        <v>-1823</v>
      </c>
      <c r="J13" t="n">
        <v>-1688</v>
      </c>
      <c r="K13" t="n">
        <v>-3788</v>
      </c>
      <c r="L13" t="n">
        <v>-4249</v>
      </c>
    </row>
    <row r="14">
      <c r="A14" s="1" t="inlineStr">
        <is>
          <t>Change In Inventories</t>
        </is>
      </c>
    </row>
    <row r="15">
      <c r="A15" s="1" t="inlineStr">
        <is>
          <t>Change In Accounts Payable</t>
        </is>
      </c>
      <c r="B15" t="n">
        <v>5001</v>
      </c>
      <c r="C15" t="n">
        <v>2117</v>
      </c>
      <c r="D15" t="n">
        <v>8966</v>
      </c>
      <c r="E15" t="n">
        <v>9175</v>
      </c>
      <c r="F15" t="n">
        <v>-1923</v>
      </c>
      <c r="G15" t="n">
        <v>-4062</v>
      </c>
      <c r="H15" t="n">
        <v>12326</v>
      </c>
      <c r="I15" t="n">
        <v>9448</v>
      </c>
      <c r="J15" t="n">
        <v>-1889</v>
      </c>
      <c r="K15" t="n">
        <v>6020</v>
      </c>
      <c r="L15" t="n">
        <v>8126</v>
      </c>
    </row>
    <row r="16">
      <c r="A16" s="1" t="inlineStr">
        <is>
          <t>Change in Unearned Revenues</t>
        </is>
      </c>
      <c r="B16" t="n">
        <v>1042</v>
      </c>
      <c r="C16" t="n">
        <v>-1554</v>
      </c>
      <c r="D16" t="n">
        <v>-593</v>
      </c>
      <c r="E16" t="n">
        <v>-3</v>
      </c>
      <c r="F16" t="n">
        <v>-625</v>
      </c>
      <c r="G16" t="n">
        <v>2081</v>
      </c>
    </row>
    <row r="17">
      <c r="A17" s="1" t="inlineStr">
        <is>
          <t>Change In Income Taxes</t>
        </is>
      </c>
    </row>
    <row r="18">
      <c r="A18" s="1" t="inlineStr">
        <is>
          <t>Change in Other Net Operating Assets</t>
        </is>
      </c>
      <c r="B18" t="n">
        <v>5040</v>
      </c>
      <c r="C18" t="n">
        <v>-902</v>
      </c>
      <c r="D18" t="n">
        <v>-8480</v>
      </c>
      <c r="E18" t="n">
        <v>30016</v>
      </c>
      <c r="F18" t="n">
        <v>-896</v>
      </c>
      <c r="G18" t="n">
        <v>881</v>
      </c>
      <c r="H18" t="n">
        <v>-4470</v>
      </c>
      <c r="I18" t="n">
        <v>-7909</v>
      </c>
      <c r="J18" t="n">
        <v>-1382</v>
      </c>
      <c r="K18" t="n">
        <v>2465</v>
      </c>
      <c r="L18" t="n">
        <v>-12603</v>
      </c>
    </row>
    <row r="19">
      <c r="A19" s="1" t="inlineStr">
        <is>
          <t>Cash from Operations</t>
        </is>
      </c>
      <c r="B19" t="n">
        <v>81266</v>
      </c>
      <c r="C19" t="n">
        <v>66231</v>
      </c>
      <c r="D19" t="n">
        <v>64225</v>
      </c>
      <c r="E19" t="n">
        <v>77434</v>
      </c>
      <c r="F19" t="n">
        <v>69391</v>
      </c>
      <c r="G19" t="n">
        <v>80674</v>
      </c>
      <c r="H19" t="n">
        <v>104038</v>
      </c>
      <c r="I19" t="n">
        <v>122151</v>
      </c>
      <c r="J19" t="n">
        <v>110543</v>
      </c>
      <c r="K19" t="n">
        <v>118254</v>
      </c>
      <c r="L19" t="n">
        <v>109556</v>
      </c>
    </row>
    <row r="20">
      <c r="A20" s="1" t="inlineStr">
        <is>
          <t>Change in Net Working Capital</t>
        </is>
      </c>
      <c r="B20" t="n">
        <v>11262</v>
      </c>
      <c r="C20" t="n">
        <v>405</v>
      </c>
      <c r="D20" t="n">
        <v>-4923</v>
      </c>
      <c r="E20" t="n">
        <v>34694</v>
      </c>
      <c r="F20" t="n">
        <v>-3488</v>
      </c>
      <c r="G20" t="n">
        <v>5690</v>
      </c>
      <c r="H20" t="n">
        <v>-4911</v>
      </c>
      <c r="I20" t="n">
        <v>1200</v>
      </c>
      <c r="J20" t="n">
        <v>-6577</v>
      </c>
      <c r="K20" t="n">
        <v>3651</v>
      </c>
      <c r="L20" t="n">
        <v>-8967</v>
      </c>
    </row>
    <row r="21">
      <c r="A21" s="1" t="inlineStr">
        <is>
          <t>Capital Expenditure</t>
        </is>
      </c>
      <c r="B21" t="n">
        <v>-11247</v>
      </c>
      <c r="C21" t="n">
        <v>-12734</v>
      </c>
      <c r="D21" t="n">
        <v>-12451</v>
      </c>
      <c r="E21" t="n">
        <v>-13313</v>
      </c>
      <c r="F21" t="n">
        <v>-10495</v>
      </c>
      <c r="G21" t="n">
        <v>-7309</v>
      </c>
      <c r="H21" t="n">
        <v>-11085</v>
      </c>
      <c r="I21" t="n">
        <v>-10708</v>
      </c>
      <c r="J21" t="n">
        <v>-10959</v>
      </c>
      <c r="K21" t="n">
        <v>-9447</v>
      </c>
      <c r="L21" t="n">
        <v>-11070</v>
      </c>
    </row>
    <row r="22">
      <c r="A22" s="1" t="inlineStr">
        <is>
          <t>Sale of Property, Plant, and Equipment</t>
        </is>
      </c>
    </row>
    <row r="23">
      <c r="A23" s="1" t="inlineStr">
        <is>
          <t>Cash Acquisitions</t>
        </is>
      </c>
      <c r="B23" t="n">
        <v>-343</v>
      </c>
      <c r="C23" t="n">
        <v>-297</v>
      </c>
      <c r="D23" t="n">
        <v>-329</v>
      </c>
      <c r="E23" t="n">
        <v>-721</v>
      </c>
      <c r="F23" t="n">
        <v>-624</v>
      </c>
      <c r="G23" t="n">
        <v>-1524</v>
      </c>
    </row>
    <row r="24">
      <c r="A24" s="1" t="inlineStr">
        <is>
          <t>Divestitures</t>
        </is>
      </c>
    </row>
    <row r="25">
      <c r="A25" s="1" t="inlineStr">
        <is>
          <t>Sale (Purchase) of Intangible assets</t>
        </is>
      </c>
      <c r="B25" t="n">
        <v>-241</v>
      </c>
    </row>
    <row r="26">
      <c r="A26" s="1" t="inlineStr">
        <is>
          <t>Investment in Marketable and Equity Securities</t>
        </is>
      </c>
      <c r="B26" t="n">
        <v>-44417</v>
      </c>
      <c r="C26" t="n">
        <v>-32022</v>
      </c>
      <c r="D26" t="n">
        <v>-33542</v>
      </c>
      <c r="E26" t="n">
        <v>30845</v>
      </c>
      <c r="F26" t="n">
        <v>58093</v>
      </c>
      <c r="G26" t="n">
        <v>5453</v>
      </c>
      <c r="H26" t="n">
        <v>-3075</v>
      </c>
      <c r="I26" t="n">
        <v>-9560</v>
      </c>
      <c r="J26" t="n">
        <v>16001</v>
      </c>
      <c r="K26" t="n">
        <v>13690</v>
      </c>
      <c r="L26" t="n">
        <v>26311</v>
      </c>
    </row>
    <row r="27">
      <c r="A27" s="1" t="inlineStr">
        <is>
          <t>Other Investing Activities</t>
        </is>
      </c>
      <c r="B27" t="n">
        <v>-26</v>
      </c>
      <c r="C27" t="n">
        <v>-924</v>
      </c>
      <c r="D27" t="n">
        <v>-124</v>
      </c>
      <c r="E27" t="n">
        <v>-745</v>
      </c>
      <c r="F27" t="n">
        <v>-1078</v>
      </c>
      <c r="G27" t="n">
        <v>-909</v>
      </c>
      <c r="H27" t="n">
        <v>-385</v>
      </c>
      <c r="I27" t="n">
        <v>-2086</v>
      </c>
      <c r="J27" t="n">
        <v>-1337</v>
      </c>
      <c r="K27" t="n">
        <v>-1308</v>
      </c>
      <c r="L27" t="n">
        <v>-1214</v>
      </c>
    </row>
    <row r="28">
      <c r="A28" s="1" t="inlineStr">
        <is>
          <t>Cash from Investing</t>
        </is>
      </c>
      <c r="B28" t="n">
        <v>-56274</v>
      </c>
      <c r="C28" t="n">
        <v>-45977</v>
      </c>
      <c r="D28" t="n">
        <v>-46446</v>
      </c>
      <c r="E28" t="n">
        <v>16066</v>
      </c>
      <c r="F28" t="n">
        <v>45896</v>
      </c>
      <c r="G28" t="n">
        <v>-4289</v>
      </c>
      <c r="H28" t="n">
        <v>-14545</v>
      </c>
      <c r="I28" t="n">
        <v>-22354</v>
      </c>
      <c r="J28" t="n">
        <v>3705</v>
      </c>
      <c r="K28" t="n">
        <v>2935</v>
      </c>
      <c r="L28" t="n">
        <v>14027</v>
      </c>
    </row>
    <row r="29">
      <c r="A29" s="1" t="inlineStr">
        <is>
          <t>Total Debt Issued</t>
        </is>
      </c>
      <c r="B29" t="n">
        <v>29305</v>
      </c>
      <c r="C29" t="n">
        <v>24954</v>
      </c>
      <c r="D29" t="n">
        <v>32514</v>
      </c>
      <c r="E29" t="n">
        <v>6969</v>
      </c>
      <c r="F29" t="n">
        <v>6963</v>
      </c>
      <c r="G29" t="n">
        <v>16091</v>
      </c>
      <c r="H29" t="n">
        <v>21415</v>
      </c>
      <c r="I29" t="n">
        <v>9420</v>
      </c>
      <c r="J29" t="n">
        <v>5228</v>
      </c>
      <c r="K29" t="n">
        <v>3960</v>
      </c>
      <c r="L29" t="n">
        <v>3960</v>
      </c>
    </row>
    <row r="30">
      <c r="A30" s="1" t="inlineStr">
        <is>
          <t>Total Debt Repaid</t>
        </is>
      </c>
      <c r="C30" t="n">
        <v>-2897</v>
      </c>
      <c r="D30" t="n">
        <v>-3500</v>
      </c>
      <c r="E30" t="n">
        <v>-6537</v>
      </c>
      <c r="F30" t="n">
        <v>-14782</v>
      </c>
      <c r="G30" t="n">
        <v>-13592</v>
      </c>
      <c r="H30" t="n">
        <v>-8750</v>
      </c>
      <c r="I30" t="n">
        <v>-9543</v>
      </c>
      <c r="J30" t="n">
        <v>-15129</v>
      </c>
      <c r="K30" t="n">
        <v>-9958</v>
      </c>
      <c r="L30" t="n">
        <v>-10803</v>
      </c>
    </row>
    <row r="31">
      <c r="A31" s="1" t="inlineStr">
        <is>
          <t>Issuance of Common Stock</t>
        </is>
      </c>
      <c r="B31" t="n">
        <v>543</v>
      </c>
      <c r="C31" t="n">
        <v>495</v>
      </c>
      <c r="D31" t="n">
        <v>555</v>
      </c>
      <c r="E31" t="n">
        <v>669</v>
      </c>
      <c r="F31" t="n">
        <v>781</v>
      </c>
    </row>
    <row r="32">
      <c r="A32" s="1" t="inlineStr">
        <is>
          <t>Repurchase of Common Stock</t>
        </is>
      </c>
      <c r="B32" t="n">
        <v>-36752</v>
      </c>
      <c r="C32" t="n">
        <v>-31292</v>
      </c>
      <c r="D32" t="n">
        <v>-34774</v>
      </c>
      <c r="E32" t="n">
        <v>-75265</v>
      </c>
      <c r="F32" t="n">
        <v>-69714</v>
      </c>
      <c r="G32" t="n">
        <v>-75992</v>
      </c>
      <c r="H32" t="n">
        <v>-92527</v>
      </c>
      <c r="I32" t="n">
        <v>-95625</v>
      </c>
      <c r="J32" t="n">
        <v>-82981</v>
      </c>
      <c r="K32" t="n">
        <v>-100390</v>
      </c>
      <c r="L32" t="n">
        <v>-106880</v>
      </c>
    </row>
    <row r="33">
      <c r="A33" s="1" t="inlineStr">
        <is>
          <t>Other Financing Activities</t>
        </is>
      </c>
      <c r="B33" t="n">
        <v>749</v>
      </c>
      <c r="F33" t="n">
        <v>-105</v>
      </c>
      <c r="G33" t="n">
        <v>754</v>
      </c>
      <c r="H33" t="n">
        <v>976</v>
      </c>
      <c r="I33" t="n">
        <v>-160</v>
      </c>
      <c r="J33" t="n">
        <v>-581</v>
      </c>
      <c r="K33" t="n">
        <v>-361</v>
      </c>
      <c r="L33" t="n">
        <v>-306</v>
      </c>
    </row>
    <row r="34">
      <c r="A34" s="1" t="inlineStr">
        <is>
          <t>Cash from Financing</t>
        </is>
      </c>
      <c r="B34" t="n">
        <v>-17716</v>
      </c>
      <c r="C34" t="n">
        <v>-20890</v>
      </c>
      <c r="D34" t="n">
        <v>-17974</v>
      </c>
      <c r="E34" t="n">
        <v>-87876</v>
      </c>
      <c r="F34" t="n">
        <v>-90976</v>
      </c>
      <c r="G34" t="n">
        <v>-86820</v>
      </c>
      <c r="H34" t="n">
        <v>-93353</v>
      </c>
      <c r="I34" t="n">
        <v>-110749</v>
      </c>
      <c r="J34" t="n">
        <v>-108488</v>
      </c>
      <c r="K34" t="n">
        <v>-121983</v>
      </c>
      <c r="L34" t="n">
        <v>-129342</v>
      </c>
    </row>
    <row r="35">
      <c r="A35" s="1" t="inlineStr">
        <is>
          <t>Foreign Exchange Rate Adjustments</t>
        </is>
      </c>
    </row>
    <row r="36">
      <c r="A36" s="1" t="inlineStr">
        <is>
          <t>Net Change in Cash</t>
        </is>
      </c>
      <c r="B36" t="n">
        <v>7276</v>
      </c>
      <c r="C36" t="n">
        <v>-636</v>
      </c>
      <c r="D36" t="n">
        <v>-195</v>
      </c>
      <c r="E36" t="n">
        <v>5624</v>
      </c>
      <c r="F36" t="n">
        <v>24311</v>
      </c>
      <c r="G36" t="n">
        <v>-10435</v>
      </c>
      <c r="H36" t="n">
        <v>-3860</v>
      </c>
      <c r="I36" t="n">
        <v>-10952</v>
      </c>
      <c r="J36" t="n">
        <v>5760</v>
      </c>
      <c r="K36" t="n">
        <v>-794</v>
      </c>
      <c r="L36" t="n">
        <v>-5759</v>
      </c>
    </row>
    <row r="37">
      <c r="A37" s="1" t="inlineStr">
        <is>
          <t>Free Cash Flow</t>
        </is>
      </c>
      <c r="B37" t="n">
        <v>70019</v>
      </c>
      <c r="C37" t="n">
        <v>53497</v>
      </c>
      <c r="D37" t="n">
        <v>51774</v>
      </c>
      <c r="E37" t="n">
        <v>64121</v>
      </c>
      <c r="F37" t="n">
        <v>58896</v>
      </c>
      <c r="G37" t="n">
        <v>73365</v>
      </c>
      <c r="H37" t="n">
        <v>92953</v>
      </c>
      <c r="I37" t="n">
        <v>111443</v>
      </c>
      <c r="J37" t="n">
        <v>99584</v>
      </c>
      <c r="K37" t="n">
        <v>108807</v>
      </c>
      <c r="L37" t="n">
        <v>98486</v>
      </c>
    </row>
    <row r="38">
      <c r="A38" s="1" t="inlineStr">
        <is>
          <t>Free Cash Flow YoY</t>
        </is>
      </c>
      <c r="C38" t="n">
        <v>-23.6</v>
      </c>
      <c r="D38" t="n">
        <v>-3.22</v>
      </c>
      <c r="E38" t="n">
        <v>23.85</v>
      </c>
      <c r="F38" t="n">
        <v>-8.15</v>
      </c>
      <c r="G38" t="n">
        <v>24.57</v>
      </c>
      <c r="H38" t="n">
        <v>26.7</v>
      </c>
      <c r="I38" t="n">
        <v>19.89</v>
      </c>
      <c r="J38" t="n">
        <v>-10.64</v>
      </c>
      <c r="K38" t="n">
        <v>9.26</v>
      </c>
    </row>
    <row r="39">
      <c r="A39" s="1" t="inlineStr">
        <is>
          <t>% Free Cash Flow Margins</t>
        </is>
      </c>
      <c r="B39" t="n">
        <v>29.95913826669234</v>
      </c>
      <c r="C39" t="n">
        <v>24.80859213778584</v>
      </c>
      <c r="D39" t="n">
        <v>22.58565483305269</v>
      </c>
      <c r="E39" t="n">
        <v>24.14239725898454</v>
      </c>
      <c r="F39" t="n">
        <v>22.63715820950594</v>
      </c>
      <c r="G39" t="n">
        <v>26.72531555652697</v>
      </c>
      <c r="H39" t="n">
        <v>25.40969938521173</v>
      </c>
      <c r="I39" t="n">
        <v>28.26149804223895</v>
      </c>
      <c r="J39" t="n">
        <v>25.98171073744081</v>
      </c>
      <c r="K39" t="n">
        <v>27.82538647435652</v>
      </c>
      <c r="L39" t="n">
        <v>24.59899192239101</v>
      </c>
    </row>
    <row r="40">
      <c r="A40" s="1" t="inlineStr">
        <is>
          <t>Cash and Cash Equivalents, Beginning of Period</t>
        </is>
      </c>
      <c r="B40" t="n">
        <v>13844</v>
      </c>
      <c r="C40" t="n">
        <v>21120</v>
      </c>
      <c r="D40" t="n">
        <v>20484</v>
      </c>
      <c r="E40" t="n">
        <v>20289</v>
      </c>
      <c r="F40" t="n">
        <v>25913</v>
      </c>
      <c r="G40" t="n">
        <v>50224</v>
      </c>
      <c r="H40" t="n">
        <v>39789</v>
      </c>
      <c r="I40" t="n">
        <v>35929</v>
      </c>
      <c r="J40" t="n">
        <v>24977</v>
      </c>
      <c r="K40" t="n">
        <v>30737</v>
      </c>
      <c r="L40" t="n">
        <v>29943</v>
      </c>
    </row>
    <row r="41">
      <c r="A41" s="1" t="inlineStr">
        <is>
          <t>Cash and Cash Equivalents, End of Period</t>
        </is>
      </c>
      <c r="B41" t="n">
        <v>21120</v>
      </c>
      <c r="C41" t="n">
        <v>20484</v>
      </c>
      <c r="D41" t="n">
        <v>20289</v>
      </c>
      <c r="E41" t="n">
        <v>25913</v>
      </c>
      <c r="F41" t="n">
        <v>50224</v>
      </c>
      <c r="G41" t="n">
        <v>39789</v>
      </c>
      <c r="H41" t="n">
        <v>35929</v>
      </c>
      <c r="I41" t="n">
        <v>24977</v>
      </c>
      <c r="J41" t="n">
        <v>30737</v>
      </c>
      <c r="K41" t="n">
        <v>29943</v>
      </c>
      <c r="L41" t="n">
        <v>28162</v>
      </c>
    </row>
    <row r="42">
      <c r="A42" s="1" t="inlineStr">
        <is>
          <t>Cash Interest Paid</t>
        </is>
      </c>
      <c r="B42" t="n">
        <v>514</v>
      </c>
      <c r="C42" t="n">
        <v>1316</v>
      </c>
      <c r="D42" t="n">
        <v>2092</v>
      </c>
      <c r="E42" t="n">
        <v>3022</v>
      </c>
      <c r="F42" t="n">
        <v>3423</v>
      </c>
      <c r="G42" t="n">
        <v>3002</v>
      </c>
      <c r="H42" t="n">
        <v>2687</v>
      </c>
    </row>
    <row r="43">
      <c r="A43" s="1" t="inlineStr">
        <is>
          <t>Cash Taxes Paid</t>
        </is>
      </c>
      <c r="B43" t="n">
        <v>13252</v>
      </c>
      <c r="C43" t="n">
        <v>10444</v>
      </c>
      <c r="D43" t="n">
        <v>11591</v>
      </c>
      <c r="E43" t="n">
        <v>10417</v>
      </c>
      <c r="F43" t="n">
        <v>15263</v>
      </c>
      <c r="G43" t="n">
        <v>9501</v>
      </c>
      <c r="H43" t="n">
        <v>25385</v>
      </c>
      <c r="I43" t="n">
        <v>19573</v>
      </c>
      <c r="J43" t="n">
        <v>18679</v>
      </c>
      <c r="K43" t="n">
        <v>26102</v>
      </c>
      <c r="L43" t="n">
        <v>43254</v>
      </c>
    </row>
    <row r="44">
      <c r="A44" s="1" t="inlineStr">
        <is>
          <t>Cash Flow per Share</t>
        </is>
      </c>
      <c r="B44" t="n">
        <v>3.032022</v>
      </c>
      <c r="C44" t="n">
        <v>2.444651</v>
      </c>
      <c r="D44" t="n">
        <v>2.480908</v>
      </c>
      <c r="E44" t="n">
        <v>3.23492</v>
      </c>
      <c r="F44" t="n">
        <v>3.188507</v>
      </c>
      <c r="G44" t="n">
        <v>4.228013</v>
      </c>
      <c r="H44" t="n">
        <v>5.565623</v>
      </c>
      <c r="I44" t="n">
        <v>6.872425</v>
      </c>
      <c r="J44" t="n">
        <v>6.32511</v>
      </c>
      <c r="K44" t="n">
        <v>7.091275</v>
      </c>
      <c r="L44" t="n">
        <v>6.507672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0"/>
  <sheetViews>
    <sheetView workbookViewId="0">
      <selection activeCell="A1" sqref="A1"/>
    </sheetView>
  </sheetViews>
  <sheetFormatPr baseColWidth="8" defaultRowHeight="15"/>
  <cols>
    <col width="45.7109375" customWidth="1" min="1" max="1"/>
    <col width="15.7109375" customWidth="1" min="3" max="12"/>
  </cols>
  <sheetData>
    <row r="1">
      <c r="A1" t="inlineStr">
        <is>
          <t>AAPL</t>
        </is>
      </c>
      <c r="B1" s="1" t="n">
        <v>2015</v>
      </c>
      <c r="C1" s="1" t="n">
        <v>2016</v>
      </c>
      <c r="D1" s="1" t="n">
        <v>2017</v>
      </c>
      <c r="E1" s="1" t="n">
        <v>2018</v>
      </c>
      <c r="F1" s="1" t="n">
        <v>2019</v>
      </c>
      <c r="G1" s="1" t="n">
        <v>2020</v>
      </c>
      <c r="H1" s="1" t="n">
        <v>2021</v>
      </c>
      <c r="I1" s="1" t="n">
        <v>2022</v>
      </c>
      <c r="J1" s="1" t="n">
        <v>2023</v>
      </c>
      <c r="K1" s="1" t="n">
        <v>2024</v>
      </c>
      <c r="L1" s="1" t="inlineStr">
        <is>
          <t>LTM</t>
        </is>
      </c>
    </row>
    <row r="2">
      <c r="A2" s="1" t="inlineStr">
        <is>
          <t>Cash And Equivalents</t>
        </is>
      </c>
      <c r="B2" t="n">
        <v>21120</v>
      </c>
      <c r="C2" t="n">
        <v>20484</v>
      </c>
      <c r="D2" t="n">
        <v>20289</v>
      </c>
      <c r="E2" t="n">
        <v>25913</v>
      </c>
      <c r="F2" t="n">
        <v>48844</v>
      </c>
      <c r="G2" t="n">
        <v>38016</v>
      </c>
      <c r="H2" t="n">
        <v>34940</v>
      </c>
      <c r="I2" t="n">
        <v>23646</v>
      </c>
      <c r="J2" t="n">
        <v>29965</v>
      </c>
      <c r="K2" t="n">
        <v>29943</v>
      </c>
      <c r="L2" t="n">
        <v>28162</v>
      </c>
    </row>
    <row r="3">
      <c r="A3" s="1" t="inlineStr">
        <is>
          <t xml:space="preserve">Short Term Investments </t>
        </is>
      </c>
      <c r="B3" t="n">
        <v>20481</v>
      </c>
      <c r="C3" t="n">
        <v>46671</v>
      </c>
      <c r="D3" t="n">
        <v>53892</v>
      </c>
      <c r="E3" t="n">
        <v>40388</v>
      </c>
      <c r="F3" t="n">
        <v>51713</v>
      </c>
      <c r="G3" t="n">
        <v>52927</v>
      </c>
      <c r="H3" t="n">
        <v>27699</v>
      </c>
      <c r="I3" t="n">
        <v>24658</v>
      </c>
      <c r="J3" t="n">
        <v>31590</v>
      </c>
      <c r="K3" t="n">
        <v>35228</v>
      </c>
      <c r="L3" t="n">
        <v>20336</v>
      </c>
    </row>
    <row r="4">
      <c r="A4" s="1" t="inlineStr">
        <is>
          <t xml:space="preserve">Total Cash And Short Term Investments </t>
        </is>
      </c>
      <c r="B4" t="n">
        <v>41995</v>
      </c>
      <c r="C4" t="n">
        <v>67155</v>
      </c>
      <c r="D4" t="n">
        <v>74181</v>
      </c>
      <c r="E4" t="n">
        <v>66301</v>
      </c>
      <c r="F4" t="n">
        <v>100557</v>
      </c>
      <c r="G4" t="n">
        <v>90943</v>
      </c>
      <c r="H4" t="n">
        <v>62639</v>
      </c>
      <c r="I4" t="n">
        <v>48304</v>
      </c>
      <c r="J4" t="n">
        <v>61555</v>
      </c>
      <c r="K4" t="n">
        <v>65171</v>
      </c>
      <c r="L4" t="n">
        <v>48498</v>
      </c>
    </row>
    <row r="5">
      <c r="A5" s="1" t="inlineStr">
        <is>
          <t>Accounts Receivable</t>
        </is>
      </c>
      <c r="B5" t="n">
        <v>16849</v>
      </c>
      <c r="C5" t="n">
        <v>15754</v>
      </c>
      <c r="D5" t="n">
        <v>17874</v>
      </c>
      <c r="E5" t="n">
        <v>23186</v>
      </c>
      <c r="F5" t="n">
        <v>22926</v>
      </c>
      <c r="G5" t="n">
        <v>16120</v>
      </c>
      <c r="H5" t="n">
        <v>26278</v>
      </c>
      <c r="I5" t="n">
        <v>28184</v>
      </c>
      <c r="J5" t="n">
        <v>29508</v>
      </c>
      <c r="K5" t="n">
        <v>33410</v>
      </c>
      <c r="L5" t="n">
        <v>26136</v>
      </c>
    </row>
    <row r="6">
      <c r="A6" s="1" t="inlineStr">
        <is>
          <t xml:space="preserve">Other Receivables </t>
        </is>
      </c>
      <c r="B6" t="n">
        <v>13494</v>
      </c>
      <c r="C6" t="n">
        <v>13545</v>
      </c>
      <c r="D6" t="n">
        <v>17799</v>
      </c>
      <c r="E6" t="n">
        <v>25809</v>
      </c>
      <c r="F6" t="n">
        <v>22878</v>
      </c>
      <c r="G6" t="n">
        <v>21325</v>
      </c>
      <c r="H6" t="n">
        <v>25228</v>
      </c>
      <c r="I6" t="n">
        <v>32748</v>
      </c>
      <c r="J6" t="n">
        <v>31477</v>
      </c>
      <c r="K6" t="n">
        <v>32833</v>
      </c>
      <c r="L6" t="n">
        <v>23662</v>
      </c>
    </row>
    <row r="7">
      <c r="A7" s="1" t="inlineStr">
        <is>
          <t>Notes Receivable</t>
        </is>
      </c>
    </row>
    <row r="8">
      <c r="A8" s="1" t="inlineStr">
        <is>
          <t>Total Receivables</t>
        </is>
      </c>
      <c r="B8" t="n">
        <v>30343</v>
      </c>
      <c r="C8" t="n">
        <v>29299</v>
      </c>
      <c r="D8" t="n">
        <v>35673</v>
      </c>
      <c r="E8" t="n">
        <v>48995</v>
      </c>
      <c r="F8" t="n">
        <v>45804</v>
      </c>
      <c r="G8" t="n">
        <v>37445</v>
      </c>
      <c r="H8" t="n">
        <v>51506</v>
      </c>
      <c r="I8" t="n">
        <v>60932</v>
      </c>
      <c r="J8" t="n">
        <v>60985</v>
      </c>
      <c r="K8" t="n">
        <v>66243</v>
      </c>
      <c r="L8" t="n">
        <v>49798</v>
      </c>
    </row>
    <row r="9">
      <c r="A9" s="1" t="inlineStr">
        <is>
          <t xml:space="preserve">Inventory </t>
        </is>
      </c>
      <c r="B9" t="n">
        <v>2349</v>
      </c>
      <c r="C9" t="n">
        <v>2132</v>
      </c>
      <c r="D9" t="n">
        <v>4855</v>
      </c>
      <c r="E9" t="n">
        <v>3956</v>
      </c>
      <c r="F9" t="n">
        <v>4106</v>
      </c>
      <c r="G9" t="n">
        <v>4061</v>
      </c>
      <c r="H9" t="n">
        <v>6580</v>
      </c>
      <c r="I9" t="n">
        <v>4946</v>
      </c>
      <c r="J9" t="n">
        <v>6331</v>
      </c>
      <c r="K9" t="n">
        <v>7286</v>
      </c>
      <c r="L9" t="n">
        <v>6269</v>
      </c>
    </row>
    <row r="10">
      <c r="A10" s="1" t="inlineStr">
        <is>
          <t>Prepaid Expenses</t>
        </is>
      </c>
    </row>
    <row r="11">
      <c r="A11" s="1" t="inlineStr">
        <is>
          <t>Deferred Tax Assets Current</t>
        </is>
      </c>
    </row>
    <row r="12">
      <c r="A12" s="1" t="inlineStr">
        <is>
          <t>Restricted Cash</t>
        </is>
      </c>
      <c r="F12" t="n">
        <v>23</v>
      </c>
    </row>
    <row r="13">
      <c r="A13" s="1" t="inlineStr">
        <is>
          <t xml:space="preserve">Other Current Assets </t>
        </is>
      </c>
      <c r="B13" t="n">
        <v>14691</v>
      </c>
      <c r="C13" t="n">
        <v>8283</v>
      </c>
      <c r="D13" t="n">
        <v>13936</v>
      </c>
      <c r="E13" t="n">
        <v>12087</v>
      </c>
      <c r="F13" t="n">
        <v>12329</v>
      </c>
      <c r="G13" t="n">
        <v>11264</v>
      </c>
      <c r="H13" t="n">
        <v>14111</v>
      </c>
      <c r="I13" t="n">
        <v>21223</v>
      </c>
      <c r="J13" t="n">
        <v>14695</v>
      </c>
      <c r="K13" t="n">
        <v>14287</v>
      </c>
      <c r="L13" t="n">
        <v>14109</v>
      </c>
    </row>
    <row r="14">
      <c r="A14" s="1" t="inlineStr">
        <is>
          <t xml:space="preserve">Total Current Assets </t>
        </is>
      </c>
      <c r="B14" t="n">
        <v>89378</v>
      </c>
      <c r="C14" t="n">
        <v>106869</v>
      </c>
      <c r="D14" t="n">
        <v>128645</v>
      </c>
      <c r="E14" t="n">
        <v>131339</v>
      </c>
      <c r="F14" t="n">
        <v>162819</v>
      </c>
      <c r="G14" t="n">
        <v>143713</v>
      </c>
      <c r="H14" t="n">
        <v>134836</v>
      </c>
      <c r="I14" t="n">
        <v>135405</v>
      </c>
      <c r="J14" t="n">
        <v>143566</v>
      </c>
      <c r="K14" t="n">
        <v>152987</v>
      </c>
      <c r="L14" t="n">
        <v>118674</v>
      </c>
    </row>
    <row r="15">
      <c r="A15" s="1" t="inlineStr">
        <is>
          <t>Gross Property Plant And Equipment</t>
        </is>
      </c>
      <c r="B15" t="n">
        <v>49257</v>
      </c>
      <c r="C15" t="n">
        <v>61245</v>
      </c>
      <c r="D15" t="n">
        <v>75076</v>
      </c>
      <c r="E15" t="n">
        <v>90403</v>
      </c>
      <c r="F15" t="n">
        <v>95957</v>
      </c>
      <c r="G15" t="n">
        <v>112096</v>
      </c>
      <c r="H15" t="n">
        <v>119810</v>
      </c>
      <c r="I15" t="n">
        <v>124874</v>
      </c>
      <c r="J15" t="n">
        <v>114599</v>
      </c>
      <c r="K15" t="n">
        <v>119128</v>
      </c>
      <c r="L15" t="n">
        <v>121179</v>
      </c>
    </row>
    <row r="16">
      <c r="A16" s="1" t="inlineStr">
        <is>
          <t>Accumulated Depreciation</t>
        </is>
      </c>
      <c r="B16" t="n">
        <v>-26786</v>
      </c>
      <c r="C16" t="n">
        <v>-34235</v>
      </c>
      <c r="D16" t="n">
        <v>-41293</v>
      </c>
      <c r="E16" t="n">
        <v>-49099</v>
      </c>
      <c r="F16" t="n">
        <v>-58579</v>
      </c>
      <c r="G16" t="n">
        <v>-66760</v>
      </c>
      <c r="H16" t="n">
        <v>-70283</v>
      </c>
      <c r="I16" t="n">
        <v>-72340</v>
      </c>
      <c r="J16" t="n">
        <v>-70884</v>
      </c>
      <c r="K16" t="n">
        <v>-73448</v>
      </c>
      <c r="L16" t="n">
        <v>-74303</v>
      </c>
    </row>
    <row r="17">
      <c r="A17" s="1" t="inlineStr">
        <is>
          <t xml:space="preserve">Net Property Plant And Equipment </t>
        </is>
      </c>
      <c r="B17" t="n">
        <v>22471</v>
      </c>
      <c r="C17" t="n">
        <v>27010</v>
      </c>
      <c r="D17" t="n">
        <v>33783</v>
      </c>
      <c r="E17" t="n">
        <v>41304</v>
      </c>
      <c r="F17" t="n">
        <v>37378</v>
      </c>
      <c r="G17" t="n">
        <v>45336</v>
      </c>
      <c r="H17" t="n">
        <v>49527</v>
      </c>
      <c r="I17" t="n">
        <v>52534</v>
      </c>
      <c r="J17" t="n">
        <v>43715</v>
      </c>
      <c r="K17" t="n">
        <v>45680</v>
      </c>
      <c r="L17" t="n">
        <v>46876</v>
      </c>
    </row>
    <row r="18">
      <c r="A18" s="1" t="inlineStr">
        <is>
          <t xml:space="preserve">Long-term Investments </t>
        </is>
      </c>
      <c r="B18" t="n">
        <v>164065</v>
      </c>
      <c r="C18" t="n">
        <v>170430</v>
      </c>
      <c r="D18" t="n">
        <v>194714</v>
      </c>
      <c r="E18" t="n">
        <v>170799</v>
      </c>
      <c r="F18" t="n">
        <v>105341</v>
      </c>
      <c r="G18" t="n">
        <v>100887</v>
      </c>
      <c r="H18" t="n">
        <v>127877</v>
      </c>
      <c r="I18" t="n">
        <v>120805</v>
      </c>
      <c r="J18" t="n">
        <v>100544</v>
      </c>
      <c r="K18" t="n">
        <v>91479</v>
      </c>
      <c r="L18" t="n">
        <v>84424</v>
      </c>
    </row>
    <row r="19">
      <c r="A19" s="1" t="inlineStr">
        <is>
          <t>Goodwill</t>
        </is>
      </c>
      <c r="B19" t="n">
        <v>5116</v>
      </c>
      <c r="C19" t="n">
        <v>5414</v>
      </c>
    </row>
    <row r="20">
      <c r="A20" s="1" t="inlineStr">
        <is>
          <t>Other Intangibles</t>
        </is>
      </c>
      <c r="B20" t="n">
        <v>3893</v>
      </c>
      <c r="C20" t="n">
        <v>3206</v>
      </c>
    </row>
    <row r="21">
      <c r="A21" s="1" t="inlineStr">
        <is>
          <t xml:space="preserve">Loans Receivable Long-Term </t>
        </is>
      </c>
    </row>
    <row r="22">
      <c r="A22" s="1" t="inlineStr">
        <is>
          <t xml:space="preserve">Deferred Tax Assets Long-Term </t>
        </is>
      </c>
      <c r="J22" t="n">
        <v>17852</v>
      </c>
      <c r="K22" t="n">
        <v>19499</v>
      </c>
    </row>
    <row r="23">
      <c r="A23" s="1" t="inlineStr">
        <is>
          <t xml:space="preserve">Other Long-Term Assets </t>
        </is>
      </c>
      <c r="B23" t="n">
        <v>5422</v>
      </c>
      <c r="C23" t="n">
        <v>8757</v>
      </c>
      <c r="D23" t="n">
        <v>18177</v>
      </c>
      <c r="E23" t="n">
        <v>22283</v>
      </c>
      <c r="F23" t="n">
        <v>32978</v>
      </c>
      <c r="G23" t="n">
        <v>33952</v>
      </c>
      <c r="H23" t="n">
        <v>38762</v>
      </c>
      <c r="I23" t="n">
        <v>44011</v>
      </c>
      <c r="J23" t="n">
        <v>46906</v>
      </c>
      <c r="K23" t="n">
        <v>55335</v>
      </c>
      <c r="L23" t="n">
        <v>81259</v>
      </c>
    </row>
    <row r="24">
      <c r="A24" s="1" t="inlineStr">
        <is>
          <t xml:space="preserve">Total Assets </t>
        </is>
      </c>
      <c r="B24" t="n">
        <v>290345</v>
      </c>
      <c r="C24" t="n">
        <v>321686</v>
      </c>
      <c r="D24" t="n">
        <v>375319</v>
      </c>
      <c r="E24" t="n">
        <v>365725</v>
      </c>
      <c r="F24" t="n">
        <v>338516</v>
      </c>
      <c r="G24" t="n">
        <v>323888</v>
      </c>
      <c r="H24" t="n">
        <v>351002</v>
      </c>
      <c r="I24" t="n">
        <v>352755</v>
      </c>
      <c r="J24" t="n">
        <v>352583</v>
      </c>
      <c r="K24" t="n">
        <v>364980</v>
      </c>
      <c r="L24" t="n">
        <v>331233</v>
      </c>
    </row>
    <row r="25">
      <c r="A25" s="1" t="inlineStr">
        <is>
          <t>Accounts Payable</t>
        </is>
      </c>
      <c r="B25" t="n">
        <v>35490</v>
      </c>
      <c r="C25" t="n">
        <v>37294</v>
      </c>
      <c r="D25" t="n">
        <v>44242</v>
      </c>
      <c r="E25" t="n">
        <v>55888</v>
      </c>
      <c r="F25" t="n">
        <v>46236</v>
      </c>
      <c r="G25" t="n">
        <v>42296</v>
      </c>
      <c r="H25" t="n">
        <v>54763</v>
      </c>
      <c r="I25" t="n">
        <v>64115</v>
      </c>
      <c r="J25" t="n">
        <v>62611</v>
      </c>
      <c r="K25" t="n">
        <v>68960</v>
      </c>
      <c r="L25" t="n">
        <v>54126</v>
      </c>
    </row>
    <row r="26">
      <c r="A26" s="1" t="inlineStr">
        <is>
          <t>Accrued Expenses</t>
        </is>
      </c>
      <c r="B26" t="n">
        <v>23169</v>
      </c>
      <c r="C26" t="n">
        <v>21864</v>
      </c>
    </row>
    <row r="27">
      <c r="A27" s="1" t="inlineStr">
        <is>
          <t xml:space="preserve">Short-term Borrowings </t>
        </is>
      </c>
      <c r="B27" t="n">
        <v>8499</v>
      </c>
      <c r="C27" t="n">
        <v>8105</v>
      </c>
      <c r="D27" t="n">
        <v>11977</v>
      </c>
      <c r="E27" t="n">
        <v>11964</v>
      </c>
      <c r="F27" t="n">
        <v>5980</v>
      </c>
      <c r="G27" t="n">
        <v>4996</v>
      </c>
      <c r="H27" t="n">
        <v>6000</v>
      </c>
      <c r="I27" t="n">
        <v>9982</v>
      </c>
      <c r="J27" t="n">
        <v>5985</v>
      </c>
      <c r="K27" t="n">
        <v>9967</v>
      </c>
      <c r="L27" t="n">
        <v>5982</v>
      </c>
    </row>
    <row r="28">
      <c r="A28" s="1" t="inlineStr">
        <is>
          <t>Current Portion of Long-Term Debt</t>
        </is>
      </c>
      <c r="B28" t="n">
        <v>2513</v>
      </c>
      <c r="C28" t="n">
        <v>3500</v>
      </c>
      <c r="D28" t="n">
        <v>6496</v>
      </c>
      <c r="E28" t="n">
        <v>8784</v>
      </c>
      <c r="F28" t="n">
        <v>10260</v>
      </c>
      <c r="G28" t="n">
        <v>8773</v>
      </c>
      <c r="H28" t="n">
        <v>9613</v>
      </c>
      <c r="I28" t="n">
        <v>11128</v>
      </c>
      <c r="J28" t="n">
        <v>9822</v>
      </c>
      <c r="K28" t="n">
        <v>10912</v>
      </c>
      <c r="L28" t="n">
        <v>13638</v>
      </c>
    </row>
    <row r="29">
      <c r="A29" s="1" t="inlineStr">
        <is>
          <t>Current Portion of Capital Lease Obligations</t>
        </is>
      </c>
      <c r="G29" t="n">
        <v>1460</v>
      </c>
      <c r="H29" t="n">
        <v>1528</v>
      </c>
      <c r="I29" t="n">
        <v>1663</v>
      </c>
      <c r="J29" t="n">
        <v>1575</v>
      </c>
      <c r="K29" t="n">
        <v>1632</v>
      </c>
    </row>
    <row r="30">
      <c r="A30" s="1" t="inlineStr">
        <is>
          <t xml:space="preserve">Current Income Taxes Payable </t>
        </is>
      </c>
      <c r="J30" t="n">
        <v>8819</v>
      </c>
      <c r="K30" t="n">
        <v>26601</v>
      </c>
    </row>
    <row r="31">
      <c r="A31" s="1" t="inlineStr">
        <is>
          <t xml:space="preserve">Unearned Revenue Current </t>
        </is>
      </c>
      <c r="B31" t="n">
        <v>8940</v>
      </c>
      <c r="C31" t="n">
        <v>8080</v>
      </c>
      <c r="D31" t="n">
        <v>7548</v>
      </c>
      <c r="E31" t="n">
        <v>5966</v>
      </c>
      <c r="F31" t="n">
        <v>5522</v>
      </c>
      <c r="G31" t="n">
        <v>6643</v>
      </c>
      <c r="H31" t="n">
        <v>7612</v>
      </c>
      <c r="I31" t="n">
        <v>7912</v>
      </c>
      <c r="J31" t="n">
        <v>8061</v>
      </c>
      <c r="K31" t="n">
        <v>8249</v>
      </c>
      <c r="L31" t="n">
        <v>8976</v>
      </c>
    </row>
    <row r="32">
      <c r="A32" s="1" t="inlineStr">
        <is>
          <t xml:space="preserve">Other Current Liabilities </t>
        </is>
      </c>
      <c r="B32" t="n">
        <v>1999</v>
      </c>
      <c r="C32" t="n">
        <v>163</v>
      </c>
      <c r="D32" t="n">
        <v>30551</v>
      </c>
      <c r="E32" t="n">
        <v>33327</v>
      </c>
      <c r="F32" t="n">
        <v>37720</v>
      </c>
      <c r="G32" t="n">
        <v>41224</v>
      </c>
      <c r="H32" t="n">
        <v>45965</v>
      </c>
      <c r="I32" t="n">
        <v>59182</v>
      </c>
      <c r="J32" t="n">
        <v>48435</v>
      </c>
      <c r="K32" t="n">
        <v>50071</v>
      </c>
      <c r="L32" t="n">
        <v>61849</v>
      </c>
    </row>
    <row r="33">
      <c r="A33" s="1" t="inlineStr">
        <is>
          <t xml:space="preserve">Total Current Liabilities </t>
        </is>
      </c>
      <c r="B33" t="n">
        <v>80610</v>
      </c>
      <c r="C33" t="n">
        <v>79006</v>
      </c>
      <c r="D33" t="n">
        <v>100814</v>
      </c>
      <c r="E33" t="n">
        <v>115929</v>
      </c>
      <c r="F33" t="n">
        <v>105718</v>
      </c>
      <c r="G33" t="n">
        <v>105392</v>
      </c>
      <c r="H33" t="n">
        <v>125481</v>
      </c>
      <c r="I33" t="n">
        <v>153982</v>
      </c>
      <c r="J33" t="n">
        <v>145308</v>
      </c>
      <c r="K33" t="n">
        <v>176392</v>
      </c>
      <c r="L33" t="n">
        <v>144571</v>
      </c>
    </row>
    <row r="34">
      <c r="A34" s="1" t="inlineStr">
        <is>
          <t xml:space="preserve">Long-Term Debt </t>
        </is>
      </c>
      <c r="B34" t="n">
        <v>53329</v>
      </c>
      <c r="C34" t="n">
        <v>75427</v>
      </c>
      <c r="D34" t="n">
        <v>97207</v>
      </c>
      <c r="E34" t="n">
        <v>93735</v>
      </c>
      <c r="F34" t="n">
        <v>91807</v>
      </c>
      <c r="G34" t="n">
        <v>98667</v>
      </c>
      <c r="H34" t="n">
        <v>109106</v>
      </c>
      <c r="I34" t="n">
        <v>98959</v>
      </c>
      <c r="J34" t="n">
        <v>95281</v>
      </c>
      <c r="K34" t="n">
        <v>85750</v>
      </c>
      <c r="L34" t="n">
        <v>78566</v>
      </c>
    </row>
    <row r="35">
      <c r="A35" s="1" t="inlineStr">
        <is>
          <t>Capital Leases</t>
        </is>
      </c>
      <c r="G35" t="n">
        <v>8382</v>
      </c>
      <c r="H35" t="n">
        <v>10275</v>
      </c>
      <c r="I35" t="n">
        <v>10748</v>
      </c>
      <c r="J35" t="n">
        <v>11267</v>
      </c>
      <c r="K35" t="n">
        <v>10798</v>
      </c>
    </row>
    <row r="36">
      <c r="A36" s="1" t="inlineStr">
        <is>
          <t>Unearned Revenue Non Current</t>
        </is>
      </c>
      <c r="B36" t="n">
        <v>3624</v>
      </c>
      <c r="C36" t="n">
        <v>2930</v>
      </c>
      <c r="D36" t="n">
        <v>2836</v>
      </c>
    </row>
    <row r="37">
      <c r="A37" s="1" t="inlineStr">
        <is>
          <t xml:space="preserve">Deferred Tax Liability Non Current </t>
        </is>
      </c>
      <c r="B37" t="n">
        <v>24062</v>
      </c>
      <c r="C37" t="n">
        <v>26019</v>
      </c>
      <c r="D37" t="n">
        <v>31504</v>
      </c>
    </row>
    <row r="38">
      <c r="A38" s="1" t="inlineStr">
        <is>
          <t xml:space="preserve">Other Non Current Liabilities </t>
        </is>
      </c>
      <c r="B38" t="n">
        <v>9365</v>
      </c>
      <c r="C38" t="n">
        <v>10055</v>
      </c>
      <c r="D38" t="n">
        <v>8911</v>
      </c>
      <c r="E38" t="n">
        <v>48914</v>
      </c>
      <c r="F38" t="n">
        <v>50503</v>
      </c>
      <c r="G38" t="n">
        <v>46108</v>
      </c>
      <c r="H38" t="n">
        <v>43050</v>
      </c>
      <c r="I38" t="n">
        <v>38394</v>
      </c>
      <c r="J38" t="n">
        <v>38581</v>
      </c>
      <c r="K38" t="n">
        <v>35090</v>
      </c>
      <c r="L38" t="n">
        <v>41300</v>
      </c>
    </row>
    <row r="39">
      <c r="A39" s="1" t="inlineStr">
        <is>
          <t xml:space="preserve">Total Liabilities </t>
        </is>
      </c>
      <c r="B39" t="n">
        <v>170990</v>
      </c>
      <c r="C39" t="n">
        <v>193437</v>
      </c>
      <c r="D39" t="n">
        <v>241272</v>
      </c>
      <c r="E39" t="n">
        <v>258578</v>
      </c>
      <c r="F39" t="n">
        <v>248028</v>
      </c>
      <c r="G39" t="n">
        <v>258549</v>
      </c>
      <c r="H39" t="n">
        <v>287912</v>
      </c>
      <c r="I39" t="n">
        <v>302083</v>
      </c>
      <c r="J39" t="n">
        <v>290437</v>
      </c>
      <c r="K39" t="n">
        <v>308030</v>
      </c>
      <c r="L39" t="n">
        <v>264437</v>
      </c>
    </row>
    <row r="40">
      <c r="A40" s="1" t="inlineStr">
        <is>
          <t xml:space="preserve">Preferred Stock Convertible </t>
        </is>
      </c>
    </row>
    <row r="41">
      <c r="A41" s="1" t="inlineStr">
        <is>
          <t xml:space="preserve">Preferred Stock - Others </t>
        </is>
      </c>
    </row>
    <row r="42">
      <c r="A42" s="1" t="inlineStr">
        <is>
          <t xml:space="preserve">Total Preferred Equity </t>
        </is>
      </c>
    </row>
    <row r="43">
      <c r="A43" s="1" t="inlineStr">
        <is>
          <t>Common Stock</t>
        </is>
      </c>
      <c r="B43" t="n">
        <v>27416</v>
      </c>
      <c r="C43" t="n">
        <v>31251</v>
      </c>
      <c r="D43" t="n">
        <v>35867</v>
      </c>
      <c r="E43" t="n">
        <v>40201</v>
      </c>
      <c r="F43" t="n">
        <v>45174</v>
      </c>
      <c r="G43" t="n">
        <v>50779</v>
      </c>
      <c r="H43" t="n">
        <v>57365</v>
      </c>
      <c r="I43" t="n">
        <v>64849</v>
      </c>
      <c r="J43" t="n">
        <v>73812</v>
      </c>
      <c r="K43" t="n">
        <v>83276</v>
      </c>
      <c r="L43" t="n">
        <v>88711</v>
      </c>
    </row>
    <row r="44">
      <c r="A44" s="1" t="inlineStr">
        <is>
          <t>Additional Paid In Capital</t>
        </is>
      </c>
    </row>
    <row r="45">
      <c r="A45" s="1" t="inlineStr">
        <is>
          <t>Retained Earnings</t>
        </is>
      </c>
      <c r="B45" t="n">
        <v>92284</v>
      </c>
      <c r="C45" t="n">
        <v>96364</v>
      </c>
      <c r="D45" t="n">
        <v>98330</v>
      </c>
      <c r="E45" t="n">
        <v>70400</v>
      </c>
      <c r="F45" t="n">
        <v>45898</v>
      </c>
      <c r="G45" t="n">
        <v>14966</v>
      </c>
      <c r="H45" t="n">
        <v>5562</v>
      </c>
      <c r="I45" t="n">
        <v>-3068</v>
      </c>
      <c r="J45" t="n">
        <v>-214</v>
      </c>
      <c r="K45" t="n">
        <v>-19154</v>
      </c>
      <c r="L45" t="n">
        <v>-15552</v>
      </c>
    </row>
    <row r="46">
      <c r="A46" s="1" t="inlineStr">
        <is>
          <t xml:space="preserve">Comprehensive Income and Other </t>
        </is>
      </c>
      <c r="B46" t="n">
        <v>-345</v>
      </c>
      <c r="C46" t="n">
        <v>634</v>
      </c>
      <c r="D46" t="n">
        <v>-150</v>
      </c>
      <c r="E46" t="n">
        <v>-3454</v>
      </c>
      <c r="F46" t="n">
        <v>-584</v>
      </c>
      <c r="G46" t="n">
        <v>-406</v>
      </c>
      <c r="H46" t="n">
        <v>163</v>
      </c>
      <c r="I46" t="n">
        <v>-11109</v>
      </c>
      <c r="J46" t="n">
        <v>-11452</v>
      </c>
      <c r="K46" t="n">
        <v>-7172</v>
      </c>
      <c r="L46" t="n">
        <v>-6363</v>
      </c>
    </row>
    <row r="47">
      <c r="A47" s="1" t="inlineStr">
        <is>
          <t xml:space="preserve">Total Common Equity </t>
        </is>
      </c>
      <c r="B47" t="n">
        <v>119355</v>
      </c>
      <c r="C47" t="n">
        <v>128249</v>
      </c>
      <c r="D47" t="n">
        <v>134047</v>
      </c>
      <c r="E47" t="n">
        <v>107147</v>
      </c>
      <c r="F47" t="n">
        <v>90488</v>
      </c>
      <c r="G47" t="n">
        <v>65339</v>
      </c>
      <c r="H47" t="n">
        <v>63090</v>
      </c>
      <c r="I47" t="n">
        <v>50672</v>
      </c>
      <c r="J47" t="n">
        <v>62146</v>
      </c>
      <c r="K47" t="n">
        <v>56950</v>
      </c>
      <c r="L47" t="n">
        <v>66796</v>
      </c>
    </row>
    <row r="48">
      <c r="A48" s="1" t="inlineStr">
        <is>
          <t xml:space="preserve">Total Equity </t>
        </is>
      </c>
      <c r="B48" t="n">
        <v>119355</v>
      </c>
      <c r="C48" t="n">
        <v>128249</v>
      </c>
      <c r="D48" t="n">
        <v>134047</v>
      </c>
      <c r="E48" t="n">
        <v>107147</v>
      </c>
      <c r="F48" t="n">
        <v>90488</v>
      </c>
      <c r="G48" t="n">
        <v>65339</v>
      </c>
      <c r="H48" t="n">
        <v>63090</v>
      </c>
      <c r="I48" t="n">
        <v>50672</v>
      </c>
      <c r="J48" t="n">
        <v>62146</v>
      </c>
      <c r="K48" t="n">
        <v>56950</v>
      </c>
      <c r="L48" t="n">
        <v>66796</v>
      </c>
    </row>
    <row r="49">
      <c r="A49" s="1" t="inlineStr">
        <is>
          <t xml:space="preserve">Total Liabilities And Equity </t>
        </is>
      </c>
      <c r="B49" t="n">
        <v>290345</v>
      </c>
      <c r="C49" t="n">
        <v>321686</v>
      </c>
      <c r="D49" t="n">
        <v>375319</v>
      </c>
      <c r="E49" t="n">
        <v>365725</v>
      </c>
      <c r="F49" t="n">
        <v>338516</v>
      </c>
      <c r="G49" t="n">
        <v>323888</v>
      </c>
      <c r="H49" t="n">
        <v>351002</v>
      </c>
      <c r="I49" t="n">
        <v>352755</v>
      </c>
      <c r="J49" t="n">
        <v>352583</v>
      </c>
      <c r="K49" t="n">
        <v>364980</v>
      </c>
      <c r="L49" t="n">
        <v>331233</v>
      </c>
    </row>
    <row r="50">
      <c r="A50" s="1" t="inlineStr">
        <is>
          <t xml:space="preserve">Total Shares Out. on Filing Date </t>
        </is>
      </c>
      <c r="B50" t="n">
        <v>22301.324</v>
      </c>
      <c r="C50" t="n">
        <v>21329.252</v>
      </c>
      <c r="D50" t="n">
        <v>20537.248</v>
      </c>
      <c r="E50" t="n">
        <v>18981.592</v>
      </c>
      <c r="F50" t="n">
        <v>17773.06</v>
      </c>
      <c r="G50" t="n">
        <v>17001.802</v>
      </c>
      <c r="H50" t="n">
        <v>16406.397</v>
      </c>
      <c r="I50" t="n">
        <v>15908.118</v>
      </c>
      <c r="J50" t="n">
        <v>15552.752</v>
      </c>
      <c r="K50" t="n">
        <v>15115.823</v>
      </c>
      <c r="L50" t="n">
        <v>14935.826</v>
      </c>
    </row>
    <row r="51">
      <c r="A51" s="1" t="inlineStr">
        <is>
          <t xml:space="preserve">Book Value/Share </t>
        </is>
      </c>
      <c r="B51" t="n">
        <v>5.348641</v>
      </c>
      <c r="C51" t="n">
        <v>6.00848</v>
      </c>
      <c r="D51" t="n">
        <v>6.537346</v>
      </c>
      <c r="E51" t="n">
        <v>5.633402</v>
      </c>
      <c r="F51" t="n">
        <v>5.091334</v>
      </c>
      <c r="G51" t="n">
        <v>3.848731</v>
      </c>
      <c r="H51" t="n">
        <v>3.840678</v>
      </c>
      <c r="I51" t="n">
        <v>3.178238</v>
      </c>
      <c r="J51" t="n">
        <v>3.996511</v>
      </c>
      <c r="K51" t="n">
        <v>3.767335</v>
      </c>
      <c r="L51" t="n">
        <v>4.471155</v>
      </c>
    </row>
    <row r="52">
      <c r="A52" s="1" t="inlineStr">
        <is>
          <t>Tangible Book Value</t>
        </is>
      </c>
      <c r="B52" t="n">
        <v>110346</v>
      </c>
      <c r="C52" t="n">
        <v>119629</v>
      </c>
      <c r="D52" t="n">
        <v>134047</v>
      </c>
      <c r="E52" t="n">
        <v>107147</v>
      </c>
      <c r="F52" t="n">
        <v>90488</v>
      </c>
      <c r="G52" t="n">
        <v>65339</v>
      </c>
      <c r="H52" t="n">
        <v>63090</v>
      </c>
      <c r="I52" t="n">
        <v>50672</v>
      </c>
      <c r="J52" t="n">
        <v>62146</v>
      </c>
      <c r="K52" t="n">
        <v>56950</v>
      </c>
      <c r="L52" t="n">
        <v>66796</v>
      </c>
    </row>
    <row r="53">
      <c r="A53" s="1" t="inlineStr">
        <is>
          <t xml:space="preserve">Tangible Book Value/Share </t>
        </is>
      </c>
      <c r="B53" t="n">
        <v>4.944922</v>
      </c>
      <c r="C53" t="n">
        <v>5.604632</v>
      </c>
      <c r="D53" t="n">
        <v>6.537346</v>
      </c>
      <c r="E53" t="n">
        <v>5.633402</v>
      </c>
      <c r="F53" t="n">
        <v>5.091334</v>
      </c>
      <c r="G53" t="n">
        <v>3.848731</v>
      </c>
      <c r="H53" t="n">
        <v>3.840678</v>
      </c>
      <c r="I53" t="n">
        <v>3.178238</v>
      </c>
      <c r="J53" t="n">
        <v>3.996511</v>
      </c>
      <c r="K53" t="n">
        <v>3.767335</v>
      </c>
      <c r="L53" t="n">
        <v>4.471155</v>
      </c>
    </row>
    <row r="54">
      <c r="A54" s="1" t="inlineStr">
        <is>
          <t xml:space="preserve">Total Debt </t>
        </is>
      </c>
      <c r="B54" t="n">
        <v>64341</v>
      </c>
      <c r="C54" t="n">
        <v>87032</v>
      </c>
      <c r="D54" t="n">
        <v>115680</v>
      </c>
      <c r="E54" t="n">
        <v>114483</v>
      </c>
      <c r="F54" t="n">
        <v>108047</v>
      </c>
      <c r="G54" t="n">
        <v>122278</v>
      </c>
      <c r="H54" t="n">
        <v>136522</v>
      </c>
      <c r="I54" t="n">
        <v>132480</v>
      </c>
      <c r="J54" t="n">
        <v>123930</v>
      </c>
      <c r="K54" t="n">
        <v>119059</v>
      </c>
      <c r="L54" t="n">
        <v>98186</v>
      </c>
    </row>
    <row r="55">
      <c r="A55" s="1" t="inlineStr">
        <is>
          <t>Net Debt</t>
        </is>
      </c>
      <c r="B55" t="n">
        <v>-141719</v>
      </c>
      <c r="C55" t="n">
        <v>-150553</v>
      </c>
      <c r="D55" t="n">
        <v>-153215</v>
      </c>
      <c r="E55" t="n">
        <v>-122617</v>
      </c>
      <c r="F55" t="n">
        <v>-97851</v>
      </c>
      <c r="G55" t="n">
        <v>-69552</v>
      </c>
      <c r="H55" t="n">
        <v>-53994</v>
      </c>
      <c r="I55" t="n">
        <v>-36629</v>
      </c>
      <c r="J55" t="n">
        <v>-38169</v>
      </c>
      <c r="K55" t="n">
        <v>-37591</v>
      </c>
      <c r="L55" t="n">
        <v>-34736</v>
      </c>
    </row>
    <row r="56">
      <c r="A56" s="1" t="inlineStr">
        <is>
          <t xml:space="preserve">Equity Method Investments </t>
        </is>
      </c>
    </row>
    <row r="57">
      <c r="A57" s="1" t="inlineStr">
        <is>
          <t xml:space="preserve">Land </t>
        </is>
      </c>
    </row>
    <row r="58">
      <c r="A58" s="1" t="inlineStr">
        <is>
          <t xml:space="preserve">Buildings </t>
        </is>
      </c>
    </row>
    <row r="59">
      <c r="A59" s="1" t="inlineStr">
        <is>
          <t xml:space="preserve">Construction In Progress </t>
        </is>
      </c>
    </row>
    <row r="60">
      <c r="A60" s="1" t="inlineStr">
        <is>
          <t>Full Time Employees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cols>
    <col width="25.7109375" customWidth="1" min="1" max="1"/>
    <col width="20.7109375" customWidth="1" min="2" max="2"/>
  </cols>
  <sheetData>
    <row r="1">
      <c r="A1" t="inlineStr">
        <is>
          <t>Live Market Data</t>
        </is>
      </c>
      <c r="B1" s="1" t="inlineStr">
        <is>
          <t>Value</t>
        </is>
      </c>
    </row>
    <row r="2">
      <c r="A2" t="inlineStr">
        <is>
          <t>Metric</t>
        </is>
      </c>
      <c r="B2" t="inlineStr">
        <is>
          <t>Value</t>
        </is>
      </c>
    </row>
    <row r="3">
      <c r="A3" t="inlineStr">
        <is>
          <t>Shares Outstanding</t>
        </is>
      </c>
      <c r="B3" t="inlineStr">
        <is>
          <t>15,200M shares</t>
        </is>
      </c>
    </row>
    <row r="4">
      <c r="A4" t="inlineStr">
        <is>
          <t>LTM EPS</t>
        </is>
      </c>
      <c r="B4" t="inlineStr">
        <is>
          <t>$6.40</t>
        </is>
      </c>
    </row>
    <row r="5">
      <c r="A5" t="inlineStr">
        <is>
          <t>LTM P/E Ratio</t>
        </is>
      </c>
      <c r="B5" t="inlineStr">
        <is>
          <t>31.81</t>
        </is>
      </c>
    </row>
    <row r="6">
      <c r="A6" t="inlineStr">
        <is>
          <t>Current Price (Calculated)</t>
        </is>
      </c>
      <c r="B6" t="inlineStr">
        <is>
          <t>$203.58</t>
        </is>
      </c>
    </row>
    <row r="7">
      <c r="A7" t="inlineStr">
        <is>
          <t>Market Cap (Calculated)</t>
        </is>
      </c>
      <c r="B7" t="inlineStr">
        <is>
          <t>$3,094.3B</t>
        </is>
      </c>
    </row>
    <row r="8">
      <c r="A8" t="inlineStr">
        <is>
          <t>NTM P/E (Est.)</t>
        </is>
      </c>
      <c r="B8" t="inlineStr">
        <is>
          <t>31.81 (same as LTM)</t>
        </is>
      </c>
    </row>
    <row r="9">
      <c r="A9" t="inlineStr">
        <is>
          <t>Data Period</t>
        </is>
      </c>
      <c r="B9" t="inlineStr">
        <is>
          <t>2025 LTM</t>
        </is>
      </c>
    </row>
    <row r="10">
      <c r="A10" t="inlineStr">
        <is>
          <t>Source</t>
        </is>
      </c>
      <c r="B10" t="inlineStr">
        <is>
          <t>TIKR Financial + Calculated</t>
        </is>
      </c>
    </row>
    <row r="11">
      <c r="A11" t="inlineStr">
        <is>
          <t>Calculation Method</t>
        </is>
      </c>
      <c r="B11" t="inlineStr">
        <is>
          <t>P/E Ratio × LTM EPS</t>
        </is>
      </c>
    </row>
    <row r="12">
      <c r="A12" t="inlineStr">
        <is>
          <t>Status</t>
        </is>
      </c>
      <c r="B12" t="inlineStr">
        <is>
          <t>✅ All 4 requested metrics available!</t>
        </is>
      </c>
    </row>
    <row r="13">
      <c r="A13" t="inlineStr">
        <is>
          <t>Note</t>
        </is>
      </c>
      <c r="B13" t="inlineStr">
        <is>
          <t>Price calculated from TIKR's P/E ratio data. Very accurate!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28"/>
  <sheetViews>
    <sheetView workbookViewId="0">
      <selection activeCell="A1" sqref="A1"/>
    </sheetView>
  </sheetViews>
  <sheetFormatPr baseColWidth="8" defaultRowHeight="15"/>
  <cols>
    <col width="27.83203125" customWidth="1" min="1" max="1"/>
    <col width="6.33203125" customWidth="1" min="12" max="12"/>
    <col width="19.5" customWidth="1" min="14" max="14"/>
    <col width="9.1640625" customWidth="1" min="15" max="15"/>
  </cols>
  <sheetData>
    <row r="1">
      <c r="A1" s="2" t="n"/>
      <c r="B1" s="3" t="inlineStr">
        <is>
          <t>Base year</t>
        </is>
      </c>
      <c r="C1" s="2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  <c r="I1" s="4" t="n">
        <v>7</v>
      </c>
      <c r="J1" s="4" t="n">
        <v>8</v>
      </c>
      <c r="K1" s="4" t="n">
        <v>9</v>
      </c>
      <c r="L1" s="4" t="n">
        <v>10</v>
      </c>
      <c r="M1" s="5" t="inlineStr">
        <is>
          <t>Terminal year</t>
        </is>
      </c>
    </row>
    <row r="2">
      <c r="A2" s="6" t="inlineStr">
        <is>
          <t>Revenue growth rate</t>
        </is>
      </c>
      <c r="C2" s="7">
        <f>$O$11</f>
        <v/>
      </c>
      <c r="D2" s="7">
        <f>$O$11</f>
        <v/>
      </c>
      <c r="E2" s="7">
        <f>$O$11</f>
        <v/>
      </c>
      <c r="F2" s="7">
        <f>$O$11</f>
        <v/>
      </c>
      <c r="G2" s="7">
        <f>$O$11</f>
        <v/>
      </c>
      <c r="H2" s="7">
        <f>G2-((G2- $O$13)/5)</f>
        <v/>
      </c>
      <c r="I2" s="7">
        <f>H2-((H2- $O$13)/5)</f>
        <v/>
      </c>
      <c r="J2" s="7">
        <f>I2-((I2- $O$13)/5)</f>
        <v/>
      </c>
      <c r="K2" s="7">
        <f>J2-((J2- $O$13)/5)</f>
        <v/>
      </c>
      <c r="L2" s="7">
        <f>K2-((K2- $O$13)/5)</f>
        <v/>
      </c>
      <c r="M2" s="7">
        <f>L2-((L2- $O$13)/5)</f>
        <v/>
      </c>
    </row>
    <row r="3">
      <c r="A3" s="8" t="inlineStr">
        <is>
          <t>Revenues</t>
        </is>
      </c>
      <c r="B3" s="9">
        <f>O18</f>
        <v/>
      </c>
      <c r="C3" s="10">
        <f>B3*(1+C2)</f>
        <v/>
      </c>
      <c r="D3" s="10">
        <f>C3*(1+D2)</f>
        <v/>
      </c>
      <c r="E3" s="10">
        <f>D3*(1+E2)</f>
        <v/>
      </c>
      <c r="F3" s="10">
        <f>E3*(1+F2)</f>
        <v/>
      </c>
      <c r="G3" s="10">
        <f>F3*(1+G2)</f>
        <v/>
      </c>
      <c r="H3" s="10">
        <f>G3*(1+H2)</f>
        <v/>
      </c>
      <c r="I3" s="10">
        <f>H3*(1+I2)</f>
        <v/>
      </c>
      <c r="J3" s="10">
        <f>I3*(1+J2)</f>
        <v/>
      </c>
      <c r="K3" s="10">
        <f>J3*(1+K2)</f>
        <v/>
      </c>
      <c r="L3" s="10">
        <f>K3*(1+L2)</f>
        <v/>
      </c>
      <c r="M3" s="10">
        <f>L3*(1+M2)</f>
        <v/>
      </c>
    </row>
    <row r="4">
      <c r="A4" s="8" t="inlineStr">
        <is>
          <t>EBIT (Operating) margin</t>
        </is>
      </c>
      <c r="C4" s="11">
        <f>$O$12</f>
        <v/>
      </c>
      <c r="D4" s="11">
        <f>$O$12</f>
        <v/>
      </c>
      <c r="E4" s="11">
        <f>$O$12</f>
        <v/>
      </c>
      <c r="F4" s="11">
        <f>$O$12</f>
        <v/>
      </c>
      <c r="G4" s="11">
        <f>$O$12</f>
        <v/>
      </c>
      <c r="H4" s="11">
        <f>$O$12</f>
        <v/>
      </c>
      <c r="I4" s="11">
        <f>$O$12</f>
        <v/>
      </c>
      <c r="J4" s="11">
        <f>$O$12</f>
        <v/>
      </c>
      <c r="K4" s="11">
        <f>$O$12</f>
        <v/>
      </c>
      <c r="L4" s="11">
        <f>$O$12</f>
        <v/>
      </c>
      <c r="M4" s="11">
        <f>$O$12</f>
        <v/>
      </c>
    </row>
    <row r="5">
      <c r="A5" s="8" t="inlineStr">
        <is>
          <t>EBIT (Operating income)</t>
        </is>
      </c>
      <c r="B5" s="12" t="n"/>
      <c r="C5" s="10">
        <f>C3*C4</f>
        <v/>
      </c>
      <c r="D5" s="10">
        <f>D3*D4</f>
        <v/>
      </c>
      <c r="E5" s="10">
        <f>E3*E4</f>
        <v/>
      </c>
      <c r="F5" s="10">
        <f>F3*F4</f>
        <v/>
      </c>
      <c r="G5" s="10">
        <f>G3*G4</f>
        <v/>
      </c>
      <c r="H5" s="10">
        <f>H3*H4</f>
        <v/>
      </c>
      <c r="I5" s="10">
        <f>I3*I4</f>
        <v/>
      </c>
      <c r="J5" s="10">
        <f>J3*J4</f>
        <v/>
      </c>
      <c r="K5" s="10">
        <f>K3*K4</f>
        <v/>
      </c>
      <c r="L5" s="10">
        <f>L3*L4</f>
        <v/>
      </c>
      <c r="M5" s="10">
        <f>M3*M4</f>
        <v/>
      </c>
    </row>
    <row r="6">
      <c r="A6" s="6" t="inlineStr">
        <is>
          <t>Tax rate</t>
        </is>
      </c>
      <c r="B6" s="12" t="n"/>
      <c r="C6" s="7">
        <f>O14</f>
        <v/>
      </c>
      <c r="D6" s="7">
        <f>C6+(($O$16-$O$14)/10)</f>
        <v/>
      </c>
      <c r="E6" s="7">
        <f>D6+(($O$16-$O$14)/10)</f>
        <v/>
      </c>
      <c r="F6" s="7">
        <f>E6+(($O$16-$O$14)/10)</f>
        <v/>
      </c>
      <c r="G6" s="7">
        <f>F6+(($O$16-$O$14)/10)</f>
        <v/>
      </c>
      <c r="H6" s="7">
        <f>G6+(($O$16-$O$14)/10)</f>
        <v/>
      </c>
      <c r="I6" s="7">
        <f>H6+(($O$16-$O$14)/10)</f>
        <v/>
      </c>
      <c r="J6" s="7">
        <f>I6+(($O$16-$O$14)/10)</f>
        <v/>
      </c>
      <c r="K6" s="7">
        <f>J6+(($O$16-$O$14)/10)</f>
        <v/>
      </c>
      <c r="L6" s="7">
        <f>K6+(($O$16-$O$14)/10)</f>
        <v/>
      </c>
      <c r="M6" s="7">
        <f>L6+(($O$16-$O$14)/10)</f>
        <v/>
      </c>
    </row>
    <row r="7">
      <c r="A7" s="8" t="inlineStr">
        <is>
          <t>EBIT(1-t)</t>
        </is>
      </c>
      <c r="B7" s="12" t="n"/>
      <c r="C7" s="10">
        <f>C5*(1-C6)</f>
        <v/>
      </c>
      <c r="D7" s="10">
        <f>D5*(1-D6)</f>
        <v/>
      </c>
      <c r="E7" s="10">
        <f>E5*(1-E6)</f>
        <v/>
      </c>
      <c r="F7" s="10">
        <f>F5*(1-F6)</f>
        <v/>
      </c>
      <c r="G7" s="10">
        <f>G5*(1-G6)</f>
        <v/>
      </c>
      <c r="H7" s="10">
        <f>H5*(1-H6)</f>
        <v/>
      </c>
      <c r="I7" s="10">
        <f>I5*(1-I6)</f>
        <v/>
      </c>
      <c r="J7" s="10">
        <f>J5*(1-J6)</f>
        <v/>
      </c>
      <c r="K7" s="10">
        <f>K5*(1-K6)</f>
        <v/>
      </c>
      <c r="L7" s="10">
        <f>L5*(1-L6)</f>
        <v/>
      </c>
      <c r="M7" s="10">
        <f>M5*(1-M6)</f>
        <v/>
      </c>
    </row>
    <row r="8">
      <c r="A8" s="8" t="inlineStr">
        <is>
          <t>- Reinvestment</t>
        </is>
      </c>
      <c r="B8" s="12" t="n"/>
      <c r="C8" s="10">
        <f>(C3-B3)/$O$15</f>
        <v/>
      </c>
      <c r="D8" s="10">
        <f>(D3-C3)/$O$15</f>
        <v/>
      </c>
      <c r="E8" s="10">
        <f>(E3-D3)/$O$15</f>
        <v/>
      </c>
      <c r="F8" s="10">
        <f>(F3-E3)/$O$15</f>
        <v/>
      </c>
      <c r="G8" s="10">
        <f>(G3-F3)/$O$15</f>
        <v/>
      </c>
      <c r="H8" s="10">
        <f>(H3-G3)/$O$15</f>
        <v/>
      </c>
      <c r="I8" s="10">
        <f>(I3-H3)/$O$15</f>
        <v/>
      </c>
      <c r="J8" s="10">
        <f>(J3-I3)/$O$15</f>
        <v/>
      </c>
      <c r="K8" s="10">
        <f>(K3-J3)/$O$15</f>
        <v/>
      </c>
      <c r="L8" s="10">
        <f>(L3-K3)/$O$15</f>
        <v/>
      </c>
      <c r="M8" s="10">
        <f>(M3-L3)/$O$15</f>
        <v/>
      </c>
    </row>
    <row r="9">
      <c r="A9" s="13" t="inlineStr">
        <is>
          <t>FCFF</t>
        </is>
      </c>
      <c r="B9" s="12" t="n"/>
      <c r="C9" s="10">
        <f>C7-C8</f>
        <v/>
      </c>
      <c r="D9" s="10">
        <f>D7-D8</f>
        <v/>
      </c>
      <c r="E9" s="10">
        <f>E7-E8</f>
        <v/>
      </c>
      <c r="F9" s="10">
        <f>F7-F8</f>
        <v/>
      </c>
      <c r="G9" s="10">
        <f>G7-G8</f>
        <v/>
      </c>
      <c r="H9" s="10">
        <f>H7-H8</f>
        <v/>
      </c>
      <c r="I9" s="10">
        <f>I7-I8</f>
        <v/>
      </c>
      <c r="J9" s="10">
        <f>J7-J8</f>
        <v/>
      </c>
      <c r="K9" s="10">
        <f>K7-K8</f>
        <v/>
      </c>
      <c r="L9" s="10">
        <f>L7-L8</f>
        <v/>
      </c>
      <c r="M9" s="10">
        <f>M7-M8</f>
        <v/>
      </c>
    </row>
    <row r="10">
      <c r="B10" s="12" t="n"/>
    </row>
    <row r="11">
      <c r="A11" s="14" t="inlineStr">
        <is>
          <t>Terminal cash flow</t>
        </is>
      </c>
      <c r="B11" s="15">
        <f>M9</f>
        <v/>
      </c>
      <c r="N11" s="14" t="inlineStr">
        <is>
          <t>Growth Rate</t>
        </is>
      </c>
      <c r="O11" s="16" t="n">
        <v>0.04</v>
      </c>
    </row>
    <row r="12">
      <c r="A12" s="13" t="inlineStr">
        <is>
          <t>Terminal value</t>
        </is>
      </c>
      <c r="B12" s="17">
        <f>B11/(O20-O13)</f>
        <v/>
      </c>
      <c r="N12" s="14" t="inlineStr">
        <is>
          <t>Operating Margin</t>
        </is>
      </c>
      <c r="O12" s="16">
        <f>AVERAGE(income_statement.H14:K14)/100</f>
        <v/>
      </c>
    </row>
    <row r="13">
      <c r="A13" s="13" t="inlineStr">
        <is>
          <t>PV(Terminal value)</t>
        </is>
      </c>
      <c r="B13" s="17">
        <f>B12/(1+O20)^10</f>
        <v/>
      </c>
      <c r="N13" s="14" t="inlineStr">
        <is>
          <t>RiskFreeRate</t>
        </is>
      </c>
      <c r="O13" s="16" t="n">
        <v>0.046</v>
      </c>
    </row>
    <row r="14">
      <c r="A14" s="13" t="inlineStr">
        <is>
          <t>PV (CF over next 10 years)</t>
        </is>
      </c>
      <c r="B14" s="17">
        <f>NPV(O20,C9:L9)</f>
        <v/>
      </c>
      <c r="N14" s="14" t="inlineStr">
        <is>
          <t>Tax Effective</t>
        </is>
      </c>
      <c r="O14" s="16">
        <f>AVERAGE(income_statement.H49:K49)/100</f>
        <v/>
      </c>
    </row>
    <row r="15">
      <c r="A15" s="13" t="inlineStr">
        <is>
          <t>Sum of PV</t>
        </is>
      </c>
      <c r="B15" s="17">
        <f>SUM(B13:B14)</f>
        <v/>
      </c>
      <c r="N15" s="14" t="inlineStr">
        <is>
          <t>Sales to Capital Ratio</t>
        </is>
      </c>
      <c r="O15" s="18">
        <f>1</f>
        <v/>
      </c>
    </row>
    <row r="16">
      <c r="A16" s="13" t="inlineStr">
        <is>
          <t>Value of operating assets =</t>
        </is>
      </c>
      <c r="B16" s="17">
        <f>B15</f>
        <v/>
      </c>
      <c r="F16" s="9" t="n"/>
      <c r="N16" s="14" t="inlineStr">
        <is>
          <t>Tax Marginal</t>
        </is>
      </c>
      <c r="O16" s="16">
        <f>AVERAGE(income_statement.H49:K49)/100</f>
        <v/>
      </c>
    </row>
    <row r="17">
      <c r="A17" s="13" t="inlineStr">
        <is>
          <t>Value of equity</t>
        </is>
      </c>
      <c r="B17" s="17">
        <f>B16-O23-O24+O25+O26</f>
        <v/>
      </c>
      <c r="E17" s="9" t="n"/>
      <c r="O17" s="19" t="n"/>
    </row>
    <row r="18">
      <c r="A18" s="13" t="inlineStr">
        <is>
          <t>Value of equity in common stock</t>
        </is>
      </c>
      <c r="B18" s="17">
        <f>B17-O27</f>
        <v/>
      </c>
      <c r="F18" s="11" t="n"/>
      <c r="I18" s="7" t="n"/>
      <c r="N18" s="8" t="inlineStr">
        <is>
          <t>Revenue</t>
        </is>
      </c>
      <c r="O18" s="20">
        <f>income_statement.K3</f>
        <v/>
      </c>
    </row>
    <row r="19">
      <c r="A19" s="13" t="inlineStr">
        <is>
          <t>Estimated value /share</t>
        </is>
      </c>
      <c r="B19" s="21">
        <f>B18/O28</f>
        <v/>
      </c>
      <c r="I19" s="9" t="n"/>
      <c r="N19" s="8" t="inlineStr">
        <is>
          <t>Price Currently</t>
        </is>
      </c>
      <c r="O19" s="22" t="n">
        <v>19.44</v>
      </c>
    </row>
    <row r="20">
      <c r="A20" s="13" t="inlineStr">
        <is>
          <t>Price</t>
        </is>
      </c>
      <c r="B20" s="23">
        <f>O19</f>
        <v/>
      </c>
      <c r="F20" s="12" t="n"/>
      <c r="N20" s="8" t="inlineStr">
        <is>
          <t>Terminal cost of equity</t>
        </is>
      </c>
      <c r="O20" s="24">
        <f>10%</f>
        <v/>
      </c>
    </row>
    <row r="21">
      <c r="A21" s="13" t="inlineStr">
        <is>
          <t>Price as % of value</t>
        </is>
      </c>
      <c r="B21" s="23">
        <f>B19/B20</f>
        <v/>
      </c>
      <c r="F21" s="11" t="n"/>
      <c r="I21" s="9" t="n"/>
      <c r="N21" s="8" t="inlineStr">
        <is>
          <t>Probability of failure =</t>
        </is>
      </c>
      <c r="O21" s="25" t="n">
        <v>0.12</v>
      </c>
    </row>
    <row r="22">
      <c r="F22" s="9" t="n"/>
      <c r="H22" s="26" t="n"/>
      <c r="N22" s="8" t="inlineStr">
        <is>
          <t>Proceeds if firm fails =</t>
        </is>
      </c>
      <c r="O22" s="25" t="n"/>
    </row>
    <row r="23">
      <c r="F23" s="9" t="n"/>
      <c r="N23" s="8" t="inlineStr">
        <is>
          <t>- Debt</t>
        </is>
      </c>
      <c r="O23" s="27">
        <f>balancesheet_statement.L54</f>
        <v/>
      </c>
    </row>
    <row r="24">
      <c r="N24" s="8" t="inlineStr">
        <is>
          <t>- Minority interests</t>
        </is>
      </c>
      <c r="O24" s="27" t="n">
        <v>0</v>
      </c>
    </row>
    <row r="25">
      <c r="N25" s="8">
        <f>"+Cash"</f>
        <v/>
      </c>
      <c r="O25" s="27">
        <f>balancesheet_statement.L2</f>
        <v/>
      </c>
    </row>
    <row r="26">
      <c r="N26" s="8">
        <f>"+Non-operating assets"</f>
        <v/>
      </c>
      <c r="O26" s="27" t="n">
        <v>0</v>
      </c>
    </row>
    <row r="27">
      <c r="N27" s="8" t="inlineStr">
        <is>
          <t>- Value of options</t>
        </is>
      </c>
      <c r="O27" s="25" t="n">
        <v>0</v>
      </c>
    </row>
    <row r="28">
      <c r="N28" s="8" t="inlineStr">
        <is>
          <t>Number of shares</t>
        </is>
      </c>
      <c r="O28" s="27">
        <f>VALUE(LEFT(SUBSTITUTE(live_market_data.B3,"M",""),FIND(" ",live_market_data.B3)-1))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2025-05-30T19:21:35Z</dcterms:created>
  <dcterms:modified xsi:type="dcterms:W3CDTF">2025-05-30T19:21:35Z</dcterms:modified>
</cp:coreProperties>
</file>