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eaulieu/Documents/1 - Work/WAI/Articles/Own/WAWOS/To submit/Submission 4/"/>
    </mc:Choice>
  </mc:AlternateContent>
  <xr:revisionPtr revIDLastSave="0" documentId="13_ncr:1_{81AF4DC6-4782-6245-B574-7DE1AD6AC269}" xr6:coauthVersionLast="47" xr6:coauthVersionMax="47" xr10:uidLastSave="{00000000-0000-0000-0000-000000000000}"/>
  <bookViews>
    <workbookView xWindow="1440" yWindow="460" windowWidth="36960" windowHeight="20800" xr2:uid="{6364B687-3E96-B043-9952-BDA9A9BE1C99}"/>
  </bookViews>
  <sheets>
    <sheet name="Data Review" sheetId="18" r:id="rId1"/>
    <sheet name="Data Meta-analysis" sheetId="3" r:id="rId2"/>
  </sheets>
  <definedNames>
    <definedName name="_xlnm._FilterDatabase" localSheetId="1" hidden="1">'Data Meta-analysis'!$K$1:$K$31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6" i="3" l="1"/>
  <c r="V96" i="3"/>
  <c r="T98" i="3"/>
  <c r="V98" i="3"/>
  <c r="T99" i="3"/>
  <c r="V99" i="3"/>
  <c r="T103" i="3"/>
  <c r="V103" i="3"/>
  <c r="H104" i="3"/>
  <c r="J104" i="3"/>
  <c r="L104" i="3"/>
  <c r="N104" i="3"/>
  <c r="H106" i="3"/>
  <c r="J106" i="3"/>
  <c r="T106" i="3"/>
  <c r="V106" i="3"/>
  <c r="H107" i="3"/>
  <c r="J107" i="3"/>
  <c r="T107" i="3"/>
  <c r="V107" i="3"/>
  <c r="T108" i="3"/>
  <c r="V108" i="3"/>
  <c r="T109" i="3"/>
  <c r="V109" i="3"/>
  <c r="H110" i="3"/>
  <c r="J110" i="3"/>
  <c r="L110" i="3"/>
  <c r="N110" i="3"/>
  <c r="H111" i="3"/>
  <c r="J111" i="3"/>
  <c r="L111" i="3"/>
  <c r="N111" i="3"/>
  <c r="H113" i="3"/>
  <c r="J113" i="3"/>
  <c r="H114" i="3"/>
  <c r="J114" i="3"/>
  <c r="H115" i="3"/>
  <c r="J115" i="3"/>
  <c r="H116" i="3"/>
  <c r="J116" i="3"/>
  <c r="H117" i="3"/>
  <c r="J117" i="3"/>
  <c r="L117" i="3"/>
  <c r="N117" i="3"/>
  <c r="T117" i="3"/>
  <c r="V117" i="3"/>
  <c r="H118" i="3"/>
  <c r="J118" i="3"/>
  <c r="L118" i="3"/>
  <c r="N118" i="3"/>
  <c r="T118" i="3"/>
  <c r="V118" i="3"/>
  <c r="H119" i="3"/>
  <c r="J119" i="3"/>
  <c r="L119" i="3"/>
  <c r="N119" i="3"/>
  <c r="H120" i="3"/>
  <c r="J120" i="3"/>
  <c r="L120" i="3"/>
  <c r="N120" i="3"/>
  <c r="H121" i="3"/>
  <c r="J121" i="3"/>
  <c r="L121" i="3"/>
  <c r="N121" i="3"/>
  <c r="H122" i="3"/>
  <c r="J122" i="3"/>
  <c r="L122" i="3"/>
  <c r="N122" i="3"/>
  <c r="H124" i="3"/>
  <c r="J124" i="3"/>
  <c r="L124" i="3"/>
  <c r="N124" i="3"/>
  <c r="H126" i="3"/>
  <c r="J126" i="3"/>
  <c r="L126" i="3"/>
  <c r="N126" i="3"/>
  <c r="P126" i="3"/>
  <c r="R126" i="3"/>
  <c r="T126" i="3"/>
  <c r="V126" i="3"/>
  <c r="H127" i="3"/>
  <c r="J127" i="3"/>
  <c r="L127" i="3"/>
  <c r="N127" i="3"/>
  <c r="P127" i="3"/>
  <c r="R127" i="3"/>
  <c r="T127" i="3"/>
  <c r="V127" i="3"/>
  <c r="H128" i="3"/>
  <c r="J128" i="3"/>
  <c r="L128" i="3"/>
  <c r="N128" i="3"/>
  <c r="T128" i="3"/>
  <c r="V128" i="3"/>
  <c r="H129" i="3"/>
  <c r="J129" i="3"/>
  <c r="L129" i="3"/>
  <c r="N129" i="3"/>
  <c r="T129" i="3"/>
  <c r="V129" i="3"/>
  <c r="H131" i="3"/>
  <c r="J131" i="3"/>
  <c r="L131" i="3"/>
  <c r="N131" i="3"/>
  <c r="T131" i="3"/>
  <c r="V131" i="3"/>
</calcChain>
</file>

<file path=xl/sharedStrings.xml><?xml version="1.0" encoding="utf-8"?>
<sst xmlns="http://schemas.openxmlformats.org/spreadsheetml/2006/main" count="1197" uniqueCount="467">
  <si>
    <t>Title</t>
  </si>
  <si>
    <t>Alterations in Hippocampal Antioxidant Enzyme Activities and Sympatho-Adrenomedullary System of Rats in Response to Different Stress Models</t>
  </si>
  <si>
    <t>Hippocampus</t>
  </si>
  <si>
    <t>Chronic Social Isolation Compromises the Activity of Both Glutathione Peroxidase and Catalase in Hippocampus of Male Wistar Rats</t>
  </si>
  <si>
    <t>Effects of early life interventions and palatable diet on anxiety and on oxidative stress in young rats</t>
  </si>
  <si>
    <t>Isolation Stress Exposure and Consumption of Palatable Diet
During the Prepubertal Period Leads to Cellular Changes in the Hippocampus</t>
  </si>
  <si>
    <t>Different susceptibility of prefrontal cortex and hippocampus to oxidative stress following chronic social isolation stress</t>
  </si>
  <si>
    <t>Protective effect of Hsp70i against chronic social isolation stress in the rat hippocampus</t>
  </si>
  <si>
    <t>Chronic social isolation decreases glutamate and glutamine levels and induces oxidative stress in the rat hippocampus</t>
  </si>
  <si>
    <t>Fluoxetine reverses behavior changes in socially isolated rats: role of the hippocampal GSH‑dependent defense system and proinfammatory cytokines</t>
  </si>
  <si>
    <t>The antidepressant- and anxiolytic-like effects of fluoxetine and clozapine in chronically isolated rats involve inhibition of hippocampal TNF-α</t>
  </si>
  <si>
    <t>Evaluation of Oxidative Stress Indices in Withdrawal Period from Morphine in Hippocampus and Prefrontal Cortex in Pair and Isolated Male Rats</t>
  </si>
  <si>
    <t>Social State Influences Memory in Novel Object Recognition Test Through Oxidative Stress Balance in Male Rats</t>
  </si>
  <si>
    <t>Assessment of Improvement in Oxidative  Stress Indices with Resocialization in  Memory Retrieval in Y-Maze in Male Rats</t>
  </si>
  <si>
    <t>Modulation of catalase, copper and zinc  in the hippocampus and the prefrontal cortex  in social isolation‑induced depression in male rats</t>
  </si>
  <si>
    <t>Rosuvastatin improves olanzapine’s effects on behavioral impairment and hippocampal, hepatic and metabolic damages in isolated reared male rats</t>
  </si>
  <si>
    <t>Sesame Oil and Its Component Oleic Acid Ameliorate Behavioral and Biochemical Alterations in Socially Isolated Rats</t>
  </si>
  <si>
    <t>Behavioral and neurochemical changes induced by post-weaning female rats isolation</t>
  </si>
  <si>
    <t>Tropisetron attenuated the anxiogenic effects of social isolation by modulating nitrergic system and mitochondrial function</t>
  </si>
  <si>
    <t>Overexpression of catalase in mitochondria mitigates changes in hippocampal cytokine expression following simulated microgravity and isolation</t>
  </si>
  <si>
    <t>Modulation of astrocyte activity and improvement of oxidative stress through blockage of NO/NMDAR pathway improve posttraumatic stress disorder (PTSD)-like behavior induced by social isolation stress</t>
  </si>
  <si>
    <t>Socialization Alleviates Burden of Oxidative-Stress in Hippocampus and Prefrontal Cortex in Morphine Addiction Period in Male Rats</t>
  </si>
  <si>
    <t>Isolation Stress During the Prepubertal Period in Rats Induces
Long-Lasting Neurochemical Changes in the Prefrontal Cortex</t>
  </si>
  <si>
    <t>PFC</t>
  </si>
  <si>
    <t>Chronic social isolation induces NF-κB activation and upregulation of iNOS protein expression in rat prefrontal cortex</t>
  </si>
  <si>
    <t>Prefrontal cortical glutathione-dependent defense and proinflammatory mediators in chronically isolated rats: Modulation by fluoxetine or clozapine</t>
  </si>
  <si>
    <t>Dihydromyricetin ameliorates social isolation-induced anxiety by modulating mitochondrial function, antioxidant enzymes, and BDNF</t>
  </si>
  <si>
    <t>Effect of noise stress on free radical scavenging enzymes in brain</t>
  </si>
  <si>
    <t>Antioxidant property of α-asarone against noise-stress-induced changes in different regions of rat brain</t>
  </si>
  <si>
    <t>Effects of chronic noise stress on spatial memory of rats in relation to neuronal dendritic alteration and free radical-imbalance in hippocampus and medial prefrontal cortex</t>
  </si>
  <si>
    <t xml:space="preserve">Neuroprotective effects of Indigofera tinctoria on noise stress affected Wistar albino rat brain </t>
  </si>
  <si>
    <t>The hippocampus may be more susceptible to environmental noise than the auditory cortex</t>
  </si>
  <si>
    <t>Antioxidant mediated response of Scoparia dulcis in noise-induced redox imbalance and immunohistochemical
changes in rat brain</t>
  </si>
  <si>
    <t>Moderate noise associated oxidative stress with concomitant memory impairment, neuro-inflammation and neurodegeneration</t>
  </si>
  <si>
    <t>Kaempferol and zinc gluconate mitigate neurobehavioral deficits and oxidative stress induced by noise exposure in Wistar rats</t>
  </si>
  <si>
    <t>Noise</t>
  </si>
  <si>
    <t>Effect of Triphala on oxidative stress and on cell-mediated immune response against noise stress in rats</t>
  </si>
  <si>
    <t>Plasma</t>
  </si>
  <si>
    <t>Noise induces oxidative stress in rat</t>
  </si>
  <si>
    <t>Exposure to noise pollution and its effect on oxidant and antioxidant parameters in blood and liver tissue of rat</t>
  </si>
  <si>
    <t>The Impact of Noise and Formaldehyde Exposure on Oxidative Stress Indices in Blood and Liver Tissue of Rat</t>
  </si>
  <si>
    <t>Is rosuvastatin protective against on noise-induced oxidative stress in rat serum?</t>
  </si>
  <si>
    <t>Melatonin Attenuates Noise Stress-induced Gastrointestinal Motility Disorder and Gastric Stress Ulcer: Role of Gastrointestinal Hormones and Oxidative Stress in Rats</t>
  </si>
  <si>
    <t xml:space="preserve">The effects of high level noise and α−adrenoblocker on the oxidation intensity in white rats blood </t>
  </si>
  <si>
    <t>Effect of noise stress on cardiovascular system in adult male albino rat: implication of stress hormones, endothelial dysfunction and oxidative stress</t>
  </si>
  <si>
    <t>Effects of noise on vascular function, oxidative stress, and inflammation: mechanistic insight from studies in mice</t>
  </si>
  <si>
    <t>Crucial role for Nox2 and sleep deprivation in aircraft noise-induced vascular and cerebral oxidative stress, inflammation, and gene regulation</t>
  </si>
  <si>
    <t>The Effect of Noise in the Intensive Care Unit on the Oxidative Stress Response in Rats</t>
  </si>
  <si>
    <t>Exacerbation of adverse cardiovascular effects of aircraft noise in an animal model of arterial hypertension</t>
  </si>
  <si>
    <t>Assortment of kaempferol and zinc gluconate improves noise-induced biochemical imbalance and deficits in body weight gain</t>
  </si>
  <si>
    <t>Alpha2-Adrenoblockers Regulate Development of Oxidative Stress and Cognitive Behaviour of Rats under Chronic Acoustic Stress Conditions</t>
  </si>
  <si>
    <t>Combined effects of the exposure to silver nanoparticles and noise on hearing function and cochlea structure of the male rats</t>
  </si>
  <si>
    <t>Data on the effect of lead concomitant noise on oxidative stress in rats</t>
  </si>
  <si>
    <t>Antidiabetic effect of honey feeding in noise induced hyperglycemic rat: involvement of oxidative stress</t>
  </si>
  <si>
    <t>Brain</t>
  </si>
  <si>
    <t>Tualang Honey Attenuates Noise Stress-Induced Memory Deficits in Aged Rats</t>
  </si>
  <si>
    <t>Moderate O3/O2 therapy enhances enzymatic and non-enzymatic antioxidant in brain and cochlear that protects noise-induced hearing loss</t>
  </si>
  <si>
    <t>Noise stress impairs social interaction in adult male mice: Role of oxidative stress and neuroendocrine markers</t>
  </si>
  <si>
    <t>Tualang Honey Exerts Antioxidant and Antidepressant-like Effects in Stress exposed Rats</t>
  </si>
  <si>
    <t>Diet supplements of banana fruit pulp mitigates repeated noise stress induced behavioral deficits and oxidative stress</t>
  </si>
  <si>
    <t>Supplementation of Taurine Insulates Against Oxidative Stress, Confers Neuroprotection and Attenuates Memory Impairment in Noise Stress Exposed Male Wistar Rats</t>
  </si>
  <si>
    <t>Vitamin D2 protects acute and repeated noise stress induced behavioral, biochemical, and histopathological alterations: Possible antioxidant effect</t>
  </si>
  <si>
    <t>Body homogenate supernatant</t>
  </si>
  <si>
    <t>Oecologia</t>
  </si>
  <si>
    <t>Experimental evidence for the adaptive response of aquatic invertebrates to chronic predation risk</t>
  </si>
  <si>
    <t>Crustaceans</t>
  </si>
  <si>
    <t>Continuity of chronic predation risk determines changes in prey physiology</t>
  </si>
  <si>
    <t>Does global warming intensify cost of antipredator reaction? A case study of freshwater amphipods</t>
  </si>
  <si>
    <t>Impact of Predator Cues on Responses to Silver Nanoparticles
in Daphnia carinata</t>
  </si>
  <si>
    <t>Reinforcing effects of non-pathogenic bacteria and predation risk: from physiology to life history</t>
  </si>
  <si>
    <t>Insects</t>
  </si>
  <si>
    <t>Abdomen homogenate</t>
  </si>
  <si>
    <t>Predation risk induces stress proteins and reduces antioxidant defense</t>
  </si>
  <si>
    <t>Biol. Lett.</t>
  </si>
  <si>
    <t>Predation risk causes oxidative damage in prey</t>
  </si>
  <si>
    <t>Synergistic effects between pesticide stress and predator cues: Conflicting results from life history and physiology in the damselfly
Enallagma cyathigerum</t>
  </si>
  <si>
    <t>Chlorpyrifos-induced oxidative damage is reduced under warming and predation risk: Explaining antagonistic interactions with a pesticide</t>
  </si>
  <si>
    <t>Chronic Predation Risk Reduces Escape Speed by Increasing Oxidative Damage: A Deadly Cost of an Adaptive Antipredator Response</t>
  </si>
  <si>
    <t>Food level and sex shape predator-induced physiological stress:
immune defence and antioxidant defence</t>
  </si>
  <si>
    <t>The effect of temperature and invasive alien
predator on genetic and phenotypic variation
in the damselfy Ischnura elegans: cross-latitude
comparison</t>
  </si>
  <si>
    <t>Non-consumptive effects of the zigzag ladybird beetle, Cheilomenes sexmaculata (Fab.) on its prey, the cotton aphid, Aphis gossypii Glover</t>
  </si>
  <si>
    <t>Species-specific responsiveness of four enzymes to endosulfan and predation risk questions their usefulness as general biomarkers</t>
  </si>
  <si>
    <t>Additive effects of predator cues and dimethoate on different levels of biological organisation in the non-biting midge Chironomus riparius</t>
  </si>
  <si>
    <t>Non-consumptive effects of Encarsia formosa on the reproduction and metabolism of the whitefly Bemisia tabaci</t>
  </si>
  <si>
    <t>Conservation Physiology</t>
  </si>
  <si>
    <t>Eucalypt leaf litter impairs growth and development of amphibian larvae, inhibits their antipredator responses and alters their physiology</t>
  </si>
  <si>
    <t>Amphibians</t>
  </si>
  <si>
    <t>Invasive predator snake induces oxidative stress responses in insular amphibian species</t>
  </si>
  <si>
    <t>Physiological Stress Responses in Amphibian Larvae to Multiple Stressors Reveal Marked Anthropogenic Effects even below Lethal Levels</t>
  </si>
  <si>
    <t>Opposite and synergistic physiological responses to water acidity and predator cues in spadefoot toad tadpoles</t>
  </si>
  <si>
    <t>Predator-induced physiological responses in tadpoles challenged with herbicide pollution</t>
  </si>
  <si>
    <t>study</t>
  </si>
  <si>
    <t>test</t>
  </si>
  <si>
    <t>n_controls</t>
  </si>
  <si>
    <t>n_exp</t>
  </si>
  <si>
    <t>mean_controls_SOD</t>
  </si>
  <si>
    <t>sd_controls_SOD</t>
  </si>
  <si>
    <t>mean_exp_SOD</t>
  </si>
  <si>
    <t>sd_exp_SOD</t>
  </si>
  <si>
    <t>mean_controls_CAT</t>
  </si>
  <si>
    <t>sd_controls_CAT</t>
  </si>
  <si>
    <t>mean_exp_CAT</t>
  </si>
  <si>
    <t>sd_exp_CAT</t>
  </si>
  <si>
    <t>mean_controls_GSH</t>
  </si>
  <si>
    <t>sd_controls_GSH</t>
  </si>
  <si>
    <t>mean_exp_GSH</t>
  </si>
  <si>
    <t>mean_controls_MDA</t>
  </si>
  <si>
    <t>sd_controls_MDA</t>
  </si>
  <si>
    <t>mean_exp_MDA</t>
  </si>
  <si>
    <t>sd_exp_GSH</t>
  </si>
  <si>
    <t>sd_exp_MDA</t>
  </si>
  <si>
    <t>title</t>
  </si>
  <si>
    <t>MDA</t>
  </si>
  <si>
    <t>GSH</t>
  </si>
  <si>
    <t>Predation</t>
  </si>
  <si>
    <t>Social isolation</t>
  </si>
  <si>
    <t>Predation exposure</t>
  </si>
  <si>
    <t>ROS</t>
  </si>
  <si>
    <t>TAC</t>
  </si>
  <si>
    <t>KRL</t>
  </si>
  <si>
    <t>GPX</t>
  </si>
  <si>
    <t>Carotenoids</t>
  </si>
  <si>
    <t>Mammals</t>
  </si>
  <si>
    <t>Birds</t>
  </si>
  <si>
    <t>Reptiles</t>
  </si>
  <si>
    <t>Fish</t>
  </si>
  <si>
    <t>Mollusks</t>
  </si>
  <si>
    <t>Cnidaria</t>
  </si>
  <si>
    <t>Physical activity</t>
  </si>
  <si>
    <t>Temperature</t>
  </si>
  <si>
    <t>Water deprivation</t>
  </si>
  <si>
    <t>Reproduction</t>
  </si>
  <si>
    <t>Journal</t>
  </si>
  <si>
    <t>Year</t>
  </si>
  <si>
    <t>OS parameters</t>
  </si>
  <si>
    <t>Animal Welfare</t>
  </si>
  <si>
    <t>Fit for transport? Broiler chicken fitness assessment for transportation to slaughter</t>
  </si>
  <si>
    <t>Low physical fitness (lameness, illness, hock burns, foot-pad dermatitis, lesions, physical defects, cleanliness and cachexia)</t>
  </si>
  <si>
    <t>Journal of Applied Animal Welfare Science</t>
  </si>
  <si>
    <t>Effects of Grazing in a Sown Pasture with Forestland on the Health of Japanese Black Cows as Evaluated by Multiple Indicators</t>
  </si>
  <si>
    <t>TAC, SOD, GPx</t>
  </si>
  <si>
    <t>Confinement</t>
  </si>
  <si>
    <t>Assessment of living conditions in wild boars by analysis of oxidative stress markers</t>
  </si>
  <si>
    <t>ROM, BAP, OXY</t>
  </si>
  <si>
    <t>Serum</t>
  </si>
  <si>
    <t>High population density</t>
  </si>
  <si>
    <t>Daytime Evaluation of Oxidative Stress and Behavioural Parameters of Donkeys (Equus asinus) During The Hot-Dry and Cold-Dry (Harmattan) Season in a Tropical Savannah</t>
  </si>
  <si>
    <t>Hot season</t>
  </si>
  <si>
    <t>The Effect of Epicatechin-(4β-8)-Catechin on Some Biomarkers of Fatigue in Packed Donkeys (Equus Asinus) during the Dry Season in Northern Nigeria</t>
  </si>
  <si>
    <t>SOD, CAT, GPX, TAC</t>
  </si>
  <si>
    <t>Animals (Animal Welfare)</t>
  </si>
  <si>
    <t>Spinal Reactive Oxygen Species and Oxidative Damage Mediate Chronic Pain in Lame Dairy Cows</t>
  </si>
  <si>
    <t>ROS, MDA, PC, SOD, CAT, GPX, TAC</t>
  </si>
  <si>
    <t>Spinal cord</t>
  </si>
  <si>
    <t>Chronic inflammatory lameness</t>
  </si>
  <si>
    <t>The Impact of Antioxidant Supplementation and Heat Stress on Carcass Characteristics, Muscle Nutritional Profile and Functionality of Lamb Meat</t>
  </si>
  <si>
    <t>MDA, vit. E</t>
  </si>
  <si>
    <t>Muscle</t>
  </si>
  <si>
    <t>Antioxidant Supplementation, Heat Stress</t>
  </si>
  <si>
    <t>Comparison of Mineral, Metabolic, and Oxidative Profile of Saanen Goat during Lactation with Different Mediterranean Breed Clusters under the Same Environmental Conditions</t>
  </si>
  <si>
    <t>MDA, hydroperoxides, PC, FRAP, SOD</t>
  </si>
  <si>
    <t>Lactation</t>
  </si>
  <si>
    <t>Antagonistic Impact of Acrylamide and Ethanol on Biochemical and Morphological Parameters Consistent with Bone Health in Mice</t>
  </si>
  <si>
    <t>Blood</t>
  </si>
  <si>
    <t>Acrylamide and Ethanol</t>
  </si>
  <si>
    <t>Effects of Different Non-Cage Housing Systems on the Production Performance, Serum Parameters and Intestinal Morphology of Laying Hens</t>
  </si>
  <si>
    <t>GPX, SOD, MDA</t>
  </si>
  <si>
    <t>Non-Cage Housing Systems</t>
  </si>
  <si>
    <t>Effects of Cold Exposure on Performance and Skeletal Muscle Fiber in Weaned Piglets</t>
  </si>
  <si>
    <t>TAC, SOD, MDA</t>
  </si>
  <si>
    <t>Serum, muscle</t>
  </si>
  <si>
    <t>Cold</t>
  </si>
  <si>
    <t>Assessing Allostatic Load in Ring-Tailed Lemurs (Lemur catta)</t>
  </si>
  <si>
    <t>8-OHdG</t>
  </si>
  <si>
    <t>Husbandry factors</t>
  </si>
  <si>
    <t>Effects of Macleaya cordata Extract on Blood Biochemical Indices and Intestinal Flora in Heat-Stressed Mice</t>
  </si>
  <si>
    <t>MDA, CAT, SOD, GPX</t>
  </si>
  <si>
    <t>Heat, Macleaya cordata Extract</t>
  </si>
  <si>
    <t>Influence of Cold Environments on Growth, Antioxidant Status, Immunity and Expression of Related Genes in Lambs</t>
  </si>
  <si>
    <r>
      <t>MDA, CAT, GPX, SOD (</t>
    </r>
    <r>
      <rPr>
        <sz val="10"/>
        <color rgb="FFFF0000"/>
        <rFont val="Calibri"/>
        <family val="2"/>
        <scheme val="minor"/>
      </rPr>
      <t>activity and expression</t>
    </r>
    <r>
      <rPr>
        <sz val="10"/>
        <color rgb="FF000000"/>
        <rFont val="Calibri"/>
        <family val="2"/>
        <scheme val="minor"/>
      </rPr>
      <t>)</t>
    </r>
  </si>
  <si>
    <t>Effects of Housing and Management Systems on the Growth, Immunity, Antioxidation, and Related Physiological and Biochemical Indicators of Donkeys in Cold Weather</t>
  </si>
  <si>
    <t xml:space="preserve">GPX, SOD, CAT, MDA, TAC </t>
  </si>
  <si>
    <t>Housing system (a cold-water-drinking group without a windproof facility, a lukewarm-water-drinking group without windproof facilities, a cold-water-drinking group with a windproof facility, and a lukewarm-water-drinking group with a windproof facility)</t>
  </si>
  <si>
    <t>Oxidative stress predicts long-term resight probability and reproductive success in Scopoli's shearwater ( Calonectris diomedea )</t>
  </si>
  <si>
    <t>ROM, TAC, thiols</t>
  </si>
  <si>
    <t>Resight probability, reproduction</t>
  </si>
  <si>
    <t>Oxidative stress, activity behaviour and body mass in captive parrots</t>
  </si>
  <si>
    <t>DNA damage, MDA, α-tocopherol, lutein, zeaxanthin and retinol</t>
  </si>
  <si>
    <t>Effects of bird-feeding activities on the health of wild birds</t>
  </si>
  <si>
    <t>Feeders</t>
  </si>
  <si>
    <t xml:space="preserve">Development and application of an antibody-based protein microarray to assess physiological stress in grizzly bears (Ursus arctos) </t>
  </si>
  <si>
    <t>SOD expression</t>
  </si>
  <si>
    <t>Skin</t>
  </si>
  <si>
    <t>Sex, location, year, season</t>
  </si>
  <si>
    <t>Assessments at multiple levels of biological organization allow for an integrative determination of physiological tolerances to turbidity in an endangered fish species</t>
  </si>
  <si>
    <t>GST, CAT expression</t>
  </si>
  <si>
    <t>Body homogenate RNA</t>
  </si>
  <si>
    <t>Turbidity</t>
  </si>
  <si>
    <t>Small pelagics in a changing ocean: biological responses of sardine early stages to warming</t>
  </si>
  <si>
    <t>High temperature</t>
  </si>
  <si>
    <t>Coupling gene-based and classic veterinary diagnostics improves interpretation of health and immune function in the Agassiz’s desert tortoise (Gopherus agassizii)</t>
  </si>
  <si>
    <t>SOD transcription</t>
  </si>
  <si>
    <t>Blood RNA</t>
  </si>
  <si>
    <t>Clinical condition (sum of signs of disease, abnormalities, damage or discoloration present)</t>
  </si>
  <si>
    <t>Socioecological and environmental predictors of physiological stress markers in a threatened feline species</t>
  </si>
  <si>
    <t>ROM, PC, TAC, SOD, GPX</t>
  </si>
  <si>
    <t>Whole blood (SOD, GPX) and serum</t>
  </si>
  <si>
    <t>Sex, age, living conditions, date, physical restraint duration</t>
  </si>
  <si>
    <t xml:space="preserve">CAT, SOD, GPx, GR, MDA, GSH/GSSG </t>
  </si>
  <si>
    <t xml:space="preserve">leaf litter (native oak or eucalypt) and predator (absent or present) </t>
  </si>
  <si>
    <t>Evidence of a hydraulically challenging reach serving as a barrier for the upstream migration of infection-burdened adult steelhead</t>
  </si>
  <si>
    <t>SEPW1 gene expression (antioxidant)</t>
  </si>
  <si>
    <t>Gill RNA</t>
  </si>
  <si>
    <t xml:space="preserve">Infection, temperature </t>
  </si>
  <si>
    <t>Effects of traffic noise exposure on corticosterone, glutathione and tonic immobility in chicks of a precocial bird</t>
  </si>
  <si>
    <t xml:space="preserve">traffic noise </t>
  </si>
  <si>
    <t>Effects of ultraviolet-B radiation on physiology, immune function and survival is dependent on temperature: implications for amphibian declines</t>
  </si>
  <si>
    <t>temperature, ultraviolet-B radiation</t>
  </si>
  <si>
    <t>Stoichiometric and stable isotope ratios of wild lizards in an urban landscape vary with reproduction, physiology, space and time</t>
  </si>
  <si>
    <t>ROM, TAC</t>
  </si>
  <si>
    <t>Urbanity</t>
  </si>
  <si>
    <t>Development and validation of protein biomarkers of health in grizzly bears</t>
  </si>
  <si>
    <t>Sex, location, year, season, age</t>
  </si>
  <si>
    <t>A blubber gene expression index for evaluating stress in marine mammals</t>
  </si>
  <si>
    <t>GPX 3 blubber gene expression</t>
  </si>
  <si>
    <t>Blubber</t>
  </si>
  <si>
    <t>serum cortisol and thyroid hormone levels</t>
  </si>
  <si>
    <t>https://academic.oup.com/conphys/article/8/1/coaa067/5893748</t>
  </si>
  <si>
    <t>TAC, GST, GSH, GSSG, MDA</t>
  </si>
  <si>
    <t xml:space="preserve">Effects of acclimation temperature on the thermal physiology in two geographically distinct populations of lake sturgeon (Acipenser fulvescens) </t>
  </si>
  <si>
    <t>Liver</t>
  </si>
  <si>
    <t>Location, acclimation, temperature</t>
  </si>
  <si>
    <t xml:space="preserve">The effect of intrinsic physiological traits on diapause survival and their underlying mechanisms in an annual bee species Bombus impatiens </t>
  </si>
  <si>
    <t>GSH, GSH/GSSG</t>
  </si>
  <si>
    <t>Thorax homogenate supernatant</t>
  </si>
  <si>
    <t>Queen age, parental colony</t>
  </si>
  <si>
    <t>Timescale and colony-dependent relationships between environmental conditions and plasma oxidative markers in a long-lived bat species</t>
  </si>
  <si>
    <t>Temperature, vegetation , colony</t>
  </si>
  <si>
    <t xml:space="preserve">Applying a gene-suite approach to examine the physiological status of wild-caught walleye (Sander vitreus) </t>
  </si>
  <si>
    <t>‘glutathione synthetase’ (gss), ‘glutathione peroxidase 1’ (gpx1), catalase mRNA levels</t>
  </si>
  <si>
    <t>Gill</t>
  </si>
  <si>
    <t>Season</t>
  </si>
  <si>
    <t>Thermal tolerance and fish heart integrity: fatty acids profiles as predictors of species resilience</t>
  </si>
  <si>
    <t>Peroxidation index, SOD, CAT, GPX, GR</t>
  </si>
  <si>
    <t>Heart</t>
  </si>
  <si>
    <t>Water deprivation compromises maternal physiology and reproductive success in a cold and wet adapted snake Vipera berus</t>
  </si>
  <si>
    <t>Complex tourism and season interactions contribute to disparate physiologies in an endangered rock iguana</t>
  </si>
  <si>
    <t xml:space="preserve">oxidative index: (ROM value − mean ROM)/standard deviation)  - (antioxidant value − mean antioxidants)/standard deviation) </t>
  </si>
  <si>
    <t>Exposure to tourists</t>
  </si>
  <si>
    <t>Rhinoceros serum labile plasma iron and associated redox potential: interspecific variation, sex bias and iron overload disorder disconnect</t>
  </si>
  <si>
    <t>labile plasma iron (LPI; pro-oxidant) and serum oxidative reduction potential (ORP; the lower the better)</t>
  </si>
  <si>
    <t>Health status, sex, age</t>
  </si>
  <si>
    <t>Induced bacterial sickness causes inflammation but not blood oxidative stress in Egyptian fruit bats (Rousettus aegyptiacus)</t>
  </si>
  <si>
    <t>ROM, SOD, GPx; serum TAC</t>
  </si>
  <si>
    <t>RBC, Serum (TAC)</t>
  </si>
  <si>
    <t>simulated bacterial infection</t>
  </si>
  <si>
    <t>Using transcriptomics to predict and visualize disease status in bighorn sheep (Ovis canadensis)</t>
  </si>
  <si>
    <t>AHR expression (aryl hydrocarbon receptor; antioxidant)</t>
  </si>
  <si>
    <t>Infection status, sex</t>
  </si>
  <si>
    <t>Warm acclimation alters antioxidant defences but not metabolic capacities in the Antarctic fish, Notothenia coriiceps</t>
  </si>
  <si>
    <t>CAT, SOD</t>
  </si>
  <si>
    <t>Heart, muscle</t>
  </si>
  <si>
    <t>Biological Conservation</t>
  </si>
  <si>
    <t>Too much of a good thing? Human disturbance linked to ecotourism has a “dose-dependent” impact on innate immunity and oxidative stress in marine iguanas, Amblyrhynchus cristatus</t>
  </si>
  <si>
    <t>Exposure to tourists, sex</t>
  </si>
  <si>
    <t>ECOPHYSIOLOGY</t>
  </si>
  <si>
    <t>Functional Ecology</t>
  </si>
  <si>
    <t>The impact of pre- and post-natal contexts on immunity, glucocorticoids and oxidative stress resistance in wild and domesticated grey partridges</t>
  </si>
  <si>
    <t>KRL, superoxide</t>
  </si>
  <si>
    <t>RBC, mSO (Mitochondrial superoxide production)</t>
  </si>
  <si>
    <t xml:space="preserve">Predictability of food supply </t>
  </si>
  <si>
    <t>Diet, development and the optimization of warning signals in post-metamorphic green and black poison frogs</t>
  </si>
  <si>
    <t>MDA, SOD, TAC</t>
  </si>
  <si>
    <t>Food availability</t>
  </si>
  <si>
    <t>Eggshell coloration reflects both yolk characteristics and dietary carotenoid history of female mallards</t>
  </si>
  <si>
    <t>Egg characteristics</t>
  </si>
  <si>
    <t>Chronic exposure to low-dose radiation at Chernobyl favours adaptation to oxidative stress in birds</t>
  </si>
  <si>
    <t>GSH, GSH:GSSG, DNA damage (comet)</t>
  </si>
  <si>
    <t>RBC</t>
  </si>
  <si>
    <t>Radiation exposure, pigmentation</t>
  </si>
  <si>
    <t>Starting with a handicap: phenotypic differences between early- and late-born king penguin chicks and their survival correlates</t>
  </si>
  <si>
    <t>ROM, 8-OHdG, TAC</t>
  </si>
  <si>
    <t>Hatching asynchrony</t>
  </si>
  <si>
    <t>Fitness costs and benefits of ultraviolet radiation exposure in marine pelagic copepods</t>
  </si>
  <si>
    <t>UV exposure</t>
  </si>
  <si>
    <t>Oxidative stress in response to natural and experimentally elevated reproductive effort is tissue dependent</t>
  </si>
  <si>
    <t>SOD, MDA, PC</t>
  </si>
  <si>
    <t>Serum, liver</t>
  </si>
  <si>
    <t>The double-edged sword of immune defence and damage control: do food availability and immune challenge alter the balance?</t>
  </si>
  <si>
    <t>Haemolymph</t>
  </si>
  <si>
    <t>Food availability, immune activation, PO</t>
  </si>
  <si>
    <t>Oxidative stress is a potential cost of breeding in male and female northern elephant seals</t>
  </si>
  <si>
    <t>XO (pro-oxidant), SOD, GPX, CAT, 8-isoprostanes (LPO), 4-hydroxynoneal (HNE), 8-OHdG, Nitrotyrosine (protein nitrosylation)</t>
  </si>
  <si>
    <t>Oxidative status and social dominance in a wild cooperative breeder</t>
  </si>
  <si>
    <t>MDA, SOD, UA, TAC</t>
  </si>
  <si>
    <t>Plasma (MDA, UA, TAC), RBC (SOD)</t>
  </si>
  <si>
    <t>Reproductive season, hierarchical rank, social group size, age</t>
  </si>
  <si>
    <t>UV-B radiation interacts with temperature to determine animal performance</t>
  </si>
  <si>
    <t>CAT, SOD, MDA, PC</t>
  </si>
  <si>
    <t>Tail muscle</t>
  </si>
  <si>
    <t>UVB exposure, temperature, season</t>
  </si>
  <si>
    <t>Age, oxidative stress exposure and fitness in a long-lived seabird</t>
  </si>
  <si>
    <t>Age</t>
  </si>
  <si>
    <t>Oxidative stress is related to both melanin- and carotenoid-based ornaments in the common yellowthroat</t>
  </si>
  <si>
    <t xml:space="preserve">KRL, GSH, OS index (hydroperoxides/TAC) </t>
  </si>
  <si>
    <t>RBC (KRL, GSH), plasma (TAC, ROM)</t>
  </si>
  <si>
    <t>Ornement, LPS injection, season, breeding experience</t>
  </si>
  <si>
    <t>Oxidative status and fitness components in the Seychelles warbler</t>
  </si>
  <si>
    <t>Survival, reproduction</t>
  </si>
  <si>
    <t>Reproductive effort and oxidative stress: effects of offspring sex and number on the physiological state of a long-lived bird</t>
  </si>
  <si>
    <t>SOD, MDA, GSH, GSSG</t>
  </si>
  <si>
    <t>Plasma (MDA), RBC (SOD, MDA, GSH, GSSG)</t>
  </si>
  <si>
    <t>Parental exposure modulates the effects of UV-B on offspring in guppies</t>
  </si>
  <si>
    <t>GSH, CAT, SOD, PC, MDA</t>
  </si>
  <si>
    <t>Parental exposure to UVB and UVB exposure</t>
  </si>
  <si>
    <t>The influence of dissolved organic carbon and ultraviolet radiation on the genomic integrity of Daphnia magna</t>
  </si>
  <si>
    <t>DNA damage (comet assay), ROS production</t>
  </si>
  <si>
    <t>UV radiation,  dissolved organic carbon</t>
  </si>
  <si>
    <t>Resveratrol supplementation reduces oxidative stress and modulates the immune response in free‐living animals during a viral infection</t>
  </si>
  <si>
    <t>TAC, SOD, CAT, GPX, GSH, GSH/GSSG, MDA, PC</t>
  </si>
  <si>
    <t>RBC, plasma (TAC, MDA)</t>
  </si>
  <si>
    <t>Resveratrol and viral infection</t>
  </si>
  <si>
    <t>Life in the intertidal: Cellular responses, methylation and epigenetics</t>
  </si>
  <si>
    <t>GST, caspases, SOD transcripts</t>
  </si>
  <si>
    <t>Foot tissue</t>
  </si>
  <si>
    <t>Intertidal location</t>
  </si>
  <si>
    <t>Decreased mitochondrial metabolic requirements in fasting animals carry an oxidative cost</t>
  </si>
  <si>
    <t>H2O2</t>
  </si>
  <si>
    <t>Fasting</t>
  </si>
  <si>
    <t>Male stress response is related to ornamentation but not resistance to oxidative stress in a warbler</t>
  </si>
  <si>
    <t>CORT, ornement</t>
  </si>
  <si>
    <t>Sexual signals reveal males’ oxidative stress defences: Testing this hypothesis in an invertebrate</t>
  </si>
  <si>
    <t>H2O2, TAC, SOD, CAT</t>
  </si>
  <si>
    <t>Ornement</t>
  </si>
  <si>
    <t>Maternal oxidative stress and reproduction: Testing the constraint, cost and shielding hypotheses in a wild mammal</t>
  </si>
  <si>
    <t>Longevity and life history coevolve with oxidative stress in birds</t>
  </si>
  <si>
    <t>TAC, UA, GSH, MDA</t>
  </si>
  <si>
    <t>RBC (GSH), plasma (TAC, MDA, UA)</t>
  </si>
  <si>
    <t>Longevity, life-history</t>
  </si>
  <si>
    <t>Oxidative stress mediates rapid compensatory growth and its costs</t>
  </si>
  <si>
    <t>MDA, O2-</t>
  </si>
  <si>
    <t>Transient starvation period, exposure to mitochondrial uncoupler 2,4-dinitrophenol (DNP)</t>
  </si>
  <si>
    <t>Differences in oxidative status explain variation in thermal acclimation capacity between individual mosquitofish (Gambusia holbrooki)</t>
  </si>
  <si>
    <t>H2O2, CAT, PC, MDA</t>
  </si>
  <si>
    <t>Water availability and temperature induce changes in oxidative status during pregnancy in a viviparous lizard</t>
  </si>
  <si>
    <t>Temperature, water availability</t>
  </si>
  <si>
    <t>Yolk carotenoids increase fledging success in great tit nestlings</t>
  </si>
  <si>
    <t>Yolk carotenoids</t>
  </si>
  <si>
    <t>Oxidative stress in relation to reproduction, contaminants, gender and age in a long-lived seabird</t>
  </si>
  <si>
    <t>Reproduction, contaminants, sex, age</t>
  </si>
  <si>
    <t>Elevation impacts the balance between growth and oxidative stress in coal tits</t>
  </si>
  <si>
    <t>8-OHdG, TAC</t>
  </si>
  <si>
    <t>RBC (8-OHdG), plasma (OXY)</t>
  </si>
  <si>
    <t xml:space="preserve">Altitude, growth </t>
  </si>
  <si>
    <t>Stress hormones in relation to breeding status and territory location in colonial king penguin: a role for social density?</t>
  </si>
  <si>
    <t>8-OHdG, ROM, TAC</t>
  </si>
  <si>
    <t>RBC (8-OHdG), plasma (ROM, OXY)</t>
  </si>
  <si>
    <t>Colony density, weather</t>
  </si>
  <si>
    <t>Interspecific variation in redox status regulation and immune defence in five bat species: the role of ectoparasites</t>
  </si>
  <si>
    <t>SOD, CAT, GPX, GR, G6PDH, GST, GSH, GSSG, PC, ROS</t>
  </si>
  <si>
    <t>Parasitism</t>
  </si>
  <si>
    <t>Senescence in cell oxidative status in two bird species with contrasting life expectancy</t>
  </si>
  <si>
    <t>Longevity</t>
  </si>
  <si>
    <t>MDA, PC</t>
  </si>
  <si>
    <t>predation risk, infection</t>
  </si>
  <si>
    <t>Starting with a handicap: effects of asynchronous hatching on growth rate, oxidative stress and telomere dynamics in free-living great tits</t>
  </si>
  <si>
    <t>Hatching order, age</t>
  </si>
  <si>
    <t>Nest-dwelling ectoparasites reduce antioxidant defences in females and nestlings of a passerine: a field experiment</t>
  </si>
  <si>
    <t>TAC, GSH, MDA, UA</t>
  </si>
  <si>
    <t>RBC (TAC, GSH), plasma (MDA, UA)</t>
  </si>
  <si>
    <t>Relationships between isotopic values and oxidative status: insights from populations of gentoo penguins</t>
  </si>
  <si>
    <t>Fish/krill proportion in diet</t>
  </si>
  <si>
    <t>Sex-specific effects of prenatal and postnatal nutritional conditions on the oxidative status of great tit nestlings</t>
  </si>
  <si>
    <t>ROM, TAC, thiol, GPX</t>
  </si>
  <si>
    <t>RBC (Thiol, GPX), plasma (ROM, OXY)</t>
  </si>
  <si>
    <t>Food supplementation</t>
  </si>
  <si>
    <t>Accumulation of dietary carotenoids, retinoids and tocopherol in the internal tissues of a bird: a hypothesis for the cost of producing colored ornaments</t>
  </si>
  <si>
    <t>ketocarotenoids, carotenoids, vitamin A, vitamin E</t>
  </si>
  <si>
    <t>Bare parts (ketocarotenoids), blood, liver and fat (carotenoids, vit. A, vit. E)</t>
  </si>
  <si>
    <t>Internal relationships</t>
  </si>
  <si>
    <t>Telomere length and antioxidant defense associate with parasite-induced retarded growth in wild brown trout</t>
  </si>
  <si>
    <t>SOD, CAT, GST, GPX, GR, GSH, GSH/GSSG</t>
  </si>
  <si>
    <t>Parasitism causing proliferative kidney disease (PKD)</t>
  </si>
  <si>
    <t>Maternal allocation of carotenoids increases tolerance to bacterial infection in brown trout</t>
  </si>
  <si>
    <t>Reproduction, growth</t>
  </si>
  <si>
    <t>Chronic stress, energy transduction, and free-radical production in a reptile</t>
  </si>
  <si>
    <t>CORT</t>
  </si>
  <si>
    <t>The oxidative costs of parental care in cooperative and pair-breeding African starlings</t>
  </si>
  <si>
    <t>Reproduction, cooperative breeding</t>
  </si>
  <si>
    <t>Terrestrial birds in coastal environments: metabolic rate and oxidative status varies with the use of marine resources</t>
  </si>
  <si>
    <t>TAC, MDA</t>
  </si>
  <si>
    <t>Use of marine resources</t>
  </si>
  <si>
    <t>Temperature and telomeres: thermal treatment influences telomere dynamics through a complex interplay of cellular processes in a cold-climate skink</t>
  </si>
  <si>
    <t>Temperature, climatic origin</t>
  </si>
  <si>
    <t>CAT, MDA</t>
  </si>
  <si>
    <t>Predation risk</t>
  </si>
  <si>
    <t>Deleterious consequences of antioxidant supplementation on lifespan in a wild-derived mammal</t>
  </si>
  <si>
    <t>MDA, DNA damage (comet assay)</t>
  </si>
  <si>
    <t>Liver (MDA, DNA), lymphocytes (DNA)</t>
  </si>
  <si>
    <t>Vit. C or E supplementation, temperature</t>
  </si>
  <si>
    <t>Superoxide anion, SOD, CAT, MDA</t>
  </si>
  <si>
    <t>Prenatal exposure to testosterone impairs oxidative damage repair efficiency in the domestic chicken (Gallus gallus)</t>
  </si>
  <si>
    <t>ROM, TAC, DNA damage (comet)</t>
  </si>
  <si>
    <t>Plasma (ROM, OXY), RBC (DNA)</t>
  </si>
  <si>
    <t>Testosterone injection in eggs, acute stressor for chicks (bag restraint)</t>
  </si>
  <si>
    <t>Voluntary locomotor activity mitigates oxidative damage associated with isolation stress in the prairie vole (Microtus ochrogaster)</t>
  </si>
  <si>
    <t>Plasma (ROM, OXY), Blood (DNA)</t>
  </si>
  <si>
    <t>Isolation, physical activity</t>
  </si>
  <si>
    <t>Individuals with higher metabolic rates have lower levels of reactive oxygen species in vivo</t>
  </si>
  <si>
    <t>Relation with SMR</t>
  </si>
  <si>
    <t>Ageing and the cost of maintaining coloration in the Australian painted dragon</t>
  </si>
  <si>
    <t>ROS production</t>
  </si>
  <si>
    <t>Coloration</t>
  </si>
  <si>
    <t>Co-adjustment of yolk antioxidants and androgens in birds</t>
  </si>
  <si>
    <t>Carotenoids, vitamin E</t>
  </si>
  <si>
    <t>Yolk</t>
  </si>
  <si>
    <t>Internal correlations</t>
  </si>
  <si>
    <t>Does oxidative stress shorten telomeres?</t>
  </si>
  <si>
    <t>MDA, ROM, PC, UA, GSH</t>
  </si>
  <si>
    <t>Plasma (MDA, ROM, PC, UA), Blood (GSH)</t>
  </si>
  <si>
    <t>Relationship with TL</t>
  </si>
  <si>
    <t>Measures of oxidative state are primarily driven by extrinsic factors in a long-distance migrant</t>
  </si>
  <si>
    <t>Relationship with extrinsic factors</t>
  </si>
  <si>
    <t xml:space="preserve">Biol. Lett. </t>
  </si>
  <si>
    <t>Cardiac metabolomic profile of the naked mole-rat—glycogen to the rescue</t>
  </si>
  <si>
    <t>Metabolomic profiling</t>
  </si>
  <si>
    <t>Interspecific comparison</t>
  </si>
  <si>
    <t>Chronic water restriction triggers sex-specific oxidative stress and telomere shortening in lizards</t>
  </si>
  <si>
    <t>Water restriction</t>
  </si>
  <si>
    <t>J. Exp. Biol.</t>
  </si>
  <si>
    <t>Thermal history and gape of individual Mytilus californianus correlate with oxidative damage and thermoprotective osmolytes</t>
  </si>
  <si>
    <t>TAC , CAT,  8-OHdG, LOOH</t>
  </si>
  <si>
    <t>Temperature, gaping behaviour</t>
  </si>
  <si>
    <t>Morph- and sex-specific effects of challenging conditions on maintenance parameters in the Gouldian finch</t>
  </si>
  <si>
    <t>Morph, temperature</t>
  </si>
  <si>
    <t>Symbiont regulation in Stylophora pistillata during cold stress: an acclimation mechanism against oxidative stress and severe bleaching</t>
  </si>
  <si>
    <t>ROS, TAC, MDA</t>
  </si>
  <si>
    <t>Cold stress</t>
  </si>
  <si>
    <t>Molecular and physiological responses predict acclimation limits in juvenile brook trout (Salvelinus fontinalis)</t>
  </si>
  <si>
    <t>GPX expression</t>
  </si>
  <si>
    <t>Gill, liver</t>
  </si>
  <si>
    <t>Mitochondrial responses towards intermittent heat shocks in the eastern oyster, Crassostrea virginica</t>
  </si>
  <si>
    <t>Heat shocks</t>
  </si>
  <si>
    <t>Diet mediates thermal performance traits: implications for marine ectotherms</t>
  </si>
  <si>
    <t>Temperature, diet (omni. Vs. carnivorous)</t>
  </si>
  <si>
    <t>Mitochondrial capacity and reactive oxygen species production during hypoxia and reoxygenation in the ocean quahog, Arctica islandica</t>
  </si>
  <si>
    <t>H2O2, MDA, PC</t>
  </si>
  <si>
    <t>Hepatopancreas</t>
  </si>
  <si>
    <t>Hypoxia, reoxygenation</t>
  </si>
  <si>
    <t>Irreversible impact of early thermal conditions: an integrative study of developmental plasticity linked to mobility in a butterfly species</t>
  </si>
  <si>
    <t>TAC, SOD, 8-OHdG</t>
  </si>
  <si>
    <t>Developmental temperature</t>
  </si>
  <si>
    <t>Two stressors are worse than one: combined heatwave and drought affect hydration state and glucocorticoid levels in a temperate ectotherm</t>
  </si>
  <si>
    <t>heat, drought</t>
  </si>
  <si>
    <t>Effects of thermal acclimation on the proteome of the planarian Crenobia alpina from an alpine freshwater spring</t>
  </si>
  <si>
    <t>Helminths</t>
  </si>
  <si>
    <t>Proteomics</t>
  </si>
  <si>
    <t>Energetics, but not development, is impacted in coral embryos exposed to ocean acidification</t>
  </si>
  <si>
    <t>Transcriptomics</t>
  </si>
  <si>
    <t>Temperature, salinity, pH</t>
  </si>
  <si>
    <t xml:space="preserve">Condition </t>
  </si>
  <si>
    <t>Taxon</t>
  </si>
  <si>
    <t>Biological material</t>
  </si>
  <si>
    <t>Skin (coloration), eggs (concentration)</t>
  </si>
  <si>
    <t>Field</t>
  </si>
  <si>
    <t>Conservation physiology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</si>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</sst>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6" fillId="0" borderId="1" xfId="1" applyFont="1" applyFill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6" fillId="0" borderId="1" xfId="1" applyFont="1" applyFill="1" applyBorder="1" applyAlignment="1"/>
    <xf numFmtId="49" fontId="6" fillId="0" borderId="1" xfId="1" applyNumberFormat="1" applyFont="1" applyFill="1" applyBorder="1" applyAlignment="1"/>
    <xf numFmtId="0" fontId="7" fillId="0" borderId="1" xfId="0" applyFont="1" applyBorder="1"/>
    <xf numFmtId="2" fontId="7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6" fillId="0" borderId="3" xfId="1" applyFont="1" applyFill="1" applyBorder="1"/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6" fillId="0" borderId="5" xfId="1" applyFont="1" applyFill="1" applyBorder="1"/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6" fillId="0" borderId="1" xfId="1" applyNumberFormat="1" applyFont="1" applyFill="1" applyBorder="1" applyAlignment="1">
      <alignment horizontal="left"/>
    </xf>
    <xf numFmtId="49" fontId="6" fillId="0" borderId="1" xfId="1" applyNumberFormat="1" applyFont="1" applyFill="1" applyBorder="1" applyAlignment="1">
      <alignment horizontal="left" vertical="top"/>
    </xf>
    <xf numFmtId="49" fontId="6" fillId="0" borderId="3" xfId="1" applyNumberFormat="1" applyFont="1" applyFill="1" applyBorder="1" applyAlignment="1">
      <alignment horizontal="left"/>
    </xf>
    <xf numFmtId="49" fontId="6" fillId="0" borderId="5" xfId="1" applyNumberFormat="1" applyFont="1" applyFill="1" applyBorder="1" applyAlignment="1">
      <alignment horizontal="left"/>
    </xf>
    <xf numFmtId="0" fontId="6" fillId="0" borderId="3" xfId="1" applyFont="1" applyFill="1" applyBorder="1" applyAlignment="1"/>
    <xf numFmtId="0" fontId="2" fillId="0" borderId="8" xfId="0" applyFont="1" applyBorder="1"/>
    <xf numFmtId="0" fontId="1" fillId="0" borderId="1" xfId="1" applyBorder="1"/>
    <xf numFmtId="0" fontId="1" fillId="0" borderId="1" xfId="1" applyBorder="1" applyAlignment="1">
      <alignment wrapText="1"/>
    </xf>
    <xf numFmtId="0" fontId="9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1" fillId="0" borderId="3" xfId="1" applyBorder="1"/>
    <xf numFmtId="0" fontId="7" fillId="0" borderId="4" xfId="0" applyFont="1" applyBorder="1"/>
    <xf numFmtId="0" fontId="7" fillId="0" borderId="5" xfId="0" applyFont="1" applyBorder="1"/>
    <xf numFmtId="0" fontId="1" fillId="0" borderId="5" xfId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5" fillId="0" borderId="1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0" fillId="0" borderId="13" xfId="0" applyBorder="1"/>
    <xf numFmtId="0" fontId="7" fillId="0" borderId="17" xfId="0" applyFont="1" applyBorder="1"/>
    <xf numFmtId="0" fontId="7" fillId="0" borderId="18" xfId="0" applyFont="1" applyBorder="1"/>
    <xf numFmtId="0" fontId="5" fillId="0" borderId="0" xfId="0" applyFont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2" fillId="0" borderId="13" xfId="0" applyFont="1" applyBorder="1"/>
    <xf numFmtId="0" fontId="5" fillId="0" borderId="17" xfId="0" applyFont="1" applyBorder="1"/>
    <xf numFmtId="0" fontId="5" fillId="0" borderId="18" xfId="0" applyFont="1" applyBorder="1"/>
    <xf numFmtId="49" fontId="7" fillId="0" borderId="8" xfId="0" applyNumberFormat="1" applyFont="1" applyBorder="1"/>
    <xf numFmtId="49" fontId="7" fillId="0" borderId="5" xfId="0" applyNumberFormat="1" applyFont="1" applyBorder="1"/>
    <xf numFmtId="49" fontId="7" fillId="0" borderId="1" xfId="0" applyNumberFormat="1" applyFont="1" applyBorder="1"/>
    <xf numFmtId="49" fontId="7" fillId="0" borderId="3" xfId="0" applyNumberFormat="1" applyFon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cademic.oup.com/conphys/article/7/1/coz061/5554158" TargetMode="External"/><Relationship Id="rId21" Type="http://schemas.openxmlformats.org/officeDocument/2006/relationships/hyperlink" Target="https://academic.oup.com/conphys/article/4/1/cow017/2951338" TargetMode="External"/><Relationship Id="rId42" Type="http://schemas.openxmlformats.org/officeDocument/2006/relationships/hyperlink" Target="https://academic.oup.com/conphys/article/10/1/coac054/6653552" TargetMode="External"/><Relationship Id="rId47" Type="http://schemas.openxmlformats.org/officeDocument/2006/relationships/hyperlink" Target="https://besjournals.onlinelibrary.wiley.com/doi/10.1111/1365-2435.12283" TargetMode="External"/><Relationship Id="rId63" Type="http://schemas.openxmlformats.org/officeDocument/2006/relationships/hyperlink" Target="https://besjournals.onlinelibrary.wiley.com/doi/10.1111/1365-2435.13125" TargetMode="External"/><Relationship Id="rId68" Type="http://schemas.openxmlformats.org/officeDocument/2006/relationships/hyperlink" Target="https://besjournals.onlinelibrary.wiley.com/doi/10.1111/1365-2435.13616" TargetMode="External"/><Relationship Id="rId84" Type="http://schemas.openxmlformats.org/officeDocument/2006/relationships/hyperlink" Target="https://link.springer.com/article/10.1007/s00442-017-3952-y" TargetMode="External"/><Relationship Id="rId89" Type="http://schemas.openxmlformats.org/officeDocument/2006/relationships/hyperlink" Target="https://link.springer.com/article/10.1007/s00442-020-04594-z" TargetMode="External"/><Relationship Id="rId16" Type="http://schemas.openxmlformats.org/officeDocument/2006/relationships/hyperlink" Target="https://academic.oup.com/conphys/article/3/1/cov024/2571245" TargetMode="External"/><Relationship Id="rId107" Type="http://schemas.openxmlformats.org/officeDocument/2006/relationships/hyperlink" Target="https://journals.biologists.com/jeb/article/225/3/jeb243724/274194/Irreversible-impact-of-early-thermal-conditions-an?searchresult=1" TargetMode="External"/><Relationship Id="rId11" Type="http://schemas.openxmlformats.org/officeDocument/2006/relationships/hyperlink" Target="https://www.mdpi.com/2076-2615/11/7/2148" TargetMode="External"/><Relationship Id="rId32" Type="http://schemas.openxmlformats.org/officeDocument/2006/relationships/hyperlink" Target="https://academic.oup.com/conphys/article/8/1/coaa087/5912791" TargetMode="External"/><Relationship Id="rId37" Type="http://schemas.openxmlformats.org/officeDocument/2006/relationships/hyperlink" Target="https://academic.oup.com/conphys/article/9/1/coab071/6363658" TargetMode="External"/><Relationship Id="rId53" Type="http://schemas.openxmlformats.org/officeDocument/2006/relationships/hyperlink" Target="https://besjournals.onlinelibrary.wiley.com/doi/10.1111/1365-2435.12317" TargetMode="External"/><Relationship Id="rId58" Type="http://schemas.openxmlformats.org/officeDocument/2006/relationships/hyperlink" Target="https://besjournals.onlinelibrary.wiley.com/doi/10.1111/1365-2435.12829" TargetMode="External"/><Relationship Id="rId74" Type="http://schemas.openxmlformats.org/officeDocument/2006/relationships/hyperlink" Target="https://link.springer.com/article/10.1007/s00442-014-2942-6" TargetMode="External"/><Relationship Id="rId79" Type="http://schemas.openxmlformats.org/officeDocument/2006/relationships/hyperlink" Target="https://link.springer.com/article/10.1007/s00442-015-3321-7" TargetMode="External"/><Relationship Id="rId102" Type="http://schemas.openxmlformats.org/officeDocument/2006/relationships/hyperlink" Target="https://journals.biologists.com/jeb/article/224/3/jeb235275/223402/Symbiont-regulation-in-Stylophora-pistillata" TargetMode="External"/><Relationship Id="rId5" Type="http://schemas.openxmlformats.org/officeDocument/2006/relationships/hyperlink" Target="https://doi.org/10.1080/10888705.2021.1895789" TargetMode="External"/><Relationship Id="rId90" Type="http://schemas.openxmlformats.org/officeDocument/2006/relationships/hyperlink" Target="https://royalsocietypublishing.org/doi/10.1098/rsbl.2013.0432" TargetMode="External"/><Relationship Id="rId95" Type="http://schemas.openxmlformats.org/officeDocument/2006/relationships/hyperlink" Target="https://royalsocietypublishing.org/doi/10.1098/rsbl.2016.0077" TargetMode="External"/><Relationship Id="rId22" Type="http://schemas.openxmlformats.org/officeDocument/2006/relationships/hyperlink" Target="https://academic.oup.com/conphys/article/5/1/cox037/3868940" TargetMode="External"/><Relationship Id="rId27" Type="http://schemas.openxmlformats.org/officeDocument/2006/relationships/hyperlink" Target="https://academic.oup.com/conphys/article/8/1/coaa002/5733242" TargetMode="External"/><Relationship Id="rId43" Type="http://schemas.openxmlformats.org/officeDocument/2006/relationships/hyperlink" Target="https://www.sciencedirect.com/science/article/abs/pii/S000632071631000X" TargetMode="External"/><Relationship Id="rId48" Type="http://schemas.openxmlformats.org/officeDocument/2006/relationships/hyperlink" Target="https://besjournals.onlinelibrary.wiley.com/doi/10.1111/1365-2435.12204" TargetMode="External"/><Relationship Id="rId64" Type="http://schemas.openxmlformats.org/officeDocument/2006/relationships/hyperlink" Target="https://besjournals.onlinelibrary.wiley.com/doi/10.1111/1365-2435.13104" TargetMode="External"/><Relationship Id="rId69" Type="http://schemas.openxmlformats.org/officeDocument/2006/relationships/hyperlink" Target="https://besjournals.onlinelibrary.wiley.com/doi/10.1111/1365-2435.13563" TargetMode="External"/><Relationship Id="rId80" Type="http://schemas.openxmlformats.org/officeDocument/2006/relationships/hyperlink" Target="https://link.springer.com/article/10.1007/s00442-015-3267-9" TargetMode="External"/><Relationship Id="rId85" Type="http://schemas.openxmlformats.org/officeDocument/2006/relationships/hyperlink" Target="https://link.springer.com/article/10.1007/s00442-017-3933-1" TargetMode="External"/><Relationship Id="rId12" Type="http://schemas.openxmlformats.org/officeDocument/2006/relationships/hyperlink" Target="https://www.mdpi.com/2076-2615/11/11/3074" TargetMode="External"/><Relationship Id="rId17" Type="http://schemas.openxmlformats.org/officeDocument/2006/relationships/hyperlink" Target="https://academic.oup.com/conphys/article/3/1/cov045/2571266" TargetMode="External"/><Relationship Id="rId33" Type="http://schemas.openxmlformats.org/officeDocument/2006/relationships/hyperlink" Target="https://academic.oup.com/conphys/article/8/1/coaa103/6020285" TargetMode="External"/><Relationship Id="rId38" Type="http://schemas.openxmlformats.org/officeDocument/2006/relationships/hyperlink" Target="https://academic.oup.com/conphys/article/10/1/coac001/6523054" TargetMode="External"/><Relationship Id="rId59" Type="http://schemas.openxmlformats.org/officeDocument/2006/relationships/hyperlink" Target="https://besjournals.onlinelibrary.wiley.com/doi/10.1111/1365-2435.12817" TargetMode="External"/><Relationship Id="rId103" Type="http://schemas.openxmlformats.org/officeDocument/2006/relationships/hyperlink" Target="https://journals.biologists.com/jeb/article/224/16/jeb241885/271813/Molecular-and-physiological-responses-predict?searchresult=1" TargetMode="External"/><Relationship Id="rId108" Type="http://schemas.openxmlformats.org/officeDocument/2006/relationships/hyperlink" Target="https://journals.biologists.com/jeb/article/225/7/jeb243777/275048/Two-stressors-are-worse-than-one-combined-heatwave?searchresult=1" TargetMode="External"/><Relationship Id="rId54" Type="http://schemas.openxmlformats.org/officeDocument/2006/relationships/hyperlink" Target="https://besjournals.onlinelibrary.wiley.com/doi/10.1111/1365-2435.12520" TargetMode="External"/><Relationship Id="rId70" Type="http://schemas.openxmlformats.org/officeDocument/2006/relationships/hyperlink" Target="https://besjournals.onlinelibrary.wiley.com/doi/pdf/10.1111/1365-2435.13481" TargetMode="External"/><Relationship Id="rId75" Type="http://schemas.openxmlformats.org/officeDocument/2006/relationships/hyperlink" Target="https://link.springer.com/article/10.1007/s00442-014-2959-x" TargetMode="External"/><Relationship Id="rId91" Type="http://schemas.openxmlformats.org/officeDocument/2006/relationships/hyperlink" Target="https://royalsocietypublishing.org/doi/10.1098/rsbl.2013.0350" TargetMode="External"/><Relationship Id="rId96" Type="http://schemas.openxmlformats.org/officeDocument/2006/relationships/hyperlink" Target="https://royalsocietypublishing.org/doi/10.1098/rsbl.2016.0676" TargetMode="External"/><Relationship Id="rId1" Type="http://schemas.openxmlformats.org/officeDocument/2006/relationships/hyperlink" Target="https://doi.org/10.7120/09627286.26.3.335" TargetMode="External"/><Relationship Id="rId6" Type="http://schemas.openxmlformats.org/officeDocument/2006/relationships/hyperlink" Target="https://www.mdpi.com/2076-2615/9/9/693" TargetMode="External"/><Relationship Id="rId15" Type="http://schemas.openxmlformats.org/officeDocument/2006/relationships/hyperlink" Target="https://www.mdpi.com/2076-2615/12/18/2405" TargetMode="External"/><Relationship Id="rId23" Type="http://schemas.openxmlformats.org/officeDocument/2006/relationships/hyperlink" Target="https://academic.oup.com/conphys/article/5/1/cox069/4670936" TargetMode="External"/><Relationship Id="rId28" Type="http://schemas.openxmlformats.org/officeDocument/2006/relationships/hyperlink" Target="https://academic.oup.com/conphys/article/8/1/coaa001/5733253" TargetMode="External"/><Relationship Id="rId36" Type="http://schemas.openxmlformats.org/officeDocument/2006/relationships/hyperlink" Target="https://academic.oup.com/conphys/article/8/1/coaa108/6049826" TargetMode="External"/><Relationship Id="rId49" Type="http://schemas.openxmlformats.org/officeDocument/2006/relationships/hyperlink" Target="https://besjournals.onlinelibrary.wiley.com/doi/10.1111/1365-2435.12159" TargetMode="External"/><Relationship Id="rId57" Type="http://schemas.openxmlformats.org/officeDocument/2006/relationships/hyperlink" Target="https://besjournals.onlinelibrary.wiley.com/doi/10.1111/1365-2435.12861" TargetMode="External"/><Relationship Id="rId106" Type="http://schemas.openxmlformats.org/officeDocument/2006/relationships/hyperlink" Target="https://journals.biologists.com/jeb/article/224/21/jeb243082/273390/Mitochondrial-capacity-and-reactive-oxygen-species?searchresult=1" TargetMode="External"/><Relationship Id="rId10" Type="http://schemas.openxmlformats.org/officeDocument/2006/relationships/hyperlink" Target="https://www.mdpi.com/2076-2615/11/6/1673" TargetMode="External"/><Relationship Id="rId31" Type="http://schemas.openxmlformats.org/officeDocument/2006/relationships/hyperlink" Target="https://academic.oup.com/conphys/article/8/1/coaa067/5893748" TargetMode="External"/><Relationship Id="rId44" Type="http://schemas.openxmlformats.org/officeDocument/2006/relationships/hyperlink" Target="https://besjournals.onlinelibrary.wiley.com/doi/10.1111/1365-2435.12092" TargetMode="External"/><Relationship Id="rId52" Type="http://schemas.openxmlformats.org/officeDocument/2006/relationships/hyperlink" Target="https://besjournals.onlinelibrary.wiley.com/doi/10.1111/1365-2435.12330" TargetMode="External"/><Relationship Id="rId60" Type="http://schemas.openxmlformats.org/officeDocument/2006/relationships/hyperlink" Target="https://besjournals.onlinelibrary.wiley.com/doi/10.1111/1365-2435.12730" TargetMode="External"/><Relationship Id="rId65" Type="http://schemas.openxmlformats.org/officeDocument/2006/relationships/hyperlink" Target="https://besjournals.onlinelibrary.wiley.com/doi/10.1111/1365-2435.13051" TargetMode="External"/><Relationship Id="rId73" Type="http://schemas.openxmlformats.org/officeDocument/2006/relationships/hyperlink" Target="https://link.springer.com/article/10.1007/s00442-014-2946-2" TargetMode="External"/><Relationship Id="rId78" Type="http://schemas.openxmlformats.org/officeDocument/2006/relationships/hyperlink" Target="https://link.springer.com/article/10.1007/s00442-015-3429-9" TargetMode="External"/><Relationship Id="rId81" Type="http://schemas.openxmlformats.org/officeDocument/2006/relationships/hyperlink" Target="https://link.springer.com/article/10.1007/s00442-014-3100-x" TargetMode="External"/><Relationship Id="rId86" Type="http://schemas.openxmlformats.org/officeDocument/2006/relationships/hyperlink" Target="https://link.springer.com/article/10.1007/s00442-018-4178-3" TargetMode="External"/><Relationship Id="rId94" Type="http://schemas.openxmlformats.org/officeDocument/2006/relationships/hyperlink" Target="https://royalsocietypublishing.org/doi/10.1098/rsbl.2015.0538" TargetMode="External"/><Relationship Id="rId99" Type="http://schemas.openxmlformats.org/officeDocument/2006/relationships/hyperlink" Target="https://royalsocietypublishing.org/doi/10.1098/rsbl.2019.0710" TargetMode="External"/><Relationship Id="rId101" Type="http://schemas.openxmlformats.org/officeDocument/2006/relationships/hyperlink" Target="https://journals.biologists.com/jeb/article/220/22/4292/18925/Thermal-history-and-gape-of-individual-Mytilus?searchresult=1" TargetMode="External"/><Relationship Id="rId4" Type="http://schemas.openxmlformats.org/officeDocument/2006/relationships/hyperlink" Target="https://doi.org/10.1080/10888705.2021.1894146" TargetMode="External"/><Relationship Id="rId9" Type="http://schemas.openxmlformats.org/officeDocument/2006/relationships/hyperlink" Target="https://www.mdpi.com/2076-2615/10/10/1835" TargetMode="External"/><Relationship Id="rId13" Type="http://schemas.openxmlformats.org/officeDocument/2006/relationships/hyperlink" Target="https://www.mdpi.com/2076-2615/12/19/2589" TargetMode="External"/><Relationship Id="rId18" Type="http://schemas.openxmlformats.org/officeDocument/2006/relationships/hyperlink" Target="https://academic.oup.com/conphys/article/3/1/cov058/2571277" TargetMode="External"/><Relationship Id="rId39" Type="http://schemas.openxmlformats.org/officeDocument/2006/relationships/hyperlink" Target="https://academic.oup.com/conphys/article/10/1/coac025/6574282" TargetMode="External"/><Relationship Id="rId109" Type="http://schemas.openxmlformats.org/officeDocument/2006/relationships/hyperlink" Target="https://journals.biologists.com/jeb/article/225/15/jeb244218/276272/Effects-of-thermal-acclimation-on-the-proteome-of?searchresult=1" TargetMode="External"/><Relationship Id="rId34" Type="http://schemas.openxmlformats.org/officeDocument/2006/relationships/hyperlink" Target="https://academic.oup.com/conphys/article/8/1/coaa083/5905178?login=false" TargetMode="External"/><Relationship Id="rId50" Type="http://schemas.openxmlformats.org/officeDocument/2006/relationships/hyperlink" Target="https://besjournals.onlinelibrary.wiley.com/doi/10.1111/1365-2435.12168" TargetMode="External"/><Relationship Id="rId55" Type="http://schemas.openxmlformats.org/officeDocument/2006/relationships/hyperlink" Target="https://besjournals.onlinelibrary.wiley.com/doi/10.1111/1365-2435.12578" TargetMode="External"/><Relationship Id="rId76" Type="http://schemas.openxmlformats.org/officeDocument/2006/relationships/hyperlink" Target="https://link.springer.com/article/10.1007/s00442-013-2840-3" TargetMode="External"/><Relationship Id="rId97" Type="http://schemas.openxmlformats.org/officeDocument/2006/relationships/hyperlink" Target="https://royalsocietypublishing.org/doi/10.1098/rsbl.2017.0164" TargetMode="External"/><Relationship Id="rId104" Type="http://schemas.openxmlformats.org/officeDocument/2006/relationships/hyperlink" Target="https://journals.biologists.com/jeb/article/224/17/jeb242745/272029/Mitochondrial-responses-towards-intermittent-heat?searchresult=1" TargetMode="External"/><Relationship Id="rId7" Type="http://schemas.openxmlformats.org/officeDocument/2006/relationships/hyperlink" Target="https://www.mdpi.com/2076-2615/10/8/1286" TargetMode="External"/><Relationship Id="rId71" Type="http://schemas.openxmlformats.org/officeDocument/2006/relationships/hyperlink" Target="https://link.springer.com/article/10.1007/s00442-014-3051-2" TargetMode="External"/><Relationship Id="rId92" Type="http://schemas.openxmlformats.org/officeDocument/2006/relationships/hyperlink" Target="https://royalsocietypublishing.org/doi/10.1098/rsbl.2013.0684" TargetMode="External"/><Relationship Id="rId2" Type="http://schemas.openxmlformats.org/officeDocument/2006/relationships/hyperlink" Target="https://www.ingentaconnect.com/content/routledg/haaw20/2021/00000024/00000002/art00006" TargetMode="External"/><Relationship Id="rId29" Type="http://schemas.openxmlformats.org/officeDocument/2006/relationships/hyperlink" Target="https://academic.oup.com/conphys/article/8/1/coaa056/5861758" TargetMode="External"/><Relationship Id="rId24" Type="http://schemas.openxmlformats.org/officeDocument/2006/relationships/hyperlink" Target="https://academic.oup.com/conphys/article/6/1/coy066/5237860" TargetMode="External"/><Relationship Id="rId40" Type="http://schemas.openxmlformats.org/officeDocument/2006/relationships/hyperlink" Target="https://academic.oup.com/conphys/article/10/1/coac028/6574058" TargetMode="External"/><Relationship Id="rId45" Type="http://schemas.openxmlformats.org/officeDocument/2006/relationships/hyperlink" Target="https://besjournals.onlinelibrary.wiley.com/doi/10.1111/1365-2435.12084" TargetMode="External"/><Relationship Id="rId66" Type="http://schemas.openxmlformats.org/officeDocument/2006/relationships/hyperlink" Target="https://besjournals.onlinelibrary.wiley.com/doi/10.1111/1365-2435.13032" TargetMode="External"/><Relationship Id="rId87" Type="http://schemas.openxmlformats.org/officeDocument/2006/relationships/hyperlink" Target="https://link.springer.com/article/10.1007/s00442-018-4181-8" TargetMode="External"/><Relationship Id="rId110" Type="http://schemas.openxmlformats.org/officeDocument/2006/relationships/hyperlink" Target="https://journals.biologists.com/jeb/article/225/19/jeb243187/277171/Energetics-but-not-development-is-impacted-in?searchresult=1" TargetMode="External"/><Relationship Id="rId61" Type="http://schemas.openxmlformats.org/officeDocument/2006/relationships/hyperlink" Target="https://besjournals.onlinelibrary.wiley.com/doi/pdf/10.1111/1365-2435.13195" TargetMode="External"/><Relationship Id="rId82" Type="http://schemas.openxmlformats.org/officeDocument/2006/relationships/hyperlink" Target="https://link.springer.com/article/10.1007/s00442-014-3163-8" TargetMode="External"/><Relationship Id="rId19" Type="http://schemas.openxmlformats.org/officeDocument/2006/relationships/hyperlink" Target="https://academic.oup.com/conphys/article/4/1/cow001/2951317" TargetMode="External"/><Relationship Id="rId14" Type="http://schemas.openxmlformats.org/officeDocument/2006/relationships/hyperlink" Target="https://www.mdpi.com/2076-2615/12/19/2535" TargetMode="External"/><Relationship Id="rId30" Type="http://schemas.openxmlformats.org/officeDocument/2006/relationships/hyperlink" Target="https://academic.oup.com/conphys/article/8/1/coaa082/5898274" TargetMode="External"/><Relationship Id="rId35" Type="http://schemas.openxmlformats.org/officeDocument/2006/relationships/hyperlink" Target="https://academic.oup.com/conphys/article/8/1/coaa099/6034104" TargetMode="External"/><Relationship Id="rId56" Type="http://schemas.openxmlformats.org/officeDocument/2006/relationships/hyperlink" Target="https://besjournals.onlinelibrary.wiley.com/doi/10.1111/1365-2435.12549" TargetMode="External"/><Relationship Id="rId77" Type="http://schemas.openxmlformats.org/officeDocument/2006/relationships/hyperlink" Target="https://link.springer.com/article/10.1007/s00442-014-3030-7" TargetMode="External"/><Relationship Id="rId100" Type="http://schemas.openxmlformats.org/officeDocument/2006/relationships/hyperlink" Target="https://royalsocietypublishing.org/doi/10.1098/rsbl.2019.0889" TargetMode="External"/><Relationship Id="rId105" Type="http://schemas.openxmlformats.org/officeDocument/2006/relationships/hyperlink" Target="https://journals.biologists.com/jeb/article/224/21/jeb242846/272691/Diet-mediates-thermal-performance-traits?searchresult=1" TargetMode="External"/><Relationship Id="rId8" Type="http://schemas.openxmlformats.org/officeDocument/2006/relationships/hyperlink" Target="https://www.mdpi.com/2076-2615/10/3/432" TargetMode="External"/><Relationship Id="rId51" Type="http://schemas.openxmlformats.org/officeDocument/2006/relationships/hyperlink" Target="https://besjournals.onlinelibrary.wiley.com/doi/10.1111/1365-2435.12454" TargetMode="External"/><Relationship Id="rId72" Type="http://schemas.openxmlformats.org/officeDocument/2006/relationships/hyperlink" Target="https://link.springer.com/article/10.1007/s00442-014-2975-x" TargetMode="External"/><Relationship Id="rId93" Type="http://schemas.openxmlformats.org/officeDocument/2006/relationships/hyperlink" Target="https://royalsocietypublishing.org/doi/10.1098/rsbl.2015.0178" TargetMode="External"/><Relationship Id="rId98" Type="http://schemas.openxmlformats.org/officeDocument/2006/relationships/hyperlink" Target="https://royalsocietypublishing.org/doi/10.1098/rsbl.2018.0750" TargetMode="External"/><Relationship Id="rId3" Type="http://schemas.openxmlformats.org/officeDocument/2006/relationships/hyperlink" Target="https://doi.org/10.1080/10888705.2020.1790365" TargetMode="External"/><Relationship Id="rId25" Type="http://schemas.openxmlformats.org/officeDocument/2006/relationships/hyperlink" Target="https://academic.oup.com/conphys/article/7/1/coz023/5511648" TargetMode="External"/><Relationship Id="rId46" Type="http://schemas.openxmlformats.org/officeDocument/2006/relationships/hyperlink" Target="https://besjournals.onlinelibrary.wiley.com/doi/10.1111/1365-2435.12123" TargetMode="External"/><Relationship Id="rId67" Type="http://schemas.openxmlformats.org/officeDocument/2006/relationships/hyperlink" Target="https://besjournals.onlinelibrary.wiley.com/doi/10.1111/1365-2435.13228" TargetMode="External"/><Relationship Id="rId20" Type="http://schemas.openxmlformats.org/officeDocument/2006/relationships/hyperlink" Target="https://academic.oup.com/conphys/article/4/1/cow004/2951323" TargetMode="External"/><Relationship Id="rId41" Type="http://schemas.openxmlformats.org/officeDocument/2006/relationships/hyperlink" Target="https://academic.oup.com/conphys/article/10/1/coac046/6628320" TargetMode="External"/><Relationship Id="rId62" Type="http://schemas.openxmlformats.org/officeDocument/2006/relationships/hyperlink" Target="https://besjournals.onlinelibrary.wiley.com/doi/10.1111/1365-2435.13077" TargetMode="External"/><Relationship Id="rId83" Type="http://schemas.openxmlformats.org/officeDocument/2006/relationships/hyperlink" Target="https://link.springer.com/article/10.1007/s00442-017-3953-x" TargetMode="External"/><Relationship Id="rId88" Type="http://schemas.openxmlformats.org/officeDocument/2006/relationships/hyperlink" Target="https://link.springer.com/article/10.1007/s00442-019-04530-w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plos.org/plosone/article?id=10.1371/journal.pone.0236251" TargetMode="External"/><Relationship Id="rId21" Type="http://schemas.openxmlformats.org/officeDocument/2006/relationships/hyperlink" Target="https://link.springer.com/article/10.1007/s10571-009-9493-0" TargetMode="External"/><Relationship Id="rId42" Type="http://schemas.openxmlformats.org/officeDocument/2006/relationships/hyperlink" Target="https://academic.oup.com/eurheartj/article/38/37/2838/3002006?login=false" TargetMode="External"/><Relationship Id="rId47" Type="http://schemas.openxmlformats.org/officeDocument/2006/relationships/hyperlink" Target="chrome-extension://efaidnbmnnnibpcajpcglclefindmkaj/http:/cjmb.org/uploads/pdf/pdf_CJMB_273.pdf" TargetMode="External"/><Relationship Id="rId63" Type="http://schemas.openxmlformats.org/officeDocument/2006/relationships/hyperlink" Target="https://journals.plos.org/plosone/article?id=10.1371/journal.pone.0101273" TargetMode="External"/><Relationship Id="rId68" Type="http://schemas.openxmlformats.org/officeDocument/2006/relationships/hyperlink" Target="https://link.springer.com/article/10.1007/s10526-021-10099-2" TargetMode="External"/><Relationship Id="rId84" Type="http://schemas.openxmlformats.org/officeDocument/2006/relationships/hyperlink" Target="chrome-extension://efaidnbmnnnibpcajpcglclefindmkaj/https:/digital.csic.es/bitstream/10261/147343/1/6PBZ201688737.pdf" TargetMode="External"/><Relationship Id="rId16" Type="http://schemas.openxmlformats.org/officeDocument/2006/relationships/hyperlink" Target="https://journals.ekb.eg/article_175295.html" TargetMode="External"/><Relationship Id="rId11" Type="http://schemas.openxmlformats.org/officeDocument/2006/relationships/hyperlink" Target="https://www.nature.com/articles/s41526-021-00152-w" TargetMode="External"/><Relationship Id="rId32" Type="http://schemas.openxmlformats.org/officeDocument/2006/relationships/hyperlink" Target="https://www.sciencedirect.com/science/article/abs/pii/S0378595515302264" TargetMode="External"/><Relationship Id="rId37" Type="http://schemas.openxmlformats.org/officeDocument/2006/relationships/hyperlink" Target="../../../../../Library/Containers/Downloads/145-Article%20Text-771-1-10-20190630.pdf" TargetMode="External"/><Relationship Id="rId53" Type="http://schemas.openxmlformats.org/officeDocument/2006/relationships/hyperlink" Target="https://link.springer.com/article/10.1007/s00442-020-04594-z" TargetMode="External"/><Relationship Id="rId58" Type="http://schemas.openxmlformats.org/officeDocument/2006/relationships/hyperlink" Target="https://besjournals.onlinelibrary.wiley.com/doi/full/10.1111/j.1365-2435.2008.01424.x" TargetMode="External"/><Relationship Id="rId74" Type="http://schemas.openxmlformats.org/officeDocument/2006/relationships/hyperlink" Target="https://link.springer.com/article/10.1007/s00442-020-04594-z" TargetMode="External"/><Relationship Id="rId79" Type="http://schemas.openxmlformats.org/officeDocument/2006/relationships/hyperlink" Target="https://link.springer.com/article/10.1007/s00442-009-1401-2" TargetMode="External"/><Relationship Id="rId5" Type="http://schemas.openxmlformats.org/officeDocument/2006/relationships/hyperlink" Target="https://www.ncbi.nlm.nih.gov/pmc/articles/PMC6311563/" TargetMode="External"/><Relationship Id="rId61" Type="http://schemas.openxmlformats.org/officeDocument/2006/relationships/hyperlink" Target="chrome-extension://efaidnbmnnnibpcajpcglclefindmkaj/https:/link.springer.com/content/pdf/10.1038/s41598-020-64000-9.pdf" TargetMode="External"/><Relationship Id="rId82" Type="http://schemas.openxmlformats.org/officeDocument/2006/relationships/hyperlink" Target="https://link.springer.com/article/10.1007/s10646-011-0787-x" TargetMode="External"/><Relationship Id="rId19" Type="http://schemas.openxmlformats.org/officeDocument/2006/relationships/hyperlink" Target="chrome-extension://efaidnbmnnnibpcajpcglclefindmkaj/https:/journals.sagepub.com/doi/pdf/10.1177/1179069518820323" TargetMode="External"/><Relationship Id="rId14" Type="http://schemas.openxmlformats.org/officeDocument/2006/relationships/hyperlink" Target="https://link.springer.com/article/10.1007/s11064-012-0915-x" TargetMode="External"/><Relationship Id="rId22" Type="http://schemas.openxmlformats.org/officeDocument/2006/relationships/hyperlink" Target="https://link.springer.com/article/10.1007/s00702-013-1066-1" TargetMode="External"/><Relationship Id="rId27" Type="http://schemas.openxmlformats.org/officeDocument/2006/relationships/hyperlink" Target="https://www.hindawi.com/journals/omcl/2016/1549158/" TargetMode="External"/><Relationship Id="rId30" Type="http://schemas.openxmlformats.org/officeDocument/2006/relationships/hyperlink" Target="https://www.sciencedirect.com/science/article/abs/pii/S1382668905000116" TargetMode="External"/><Relationship Id="rId35" Type="http://schemas.openxmlformats.org/officeDocument/2006/relationships/hyperlink" Target="https://www.sciencedirect.com/science/article/pii/S2213231720302809" TargetMode="External"/><Relationship Id="rId43" Type="http://schemas.openxmlformats.org/officeDocument/2006/relationships/hyperlink" Target="https://academic.oup.com/eurheartj/article/39/38/3528/5037114?login=false" TargetMode="External"/><Relationship Id="rId48" Type="http://schemas.openxmlformats.org/officeDocument/2006/relationships/hyperlink" Target="https://www.sciencedirect.com/science/article/pii/S1319562X21008196" TargetMode="External"/><Relationship Id="rId56" Type="http://schemas.openxmlformats.org/officeDocument/2006/relationships/hyperlink" Target="https://academic.oup.com/conphys/article/6/1/coy066/5237860" TargetMode="External"/><Relationship Id="rId64" Type="http://schemas.openxmlformats.org/officeDocument/2006/relationships/hyperlink" Target="https://link.springer.com/article/10.1007/s00442-009-1401-2" TargetMode="External"/><Relationship Id="rId69" Type="http://schemas.openxmlformats.org/officeDocument/2006/relationships/hyperlink" Target="https://www.sciencedirect.com/science/article/abs/pii/S0166445X14002379" TargetMode="External"/><Relationship Id="rId77" Type="http://schemas.openxmlformats.org/officeDocument/2006/relationships/hyperlink" Target="chrome-extension://efaidnbmnnnibpcajpcglclefindmkaj/https:/link.springer.com/content/pdf/10.1038/s41598-020-64000-9.pdf" TargetMode="External"/><Relationship Id="rId8" Type="http://schemas.openxmlformats.org/officeDocument/2006/relationships/hyperlink" Target="https://www.sciencedirect.com/science/article/abs/pii/S0166432815000091" TargetMode="External"/><Relationship Id="rId51" Type="http://schemas.openxmlformats.org/officeDocument/2006/relationships/hyperlink" Target="https://www.sciencedirect.com/science/article/abs/pii/S0378595515302264" TargetMode="External"/><Relationship Id="rId72" Type="http://schemas.openxmlformats.org/officeDocument/2006/relationships/hyperlink" Target="https://link.springer.com/article/10.1007/s00442-020-04594-z" TargetMode="External"/><Relationship Id="rId80" Type="http://schemas.openxmlformats.org/officeDocument/2006/relationships/hyperlink" Target="https://link.springer.com/article/10.1007/s10646-011-0787-x" TargetMode="External"/><Relationship Id="rId3" Type="http://schemas.openxmlformats.org/officeDocument/2006/relationships/hyperlink" Target="https://www.sciencedirect.com/science/article/pii/S0031938412001308" TargetMode="External"/><Relationship Id="rId12" Type="http://schemas.openxmlformats.org/officeDocument/2006/relationships/hyperlink" Target="https://www.sciencedirect.com/science/article/abs/pii/S0166432819312586" TargetMode="External"/><Relationship Id="rId17" Type="http://schemas.openxmlformats.org/officeDocument/2006/relationships/hyperlink" Target="https://link.springer.com/article/10.1007/s40995-021-01098-0" TargetMode="External"/><Relationship Id="rId25" Type="http://schemas.openxmlformats.org/officeDocument/2006/relationships/hyperlink" Target="https://academic.oup.com/eurheartj/article/38/37/2838/3002006?login=false" TargetMode="External"/><Relationship Id="rId33" Type="http://schemas.openxmlformats.org/officeDocument/2006/relationships/hyperlink" Target="chrome-extension://efaidnbmnnnibpcajpcglclefindmkaj/https:/japsonline.com/admin/php/uploads/1530_pdf.pdf" TargetMode="External"/><Relationship Id="rId38" Type="http://schemas.openxmlformats.org/officeDocument/2006/relationships/hyperlink" Target="chrome-extension://efaidnbmnnnibpcajpcglclefindmkaj/https:/www.cambridge.org/core/services/aop-cambridge-core/content/view/352B094B66B913D5B6B7727C242FC738/S2516712X21000307a.pdf/assortment-of-kaempferol-and-zinc-gluconate-improves-noise-induced-biochemical-imbalance-and-deficits-in-body-weight-gain.pdf" TargetMode="External"/><Relationship Id="rId46" Type="http://schemas.openxmlformats.org/officeDocument/2006/relationships/hyperlink" Target="chrome-extension://efaidnbmnnnibpcajpcglclefindmkaj/http:/cjmb.org/uploads/pdf/pdf_CJMB_273.pdf" TargetMode="External"/><Relationship Id="rId59" Type="http://schemas.openxmlformats.org/officeDocument/2006/relationships/hyperlink" Target="https://www.sciencedirect.com/science/article/abs/pii/S0048969716309330" TargetMode="External"/><Relationship Id="rId67" Type="http://schemas.openxmlformats.org/officeDocument/2006/relationships/hyperlink" Target="https://link.springer.com/article/10.1007/s10646-011-0787-x" TargetMode="External"/><Relationship Id="rId20" Type="http://schemas.openxmlformats.org/officeDocument/2006/relationships/hyperlink" Target="https://www.sciencedirect.com/science/article/pii/S2352289522000741" TargetMode="External"/><Relationship Id="rId41" Type="http://schemas.openxmlformats.org/officeDocument/2006/relationships/hyperlink" Target="https://academic.oup.com/eurheartj/article/38/37/2838/3002006?login=false" TargetMode="External"/><Relationship Id="rId54" Type="http://schemas.openxmlformats.org/officeDocument/2006/relationships/hyperlink" Target="chrome-extension://efaidnbmnnnibpcajpcglclefindmkaj/https:/digital.csic.es/bitstream/10261/147343/1/6PBZ201688737.pdf" TargetMode="External"/><Relationship Id="rId62" Type="http://schemas.openxmlformats.org/officeDocument/2006/relationships/hyperlink" Target="https://www.sciencedirect.com/science/article/abs/pii/S0166445X13000350" TargetMode="External"/><Relationship Id="rId70" Type="http://schemas.openxmlformats.org/officeDocument/2006/relationships/hyperlink" Target="https://link.springer.com/article/10.1007/s00442-020-04594-z" TargetMode="External"/><Relationship Id="rId75" Type="http://schemas.openxmlformats.org/officeDocument/2006/relationships/hyperlink" Target="chrome-extension://efaidnbmnnnibpcajpcglclefindmkaj/https:/link.springer.com/content/pdf/10.1038/s41598-020-64000-9.pdf" TargetMode="External"/><Relationship Id="rId83" Type="http://schemas.openxmlformats.org/officeDocument/2006/relationships/hyperlink" Target="https://www.sciencedirect.com/science/article/abs/pii/S0048969716309330" TargetMode="External"/><Relationship Id="rId1" Type="http://schemas.openxmlformats.org/officeDocument/2006/relationships/hyperlink" Target="https://www.sciencedirect.com/science/article/abs/pii/S030441651500241X" TargetMode="External"/><Relationship Id="rId6" Type="http://schemas.openxmlformats.org/officeDocument/2006/relationships/hyperlink" Target="https://benthamopen.com/ABSTRACT/TOPHARMJ-8-1" TargetMode="External"/><Relationship Id="rId15" Type="http://schemas.openxmlformats.org/officeDocument/2006/relationships/hyperlink" Target="https://www.ingentaconnect.com/content/ben/iemamc/2017/00000017/00000002/art00005" TargetMode="External"/><Relationship Id="rId23" Type="http://schemas.openxmlformats.org/officeDocument/2006/relationships/hyperlink" Target="https://www.sciencedirect.com/science/article/abs/pii/S0197018613001630" TargetMode="External"/><Relationship Id="rId28" Type="http://schemas.openxmlformats.org/officeDocument/2006/relationships/hyperlink" Target="chrome-extension://efaidnbmnnnibpcajpcglclefindmkaj/http:/cjmb.org/uploads/pdf/pdf_CJMB_273.pdf" TargetMode="External"/><Relationship Id="rId36" Type="http://schemas.openxmlformats.org/officeDocument/2006/relationships/hyperlink" Target="https://link.springer.com/article/10.1007/s11064-020-03127-7" TargetMode="External"/><Relationship Id="rId49" Type="http://schemas.openxmlformats.org/officeDocument/2006/relationships/hyperlink" Target="https://www.sciencedirect.com/science/article/abs/pii/S1382668905000116" TargetMode="External"/><Relationship Id="rId57" Type="http://schemas.openxmlformats.org/officeDocument/2006/relationships/hyperlink" Target="https://royalsocietypublishing.org/doi/10.1098/rsbl.2013.0350" TargetMode="External"/><Relationship Id="rId10" Type="http://schemas.openxmlformats.org/officeDocument/2006/relationships/hyperlink" Target="https://link.springer.com/article/10.1007/s11010-014-2045-z" TargetMode="External"/><Relationship Id="rId31" Type="http://schemas.openxmlformats.org/officeDocument/2006/relationships/hyperlink" Target="https://www.sciencedirect.com/science/article/pii/S1319562X21008196" TargetMode="External"/><Relationship Id="rId44" Type="http://schemas.openxmlformats.org/officeDocument/2006/relationships/hyperlink" Target="https://academic.oup.com/eurheartj/article/39/38/3528/5037114?login=false" TargetMode="External"/><Relationship Id="rId52" Type="http://schemas.openxmlformats.org/officeDocument/2006/relationships/hyperlink" Target="https://link.springer.com/article/10.1007/s00442-014-3030-7" TargetMode="External"/><Relationship Id="rId60" Type="http://schemas.openxmlformats.org/officeDocument/2006/relationships/hyperlink" Target="https://www.sciencedirect.com/science/article/abs/pii/S0269749116324770" TargetMode="External"/><Relationship Id="rId65" Type="http://schemas.openxmlformats.org/officeDocument/2006/relationships/hyperlink" Target="https://frontiersinzoology.biomedcentral.com/articles/10.1186/s12983-023-00494-z" TargetMode="External"/><Relationship Id="rId73" Type="http://schemas.openxmlformats.org/officeDocument/2006/relationships/hyperlink" Target="https://link.springer.com/article/10.1007/s00442-020-04594-z" TargetMode="External"/><Relationship Id="rId78" Type="http://schemas.openxmlformats.org/officeDocument/2006/relationships/hyperlink" Target="https://journals.plos.org/plosone/article?id=10.1371/journal.pone.0101273" TargetMode="External"/><Relationship Id="rId81" Type="http://schemas.openxmlformats.org/officeDocument/2006/relationships/hyperlink" Target="https://link.springer.com/article/10.1007/s10646-011-0787-x" TargetMode="External"/><Relationship Id="rId4" Type="http://schemas.openxmlformats.org/officeDocument/2006/relationships/hyperlink" Target="https://www.proquest.com/openview/8ab304b6d5abf3796c710ec03883e706/1?pq-origsite=gscholar&amp;cbl=29462" TargetMode="External"/><Relationship Id="rId9" Type="http://schemas.openxmlformats.org/officeDocument/2006/relationships/hyperlink" Target="https://www.sciencedirect.com/science/article/abs/pii/S0166432815000091" TargetMode="External"/><Relationship Id="rId13" Type="http://schemas.openxmlformats.org/officeDocument/2006/relationships/hyperlink" Target="https://www.sciencedirect.com/science/article/abs/pii/S0091305717304197" TargetMode="External"/><Relationship Id="rId18" Type="http://schemas.openxmlformats.org/officeDocument/2006/relationships/hyperlink" Target="https://benthamopen.com/ABSTRACT/TOPHARMJ-8-1" TargetMode="External"/><Relationship Id="rId39" Type="http://schemas.openxmlformats.org/officeDocument/2006/relationships/hyperlink" Target="https://www.sciencedirect.com/science/article/abs/pii/S0024320522004246" TargetMode="External"/><Relationship Id="rId34" Type="http://schemas.openxmlformats.org/officeDocument/2006/relationships/hyperlink" Target="https://academic.oup.com/eurheartj/article/39/38/3528/5037114?login=false" TargetMode="External"/><Relationship Id="rId50" Type="http://schemas.openxmlformats.org/officeDocument/2006/relationships/hyperlink" Target="https://www.sciencedirect.com/science/article/abs/pii/S1382668905000116" TargetMode="External"/><Relationship Id="rId55" Type="http://schemas.openxmlformats.org/officeDocument/2006/relationships/hyperlink" Target="https://www.sciencedirect.com/science/article/pii/S1095643320300064" TargetMode="External"/><Relationship Id="rId76" Type="http://schemas.openxmlformats.org/officeDocument/2006/relationships/hyperlink" Target="chrome-extension://efaidnbmnnnibpcajpcglclefindmkaj/https:/link.springer.com/content/pdf/10.1038/s41598-020-64000-9.pdf" TargetMode="External"/><Relationship Id="rId7" Type="http://schemas.openxmlformats.org/officeDocument/2006/relationships/hyperlink" Target="https://www.ingentaconnect.com/content/ben/iemamc/2017/00000017/00000002/art00005" TargetMode="External"/><Relationship Id="rId71" Type="http://schemas.openxmlformats.org/officeDocument/2006/relationships/hyperlink" Target="https://link.springer.com/article/10.1007/s00442-020-04594-z" TargetMode="External"/><Relationship Id="rId2" Type="http://schemas.openxmlformats.org/officeDocument/2006/relationships/hyperlink" Target="https://link.springer.com/article/10.1007/s00406-017-0807-9" TargetMode="External"/><Relationship Id="rId29" Type="http://schemas.openxmlformats.org/officeDocument/2006/relationships/hyperlink" Target="chrome-extension://efaidnbmnnnibpcajpcglclefindmkaj/https:/d1wqtxts1xzle7.cloudfront.net/77790837/11-SUP-1586-libre.pdf?1640954752=&amp;response-content-disposition=inline%3B+filename%3DDiet_supplements_of_banana_fruit_pulp_mi.pdf&amp;Expires=1681910809&amp;Signature=JTUIHhQ9S5CmlpWvDC0St6r48RgedjzADDrHjXpbfNfhcITnykIGk8Pnp~ZSO9m0QqUcZ53Q7KPcVtGpjmFRpG-JNxmXMfimUgAGVMEaWBwjDhnwx7ZklpSVy398rNfuP7dYf92w0xS013ZAzcz7xAU9rkrbVBE9Q4Hb24DziNnecDmOZHibo~o6Dfzj9ZjsG2wcytsZAzw9bBYLMHIcvi-Lofn3ax8qjUgUw-veKCSnIVk-C-~Txqf1prL-IQLZDS~wjmy~CIb2DJcI6YtLnyVYtwgD5ZhkyeMv-ALMMgtaTguxxHxhjOKhUPY8QI5UC~PE9Q2BIKGIk~4vdmZn6Q__&amp;Key-Pair-Id=APKAJLOHF5GGSLRBV4ZA" TargetMode="External"/><Relationship Id="rId24" Type="http://schemas.openxmlformats.org/officeDocument/2006/relationships/hyperlink" Target="https://link.springer.com/article/10.1007/s11010-014-2045-z" TargetMode="External"/><Relationship Id="rId40" Type="http://schemas.openxmlformats.org/officeDocument/2006/relationships/hyperlink" Target="https://www.mdpi.com/1424-8247/14/6/529" TargetMode="External"/><Relationship Id="rId45" Type="http://schemas.openxmlformats.org/officeDocument/2006/relationships/hyperlink" Target="chrome-extension://efaidnbmnnnibpcajpcglclefindmkaj/http:/cjmb.org/uploads/pdf/pdf_CJMB_273.pdf" TargetMode="External"/><Relationship Id="rId66" Type="http://schemas.openxmlformats.org/officeDocument/2006/relationships/hyperlink" Target="https://link.springer.com/article/10.1007/s00244-015-0165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8198-0741-3640-8E5B-34449AB3C3C3}">
  <dimension ref="A1:H112"/>
  <sheetViews>
    <sheetView tabSelected="1" topLeftCell="A74" zoomScale="75" workbookViewId="0">
      <selection activeCell="B88" sqref="B88"/>
    </sheetView>
  </sheetViews>
  <sheetFormatPr baseColWidth="10" defaultRowHeight="16" x14ac:dyDescent="0.2"/>
  <cols>
    <col min="1" max="1" width="22.33203125" bestFit="1" customWidth="1"/>
    <col min="2" max="2" width="32.33203125" bestFit="1" customWidth="1"/>
    <col min="3" max="3" width="10.83203125" style="66"/>
    <col min="4" max="4" width="156.1640625" bestFit="1" customWidth="1"/>
    <col min="8" max="8" width="193.6640625" bestFit="1" customWidth="1"/>
  </cols>
  <sheetData>
    <row r="1" spans="1:8" ht="17" thickBot="1" x14ac:dyDescent="0.25">
      <c r="A1" s="49" t="s">
        <v>464</v>
      </c>
      <c r="B1" s="39" t="s">
        <v>132</v>
      </c>
      <c r="C1" s="62" t="s">
        <v>133</v>
      </c>
      <c r="D1" s="40" t="s">
        <v>0</v>
      </c>
      <c r="E1" s="40" t="s">
        <v>461</v>
      </c>
      <c r="F1" s="40" t="s">
        <v>134</v>
      </c>
      <c r="G1" s="40" t="s">
        <v>462</v>
      </c>
      <c r="H1" s="42" t="s">
        <v>460</v>
      </c>
    </row>
    <row r="2" spans="1:8" x14ac:dyDescent="0.2">
      <c r="A2" s="46" t="s">
        <v>265</v>
      </c>
      <c r="B2" s="43" t="s">
        <v>266</v>
      </c>
      <c r="C2" s="63">
        <v>2013</v>
      </c>
      <c r="D2" s="37" t="s">
        <v>267</v>
      </c>
      <c r="E2" s="36" t="s">
        <v>123</v>
      </c>
      <c r="F2" s="36" t="s">
        <v>268</v>
      </c>
      <c r="G2" s="36" t="s">
        <v>269</v>
      </c>
      <c r="H2" s="38" t="s">
        <v>270</v>
      </c>
    </row>
    <row r="3" spans="1:8" x14ac:dyDescent="0.2">
      <c r="A3" s="47" t="s">
        <v>265</v>
      </c>
      <c r="B3" s="44" t="s">
        <v>266</v>
      </c>
      <c r="C3" s="64">
        <v>2013</v>
      </c>
      <c r="D3" s="29" t="s">
        <v>271</v>
      </c>
      <c r="E3" s="6" t="s">
        <v>86</v>
      </c>
      <c r="F3" s="6" t="s">
        <v>272</v>
      </c>
      <c r="G3" s="6" t="s">
        <v>62</v>
      </c>
      <c r="H3" s="32" t="s">
        <v>273</v>
      </c>
    </row>
    <row r="4" spans="1:8" x14ac:dyDescent="0.2">
      <c r="A4" s="47" t="s">
        <v>265</v>
      </c>
      <c r="B4" s="44" t="s">
        <v>266</v>
      </c>
      <c r="C4" s="64">
        <v>2013</v>
      </c>
      <c r="D4" s="29" t="s">
        <v>274</v>
      </c>
      <c r="E4" s="6" t="s">
        <v>123</v>
      </c>
      <c r="F4" s="6" t="s">
        <v>121</v>
      </c>
      <c r="G4" s="6" t="s">
        <v>37</v>
      </c>
      <c r="H4" s="32" t="s">
        <v>275</v>
      </c>
    </row>
    <row r="5" spans="1:8" x14ac:dyDescent="0.2">
      <c r="A5" s="47" t="s">
        <v>265</v>
      </c>
      <c r="B5" s="44" t="s">
        <v>266</v>
      </c>
      <c r="C5" s="64">
        <v>2014</v>
      </c>
      <c r="D5" s="29" t="s">
        <v>276</v>
      </c>
      <c r="E5" s="6" t="s">
        <v>123</v>
      </c>
      <c r="F5" s="6" t="s">
        <v>277</v>
      </c>
      <c r="G5" s="6" t="s">
        <v>278</v>
      </c>
      <c r="H5" s="32" t="s">
        <v>279</v>
      </c>
    </row>
    <row r="6" spans="1:8" x14ac:dyDescent="0.2">
      <c r="A6" s="47" t="s">
        <v>265</v>
      </c>
      <c r="B6" s="44" t="s">
        <v>266</v>
      </c>
      <c r="C6" s="64">
        <v>2014</v>
      </c>
      <c r="D6" s="29" t="s">
        <v>280</v>
      </c>
      <c r="E6" s="6" t="s">
        <v>123</v>
      </c>
      <c r="F6" s="6" t="s">
        <v>281</v>
      </c>
      <c r="G6" s="6" t="s">
        <v>37</v>
      </c>
      <c r="H6" s="32" t="s">
        <v>282</v>
      </c>
    </row>
    <row r="7" spans="1:8" x14ac:dyDescent="0.2">
      <c r="A7" s="47" t="s">
        <v>265</v>
      </c>
      <c r="B7" s="44" t="s">
        <v>266</v>
      </c>
      <c r="C7" s="64">
        <v>2014</v>
      </c>
      <c r="D7" s="29" t="s">
        <v>283</v>
      </c>
      <c r="E7" s="6" t="s">
        <v>65</v>
      </c>
      <c r="F7" s="6" t="s">
        <v>121</v>
      </c>
      <c r="G7" s="6" t="s">
        <v>62</v>
      </c>
      <c r="H7" s="32" t="s">
        <v>284</v>
      </c>
    </row>
    <row r="8" spans="1:8" x14ac:dyDescent="0.2">
      <c r="A8" s="47" t="s">
        <v>265</v>
      </c>
      <c r="B8" s="44" t="s">
        <v>266</v>
      </c>
      <c r="C8" s="64">
        <v>2014</v>
      </c>
      <c r="D8" s="29" t="s">
        <v>285</v>
      </c>
      <c r="E8" s="6" t="s">
        <v>122</v>
      </c>
      <c r="F8" s="6" t="s">
        <v>286</v>
      </c>
      <c r="G8" s="6" t="s">
        <v>287</v>
      </c>
      <c r="H8" s="32" t="s">
        <v>131</v>
      </c>
    </row>
    <row r="9" spans="1:8" x14ac:dyDescent="0.2">
      <c r="A9" s="47" t="s">
        <v>265</v>
      </c>
      <c r="B9" s="44" t="s">
        <v>266</v>
      </c>
      <c r="C9" s="64">
        <v>2015</v>
      </c>
      <c r="D9" s="29" t="s">
        <v>288</v>
      </c>
      <c r="E9" s="6" t="s">
        <v>70</v>
      </c>
      <c r="F9" s="6" t="s">
        <v>113</v>
      </c>
      <c r="G9" s="6" t="s">
        <v>289</v>
      </c>
      <c r="H9" s="32" t="s">
        <v>290</v>
      </c>
    </row>
    <row r="10" spans="1:8" x14ac:dyDescent="0.2">
      <c r="A10" s="47" t="s">
        <v>265</v>
      </c>
      <c r="B10" s="44" t="s">
        <v>266</v>
      </c>
      <c r="C10" s="64">
        <v>2015</v>
      </c>
      <c r="D10" s="29" t="s">
        <v>291</v>
      </c>
      <c r="E10" s="6" t="s">
        <v>122</v>
      </c>
      <c r="F10" s="6" t="s">
        <v>292</v>
      </c>
      <c r="G10" s="6" t="s">
        <v>37</v>
      </c>
      <c r="H10" s="32" t="s">
        <v>131</v>
      </c>
    </row>
    <row r="11" spans="1:8" x14ac:dyDescent="0.2">
      <c r="A11" s="47" t="s">
        <v>265</v>
      </c>
      <c r="B11" s="44" t="s">
        <v>266</v>
      </c>
      <c r="C11" s="64">
        <v>2015</v>
      </c>
      <c r="D11" s="29" t="s">
        <v>293</v>
      </c>
      <c r="E11" s="6" t="s">
        <v>123</v>
      </c>
      <c r="F11" s="6" t="s">
        <v>294</v>
      </c>
      <c r="G11" s="6" t="s">
        <v>295</v>
      </c>
      <c r="H11" s="32" t="s">
        <v>296</v>
      </c>
    </row>
    <row r="12" spans="1:8" x14ac:dyDescent="0.2">
      <c r="A12" s="47" t="s">
        <v>265</v>
      </c>
      <c r="B12" s="44" t="s">
        <v>266</v>
      </c>
      <c r="C12" s="64">
        <v>2016</v>
      </c>
      <c r="D12" s="29" t="s">
        <v>297</v>
      </c>
      <c r="E12" s="6" t="s">
        <v>125</v>
      </c>
      <c r="F12" s="6" t="s">
        <v>298</v>
      </c>
      <c r="G12" s="6" t="s">
        <v>299</v>
      </c>
      <c r="H12" s="32" t="s">
        <v>300</v>
      </c>
    </row>
    <row r="13" spans="1:8" x14ac:dyDescent="0.2">
      <c r="A13" s="47" t="s">
        <v>265</v>
      </c>
      <c r="B13" s="44" t="s">
        <v>266</v>
      </c>
      <c r="C13" s="64">
        <v>2016</v>
      </c>
      <c r="D13" s="29" t="s">
        <v>301</v>
      </c>
      <c r="E13" s="6" t="s">
        <v>123</v>
      </c>
      <c r="F13" s="6" t="s">
        <v>219</v>
      </c>
      <c r="G13" s="6" t="s">
        <v>37</v>
      </c>
      <c r="H13" s="32" t="s">
        <v>302</v>
      </c>
    </row>
    <row r="14" spans="1:8" x14ac:dyDescent="0.2">
      <c r="A14" s="47" t="s">
        <v>265</v>
      </c>
      <c r="B14" s="44" t="s">
        <v>266</v>
      </c>
      <c r="C14" s="64">
        <v>2016</v>
      </c>
      <c r="D14" s="29" t="s">
        <v>303</v>
      </c>
      <c r="E14" s="6" t="s">
        <v>123</v>
      </c>
      <c r="F14" s="6" t="s">
        <v>304</v>
      </c>
      <c r="G14" s="6" t="s">
        <v>305</v>
      </c>
      <c r="H14" s="32" t="s">
        <v>306</v>
      </c>
    </row>
    <row r="15" spans="1:8" x14ac:dyDescent="0.2">
      <c r="A15" s="47" t="s">
        <v>265</v>
      </c>
      <c r="B15" s="44" t="s">
        <v>266</v>
      </c>
      <c r="C15" s="64">
        <v>2017</v>
      </c>
      <c r="D15" s="29" t="s">
        <v>307</v>
      </c>
      <c r="E15" s="6" t="s">
        <v>123</v>
      </c>
      <c r="F15" s="6" t="s">
        <v>219</v>
      </c>
      <c r="G15" s="6" t="s">
        <v>37</v>
      </c>
      <c r="H15" s="32" t="s">
        <v>308</v>
      </c>
    </row>
    <row r="16" spans="1:8" x14ac:dyDescent="0.2">
      <c r="A16" s="47" t="s">
        <v>265</v>
      </c>
      <c r="B16" s="44" t="s">
        <v>266</v>
      </c>
      <c r="C16" s="64">
        <v>2017</v>
      </c>
      <c r="D16" s="29" t="s">
        <v>309</v>
      </c>
      <c r="E16" s="6" t="s">
        <v>123</v>
      </c>
      <c r="F16" s="6" t="s">
        <v>310</v>
      </c>
      <c r="G16" s="6" t="s">
        <v>311</v>
      </c>
      <c r="H16" s="32" t="s">
        <v>131</v>
      </c>
    </row>
    <row r="17" spans="1:8" x14ac:dyDescent="0.2">
      <c r="A17" s="47" t="s">
        <v>265</v>
      </c>
      <c r="B17" s="44" t="s">
        <v>266</v>
      </c>
      <c r="C17" s="64">
        <v>2017</v>
      </c>
      <c r="D17" s="29" t="s">
        <v>312</v>
      </c>
      <c r="E17" s="6" t="s">
        <v>125</v>
      </c>
      <c r="F17" s="6" t="s">
        <v>313</v>
      </c>
      <c r="G17" s="6" t="s">
        <v>299</v>
      </c>
      <c r="H17" s="32" t="s">
        <v>314</v>
      </c>
    </row>
    <row r="18" spans="1:8" x14ac:dyDescent="0.2">
      <c r="A18" s="47" t="s">
        <v>265</v>
      </c>
      <c r="B18" s="44" t="s">
        <v>266</v>
      </c>
      <c r="C18" s="64">
        <v>2017</v>
      </c>
      <c r="D18" s="29" t="s">
        <v>315</v>
      </c>
      <c r="E18" s="6" t="s">
        <v>65</v>
      </c>
      <c r="F18" s="6" t="s">
        <v>316</v>
      </c>
      <c r="G18" s="6" t="s">
        <v>62</v>
      </c>
      <c r="H18" s="32" t="s">
        <v>317</v>
      </c>
    </row>
    <row r="19" spans="1:8" ht="17" x14ac:dyDescent="0.2">
      <c r="A19" s="47" t="s">
        <v>265</v>
      </c>
      <c r="B19" s="44" t="s">
        <v>266</v>
      </c>
      <c r="C19" s="64">
        <v>2018</v>
      </c>
      <c r="D19" s="30" t="s">
        <v>318</v>
      </c>
      <c r="E19" s="6" t="s">
        <v>123</v>
      </c>
      <c r="F19" s="6" t="s">
        <v>319</v>
      </c>
      <c r="G19" s="6" t="s">
        <v>320</v>
      </c>
      <c r="H19" s="32" t="s">
        <v>321</v>
      </c>
    </row>
    <row r="20" spans="1:8" ht="17" x14ac:dyDescent="0.2">
      <c r="A20" s="47" t="s">
        <v>265</v>
      </c>
      <c r="B20" s="44" t="s">
        <v>266</v>
      </c>
      <c r="C20" s="64">
        <v>2018</v>
      </c>
      <c r="D20" s="30" t="s">
        <v>322</v>
      </c>
      <c r="E20" s="6" t="s">
        <v>126</v>
      </c>
      <c r="F20" s="6" t="s">
        <v>323</v>
      </c>
      <c r="G20" s="6" t="s">
        <v>324</v>
      </c>
      <c r="H20" s="32" t="s">
        <v>325</v>
      </c>
    </row>
    <row r="21" spans="1:8" x14ac:dyDescent="0.2">
      <c r="A21" s="47" t="s">
        <v>265</v>
      </c>
      <c r="B21" s="44" t="s">
        <v>266</v>
      </c>
      <c r="C21" s="64">
        <v>2018</v>
      </c>
      <c r="D21" s="29" t="s">
        <v>326</v>
      </c>
      <c r="E21" s="6" t="s">
        <v>125</v>
      </c>
      <c r="F21" s="6" t="s">
        <v>327</v>
      </c>
      <c r="G21" s="6" t="s">
        <v>230</v>
      </c>
      <c r="H21" s="32" t="s">
        <v>328</v>
      </c>
    </row>
    <row r="22" spans="1:8" x14ac:dyDescent="0.2">
      <c r="A22" s="47" t="s">
        <v>265</v>
      </c>
      <c r="B22" s="44" t="s">
        <v>266</v>
      </c>
      <c r="C22" s="64">
        <v>2018</v>
      </c>
      <c r="D22" s="29" t="s">
        <v>329</v>
      </c>
      <c r="E22" s="6" t="s">
        <v>123</v>
      </c>
      <c r="F22" s="6" t="s">
        <v>119</v>
      </c>
      <c r="G22" s="6" t="s">
        <v>278</v>
      </c>
      <c r="H22" s="32" t="s">
        <v>330</v>
      </c>
    </row>
    <row r="23" spans="1:8" x14ac:dyDescent="0.2">
      <c r="A23" s="47" t="s">
        <v>265</v>
      </c>
      <c r="B23" s="44" t="s">
        <v>266</v>
      </c>
      <c r="C23" s="64">
        <v>2018</v>
      </c>
      <c r="D23" s="29" t="s">
        <v>331</v>
      </c>
      <c r="E23" s="6" t="s">
        <v>70</v>
      </c>
      <c r="F23" s="6" t="s">
        <v>332</v>
      </c>
      <c r="G23" s="6" t="s">
        <v>62</v>
      </c>
      <c r="H23" s="32" t="s">
        <v>333</v>
      </c>
    </row>
    <row r="24" spans="1:8" x14ac:dyDescent="0.2">
      <c r="A24" s="47" t="s">
        <v>265</v>
      </c>
      <c r="B24" s="44" t="s">
        <v>266</v>
      </c>
      <c r="C24" s="64">
        <v>2018</v>
      </c>
      <c r="D24" s="29" t="s">
        <v>334</v>
      </c>
      <c r="E24" s="6" t="s">
        <v>122</v>
      </c>
      <c r="F24" s="6" t="s">
        <v>219</v>
      </c>
      <c r="G24" s="6" t="s">
        <v>37</v>
      </c>
      <c r="H24" s="32" t="s">
        <v>131</v>
      </c>
    </row>
    <row r="25" spans="1:8" x14ac:dyDescent="0.2">
      <c r="A25" s="47" t="s">
        <v>265</v>
      </c>
      <c r="B25" s="44" t="s">
        <v>266</v>
      </c>
      <c r="C25" s="64">
        <v>2019</v>
      </c>
      <c r="D25" s="29" t="s">
        <v>335</v>
      </c>
      <c r="E25" s="6" t="s">
        <v>123</v>
      </c>
      <c r="F25" s="6" t="s">
        <v>336</v>
      </c>
      <c r="G25" s="6" t="s">
        <v>337</v>
      </c>
      <c r="H25" s="32" t="s">
        <v>338</v>
      </c>
    </row>
    <row r="26" spans="1:8" x14ac:dyDescent="0.2">
      <c r="A26" s="47" t="s">
        <v>265</v>
      </c>
      <c r="B26" s="44" t="s">
        <v>266</v>
      </c>
      <c r="C26" s="64">
        <v>2020</v>
      </c>
      <c r="D26" s="29" t="s">
        <v>339</v>
      </c>
      <c r="E26" s="6" t="s">
        <v>70</v>
      </c>
      <c r="F26" s="6" t="s">
        <v>340</v>
      </c>
      <c r="G26" s="6" t="s">
        <v>62</v>
      </c>
      <c r="H26" s="32" t="s">
        <v>341</v>
      </c>
    </row>
    <row r="27" spans="1:8" x14ac:dyDescent="0.2">
      <c r="A27" s="47" t="s">
        <v>265</v>
      </c>
      <c r="B27" s="44" t="s">
        <v>266</v>
      </c>
      <c r="C27" s="64">
        <v>2020</v>
      </c>
      <c r="D27" s="29" t="s">
        <v>342</v>
      </c>
      <c r="E27" s="6" t="s">
        <v>125</v>
      </c>
      <c r="F27" s="6" t="s">
        <v>343</v>
      </c>
      <c r="G27" s="6" t="s">
        <v>299</v>
      </c>
      <c r="H27" s="32" t="s">
        <v>129</v>
      </c>
    </row>
    <row r="28" spans="1:8" x14ac:dyDescent="0.2">
      <c r="A28" s="47" t="s">
        <v>265</v>
      </c>
      <c r="B28" s="44" t="s">
        <v>266</v>
      </c>
      <c r="C28" s="64">
        <v>2020</v>
      </c>
      <c r="D28" s="29" t="s">
        <v>344</v>
      </c>
      <c r="E28" s="6" t="s">
        <v>124</v>
      </c>
      <c r="F28" s="6" t="s">
        <v>219</v>
      </c>
      <c r="G28" s="6" t="s">
        <v>37</v>
      </c>
      <c r="H28" s="32" t="s">
        <v>345</v>
      </c>
    </row>
    <row r="29" spans="1:8" x14ac:dyDescent="0.2">
      <c r="A29" s="47" t="s">
        <v>265</v>
      </c>
      <c r="B29" s="44" t="s">
        <v>63</v>
      </c>
      <c r="C29" s="64">
        <v>2014</v>
      </c>
      <c r="D29" s="29" t="s">
        <v>346</v>
      </c>
      <c r="E29" s="6" t="s">
        <v>123</v>
      </c>
      <c r="F29" s="6" t="s">
        <v>219</v>
      </c>
      <c r="G29" s="6" t="s">
        <v>37</v>
      </c>
      <c r="H29" s="32" t="s">
        <v>347</v>
      </c>
    </row>
    <row r="30" spans="1:8" x14ac:dyDescent="0.2">
      <c r="A30" s="47" t="s">
        <v>265</v>
      </c>
      <c r="B30" s="44" t="s">
        <v>63</v>
      </c>
      <c r="C30" s="64">
        <v>2014</v>
      </c>
      <c r="D30" s="29" t="s">
        <v>348</v>
      </c>
      <c r="E30" s="6" t="s">
        <v>123</v>
      </c>
      <c r="F30" s="6" t="s">
        <v>112</v>
      </c>
      <c r="G30" s="6" t="s">
        <v>37</v>
      </c>
      <c r="H30" s="32" t="s">
        <v>349</v>
      </c>
    </row>
    <row r="31" spans="1:8" x14ac:dyDescent="0.2">
      <c r="A31" s="47" t="s">
        <v>265</v>
      </c>
      <c r="B31" s="44" t="s">
        <v>63</v>
      </c>
      <c r="C31" s="64">
        <v>2014</v>
      </c>
      <c r="D31" s="29" t="s">
        <v>350</v>
      </c>
      <c r="E31" s="6" t="s">
        <v>123</v>
      </c>
      <c r="F31" s="6" t="s">
        <v>351</v>
      </c>
      <c r="G31" s="6" t="s">
        <v>352</v>
      </c>
      <c r="H31" s="32" t="s">
        <v>353</v>
      </c>
    </row>
    <row r="32" spans="1:8" x14ac:dyDescent="0.2">
      <c r="A32" s="47" t="s">
        <v>265</v>
      </c>
      <c r="B32" s="44" t="s">
        <v>63</v>
      </c>
      <c r="C32" s="64">
        <v>2014</v>
      </c>
      <c r="D32" s="29" t="s">
        <v>354</v>
      </c>
      <c r="E32" s="6" t="s">
        <v>123</v>
      </c>
      <c r="F32" s="6" t="s">
        <v>355</v>
      </c>
      <c r="G32" s="6" t="s">
        <v>356</v>
      </c>
      <c r="H32" s="32" t="s">
        <v>357</v>
      </c>
    </row>
    <row r="33" spans="1:8" x14ac:dyDescent="0.2">
      <c r="A33" s="47" t="s">
        <v>265</v>
      </c>
      <c r="B33" s="44" t="s">
        <v>63</v>
      </c>
      <c r="C33" s="64">
        <v>2014</v>
      </c>
      <c r="D33" s="29" t="s">
        <v>358</v>
      </c>
      <c r="E33" s="6" t="s">
        <v>122</v>
      </c>
      <c r="F33" s="6" t="s">
        <v>359</v>
      </c>
      <c r="G33" s="6" t="s">
        <v>278</v>
      </c>
      <c r="H33" s="32" t="s">
        <v>360</v>
      </c>
    </row>
    <row r="34" spans="1:8" x14ac:dyDescent="0.2">
      <c r="A34" s="47" t="s">
        <v>265</v>
      </c>
      <c r="B34" s="44" t="s">
        <v>63</v>
      </c>
      <c r="C34" s="64">
        <v>2014</v>
      </c>
      <c r="D34" s="29" t="s">
        <v>361</v>
      </c>
      <c r="E34" s="6" t="s">
        <v>123</v>
      </c>
      <c r="F34" s="6" t="s">
        <v>119</v>
      </c>
      <c r="G34" s="6" t="s">
        <v>278</v>
      </c>
      <c r="H34" s="32" t="s">
        <v>362</v>
      </c>
    </row>
    <row r="35" spans="1:8" x14ac:dyDescent="0.2">
      <c r="A35" s="47" t="s">
        <v>265</v>
      </c>
      <c r="B35" s="44" t="s">
        <v>63</v>
      </c>
      <c r="C35" s="64">
        <v>2014</v>
      </c>
      <c r="D35" s="29" t="s">
        <v>69</v>
      </c>
      <c r="E35" s="6" t="s">
        <v>70</v>
      </c>
      <c r="F35" s="6" t="s">
        <v>363</v>
      </c>
      <c r="G35" s="6" t="s">
        <v>71</v>
      </c>
      <c r="H35" s="32" t="s">
        <v>364</v>
      </c>
    </row>
    <row r="36" spans="1:8" x14ac:dyDescent="0.2">
      <c r="A36" s="47" t="s">
        <v>265</v>
      </c>
      <c r="B36" s="44" t="s">
        <v>63</v>
      </c>
      <c r="C36" s="64">
        <v>2015</v>
      </c>
      <c r="D36" s="29" t="s">
        <v>365</v>
      </c>
      <c r="E36" s="6" t="s">
        <v>123</v>
      </c>
      <c r="F36" s="6" t="s">
        <v>219</v>
      </c>
      <c r="G36" s="6" t="s">
        <v>37</v>
      </c>
      <c r="H36" s="32" t="s">
        <v>366</v>
      </c>
    </row>
    <row r="37" spans="1:8" x14ac:dyDescent="0.2">
      <c r="A37" s="47" t="s">
        <v>265</v>
      </c>
      <c r="B37" s="44" t="s">
        <v>63</v>
      </c>
      <c r="C37" s="64">
        <v>2015</v>
      </c>
      <c r="D37" s="29" t="s">
        <v>367</v>
      </c>
      <c r="E37" s="6" t="s">
        <v>123</v>
      </c>
      <c r="F37" s="6" t="s">
        <v>368</v>
      </c>
      <c r="G37" s="6" t="s">
        <v>369</v>
      </c>
      <c r="H37" s="32" t="s">
        <v>360</v>
      </c>
    </row>
    <row r="38" spans="1:8" x14ac:dyDescent="0.2">
      <c r="A38" s="47" t="s">
        <v>265</v>
      </c>
      <c r="B38" s="44" t="s">
        <v>63</v>
      </c>
      <c r="C38" s="64">
        <v>2015</v>
      </c>
      <c r="D38" s="29" t="s">
        <v>370</v>
      </c>
      <c r="E38" s="6" t="s">
        <v>123</v>
      </c>
      <c r="F38" s="6" t="s">
        <v>219</v>
      </c>
      <c r="G38" s="6" t="s">
        <v>37</v>
      </c>
      <c r="H38" s="32" t="s">
        <v>371</v>
      </c>
    </row>
    <row r="39" spans="1:8" x14ac:dyDescent="0.2">
      <c r="A39" s="47" t="s">
        <v>265</v>
      </c>
      <c r="B39" s="44" t="s">
        <v>63</v>
      </c>
      <c r="C39" s="64">
        <v>2015</v>
      </c>
      <c r="D39" s="29" t="s">
        <v>372</v>
      </c>
      <c r="E39" s="6" t="s">
        <v>123</v>
      </c>
      <c r="F39" s="6" t="s">
        <v>373</v>
      </c>
      <c r="G39" s="6" t="s">
        <v>374</v>
      </c>
      <c r="H39" s="32" t="s">
        <v>375</v>
      </c>
    </row>
    <row r="40" spans="1:8" x14ac:dyDescent="0.2">
      <c r="A40" s="47" t="s">
        <v>265</v>
      </c>
      <c r="B40" s="44" t="s">
        <v>63</v>
      </c>
      <c r="C40" s="64">
        <v>2015</v>
      </c>
      <c r="D40" s="29" t="s">
        <v>376</v>
      </c>
      <c r="E40" s="6" t="s">
        <v>123</v>
      </c>
      <c r="F40" s="6" t="s">
        <v>377</v>
      </c>
      <c r="G40" s="6" t="s">
        <v>378</v>
      </c>
      <c r="H40" s="32" t="s">
        <v>379</v>
      </c>
    </row>
    <row r="41" spans="1:8" x14ac:dyDescent="0.2">
      <c r="A41" s="47" t="s">
        <v>265</v>
      </c>
      <c r="B41" s="44" t="s">
        <v>63</v>
      </c>
      <c r="C41" s="64">
        <v>2017</v>
      </c>
      <c r="D41" s="29" t="s">
        <v>380</v>
      </c>
      <c r="E41" s="6" t="s">
        <v>125</v>
      </c>
      <c r="F41" s="6" t="s">
        <v>381</v>
      </c>
      <c r="G41" s="6" t="s">
        <v>230</v>
      </c>
      <c r="H41" s="32" t="s">
        <v>382</v>
      </c>
    </row>
    <row r="42" spans="1:8" x14ac:dyDescent="0.2">
      <c r="A42" s="47" t="s">
        <v>265</v>
      </c>
      <c r="B42" s="44" t="s">
        <v>63</v>
      </c>
      <c r="C42" s="64">
        <v>2017</v>
      </c>
      <c r="D42" s="29" t="s">
        <v>383</v>
      </c>
      <c r="E42" s="6" t="s">
        <v>125</v>
      </c>
      <c r="F42" s="6" t="s">
        <v>121</v>
      </c>
      <c r="G42" s="41" t="s">
        <v>463</v>
      </c>
      <c r="H42" s="32" t="s">
        <v>384</v>
      </c>
    </row>
    <row r="43" spans="1:8" x14ac:dyDescent="0.2">
      <c r="A43" s="47" t="s">
        <v>265</v>
      </c>
      <c r="B43" s="44" t="s">
        <v>63</v>
      </c>
      <c r="C43" s="64">
        <v>2017</v>
      </c>
      <c r="D43" s="29" t="s">
        <v>385</v>
      </c>
      <c r="E43" s="6" t="s">
        <v>124</v>
      </c>
      <c r="F43" s="6" t="s">
        <v>117</v>
      </c>
      <c r="G43" s="6" t="s">
        <v>230</v>
      </c>
      <c r="H43" s="32" t="s">
        <v>386</v>
      </c>
    </row>
    <row r="44" spans="1:8" x14ac:dyDescent="0.2">
      <c r="A44" s="47" t="s">
        <v>265</v>
      </c>
      <c r="B44" s="44" t="s">
        <v>63</v>
      </c>
      <c r="C44" s="64">
        <v>2018</v>
      </c>
      <c r="D44" s="29" t="s">
        <v>387</v>
      </c>
      <c r="E44" s="6" t="s">
        <v>123</v>
      </c>
      <c r="F44" s="6" t="s">
        <v>219</v>
      </c>
      <c r="G44" s="6" t="s">
        <v>37</v>
      </c>
      <c r="H44" s="32" t="s">
        <v>388</v>
      </c>
    </row>
    <row r="45" spans="1:8" x14ac:dyDescent="0.2">
      <c r="A45" s="47" t="s">
        <v>265</v>
      </c>
      <c r="B45" s="44" t="s">
        <v>63</v>
      </c>
      <c r="C45" s="64">
        <v>2018</v>
      </c>
      <c r="D45" s="29" t="s">
        <v>389</v>
      </c>
      <c r="E45" s="6" t="s">
        <v>123</v>
      </c>
      <c r="F45" s="6" t="s">
        <v>390</v>
      </c>
      <c r="G45" s="6" t="s">
        <v>37</v>
      </c>
      <c r="H45" s="32" t="s">
        <v>391</v>
      </c>
    </row>
    <row r="46" spans="1:8" x14ac:dyDescent="0.2">
      <c r="A46" s="47" t="s">
        <v>265</v>
      </c>
      <c r="B46" s="44" t="s">
        <v>63</v>
      </c>
      <c r="C46" s="64">
        <v>2019</v>
      </c>
      <c r="D46" s="29" t="s">
        <v>392</v>
      </c>
      <c r="E46" s="6" t="s">
        <v>124</v>
      </c>
      <c r="F46" s="6" t="s">
        <v>117</v>
      </c>
      <c r="G46" s="6" t="s">
        <v>163</v>
      </c>
      <c r="H46" s="32" t="s">
        <v>393</v>
      </c>
    </row>
    <row r="47" spans="1:8" x14ac:dyDescent="0.2">
      <c r="A47" s="47" t="s">
        <v>265</v>
      </c>
      <c r="B47" s="44" t="s">
        <v>63</v>
      </c>
      <c r="C47" s="64">
        <v>2020</v>
      </c>
      <c r="D47" s="29" t="s">
        <v>64</v>
      </c>
      <c r="E47" s="6" t="s">
        <v>65</v>
      </c>
      <c r="F47" s="6" t="s">
        <v>394</v>
      </c>
      <c r="G47" s="6" t="s">
        <v>62</v>
      </c>
      <c r="H47" s="32" t="s">
        <v>395</v>
      </c>
    </row>
    <row r="48" spans="1:8" x14ac:dyDescent="0.2">
      <c r="A48" s="47" t="s">
        <v>265</v>
      </c>
      <c r="B48" s="44" t="s">
        <v>73</v>
      </c>
      <c r="C48" s="64">
        <v>2013</v>
      </c>
      <c r="D48" s="29" t="s">
        <v>396</v>
      </c>
      <c r="E48" s="6" t="s">
        <v>122</v>
      </c>
      <c r="F48" s="6" t="s">
        <v>397</v>
      </c>
      <c r="G48" s="6" t="s">
        <v>398</v>
      </c>
      <c r="H48" s="32" t="s">
        <v>399</v>
      </c>
    </row>
    <row r="49" spans="1:8" x14ac:dyDescent="0.2">
      <c r="A49" s="47" t="s">
        <v>265</v>
      </c>
      <c r="B49" s="44" t="s">
        <v>73</v>
      </c>
      <c r="C49" s="64">
        <v>2013</v>
      </c>
      <c r="D49" s="29" t="s">
        <v>74</v>
      </c>
      <c r="E49" s="6" t="s">
        <v>70</v>
      </c>
      <c r="F49" s="6" t="s">
        <v>400</v>
      </c>
      <c r="G49" s="6" t="s">
        <v>62</v>
      </c>
      <c r="H49" s="32" t="s">
        <v>116</v>
      </c>
    </row>
    <row r="50" spans="1:8" x14ac:dyDescent="0.2">
      <c r="A50" s="47" t="s">
        <v>265</v>
      </c>
      <c r="B50" s="44" t="s">
        <v>73</v>
      </c>
      <c r="C50" s="64">
        <v>2013</v>
      </c>
      <c r="D50" s="29" t="s">
        <v>401</v>
      </c>
      <c r="E50" s="6" t="s">
        <v>123</v>
      </c>
      <c r="F50" s="6" t="s">
        <v>402</v>
      </c>
      <c r="G50" s="6" t="s">
        <v>403</v>
      </c>
      <c r="H50" s="32" t="s">
        <v>404</v>
      </c>
    </row>
    <row r="51" spans="1:8" x14ac:dyDescent="0.2">
      <c r="A51" s="47" t="s">
        <v>265</v>
      </c>
      <c r="B51" s="44" t="s">
        <v>73</v>
      </c>
      <c r="C51" s="64">
        <v>2015</v>
      </c>
      <c r="D51" s="29" t="s">
        <v>405</v>
      </c>
      <c r="E51" s="6" t="s">
        <v>122</v>
      </c>
      <c r="F51" s="6" t="s">
        <v>402</v>
      </c>
      <c r="G51" s="6" t="s">
        <v>406</v>
      </c>
      <c r="H51" s="32" t="s">
        <v>407</v>
      </c>
    </row>
    <row r="52" spans="1:8" x14ac:dyDescent="0.2">
      <c r="A52" s="47" t="s">
        <v>265</v>
      </c>
      <c r="B52" s="44" t="s">
        <v>73</v>
      </c>
      <c r="C52" s="64">
        <v>2015</v>
      </c>
      <c r="D52" s="29" t="s">
        <v>408</v>
      </c>
      <c r="E52" s="6" t="s">
        <v>125</v>
      </c>
      <c r="F52" s="6" t="s">
        <v>327</v>
      </c>
      <c r="G52" s="6" t="s">
        <v>230</v>
      </c>
      <c r="H52" s="32" t="s">
        <v>409</v>
      </c>
    </row>
    <row r="53" spans="1:8" x14ac:dyDescent="0.2">
      <c r="A53" s="47" t="s">
        <v>265</v>
      </c>
      <c r="B53" s="44" t="s">
        <v>73</v>
      </c>
      <c r="C53" s="64">
        <v>2016</v>
      </c>
      <c r="D53" s="29" t="s">
        <v>410</v>
      </c>
      <c r="E53" s="6" t="s">
        <v>124</v>
      </c>
      <c r="F53" s="6" t="s">
        <v>411</v>
      </c>
      <c r="G53" s="6" t="s">
        <v>163</v>
      </c>
      <c r="H53" s="32" t="s">
        <v>412</v>
      </c>
    </row>
    <row r="54" spans="1:8" x14ac:dyDescent="0.2">
      <c r="A54" s="47" t="s">
        <v>265</v>
      </c>
      <c r="B54" s="44" t="s">
        <v>73</v>
      </c>
      <c r="C54" s="64">
        <v>2016</v>
      </c>
      <c r="D54" s="29" t="s">
        <v>413</v>
      </c>
      <c r="E54" s="6" t="s">
        <v>123</v>
      </c>
      <c r="F54" s="6" t="s">
        <v>414</v>
      </c>
      <c r="G54" s="6" t="s">
        <v>415</v>
      </c>
      <c r="H54" s="32" t="s">
        <v>416</v>
      </c>
    </row>
    <row r="55" spans="1:8" x14ac:dyDescent="0.2">
      <c r="A55" s="47" t="s">
        <v>265</v>
      </c>
      <c r="B55" s="44" t="s">
        <v>73</v>
      </c>
      <c r="C55" s="64">
        <v>2017</v>
      </c>
      <c r="D55" s="29" t="s">
        <v>417</v>
      </c>
      <c r="E55" s="6" t="s">
        <v>123</v>
      </c>
      <c r="F55" s="6" t="s">
        <v>418</v>
      </c>
      <c r="G55" s="6" t="s">
        <v>419</v>
      </c>
      <c r="H55" s="32" t="s">
        <v>420</v>
      </c>
    </row>
    <row r="56" spans="1:8" x14ac:dyDescent="0.2">
      <c r="A56" s="47" t="s">
        <v>265</v>
      </c>
      <c r="B56" s="44" t="s">
        <v>73</v>
      </c>
      <c r="C56" s="64">
        <v>2019</v>
      </c>
      <c r="D56" s="29" t="s">
        <v>421</v>
      </c>
      <c r="E56" s="6" t="s">
        <v>123</v>
      </c>
      <c r="F56" s="6" t="s">
        <v>169</v>
      </c>
      <c r="G56" s="6" t="s">
        <v>37</v>
      </c>
      <c r="H56" s="32" t="s">
        <v>422</v>
      </c>
    </row>
    <row r="57" spans="1:8" x14ac:dyDescent="0.2">
      <c r="A57" s="47" t="s">
        <v>265</v>
      </c>
      <c r="B57" s="44" t="s">
        <v>423</v>
      </c>
      <c r="C57" s="64">
        <v>2019</v>
      </c>
      <c r="D57" s="29" t="s">
        <v>424</v>
      </c>
      <c r="E57" s="6" t="s">
        <v>122</v>
      </c>
      <c r="F57" s="6" t="s">
        <v>425</v>
      </c>
      <c r="G57" s="6" t="s">
        <v>244</v>
      </c>
      <c r="H57" s="32" t="s">
        <v>426</v>
      </c>
    </row>
    <row r="58" spans="1:8" x14ac:dyDescent="0.2">
      <c r="A58" s="47" t="s">
        <v>265</v>
      </c>
      <c r="B58" s="44" t="s">
        <v>73</v>
      </c>
      <c r="C58" s="64">
        <v>2020</v>
      </c>
      <c r="D58" s="29" t="s">
        <v>427</v>
      </c>
      <c r="E58" s="6" t="s">
        <v>124</v>
      </c>
      <c r="F58" s="6" t="s">
        <v>219</v>
      </c>
      <c r="G58" s="6" t="s">
        <v>37</v>
      </c>
      <c r="H58" s="32" t="s">
        <v>428</v>
      </c>
    </row>
    <row r="59" spans="1:8" x14ac:dyDescent="0.2">
      <c r="A59" s="47" t="s">
        <v>265</v>
      </c>
      <c r="B59" s="44" t="s">
        <v>429</v>
      </c>
      <c r="C59" s="64">
        <v>2017</v>
      </c>
      <c r="D59" s="29" t="s">
        <v>430</v>
      </c>
      <c r="E59" s="6" t="s">
        <v>126</v>
      </c>
      <c r="F59" s="6" t="s">
        <v>431</v>
      </c>
      <c r="G59" s="6" t="s">
        <v>240</v>
      </c>
      <c r="H59" s="32" t="s">
        <v>432</v>
      </c>
    </row>
    <row r="60" spans="1:8" x14ac:dyDescent="0.2">
      <c r="A60" s="47" t="s">
        <v>265</v>
      </c>
      <c r="B60" s="44" t="s">
        <v>429</v>
      </c>
      <c r="C60" s="64">
        <v>2019</v>
      </c>
      <c r="D60" s="31" t="s">
        <v>433</v>
      </c>
      <c r="E60" s="6" t="s">
        <v>123</v>
      </c>
      <c r="F60" s="6" t="s">
        <v>219</v>
      </c>
      <c r="G60" s="6" t="s">
        <v>37</v>
      </c>
      <c r="H60" s="32" t="s">
        <v>434</v>
      </c>
    </row>
    <row r="61" spans="1:8" x14ac:dyDescent="0.2">
      <c r="A61" s="47" t="s">
        <v>265</v>
      </c>
      <c r="B61" s="44" t="s">
        <v>429</v>
      </c>
      <c r="C61" s="64">
        <v>2021</v>
      </c>
      <c r="D61" s="29" t="s">
        <v>435</v>
      </c>
      <c r="E61" s="6" t="s">
        <v>127</v>
      </c>
      <c r="F61" s="6" t="s">
        <v>436</v>
      </c>
      <c r="G61" s="6" t="s">
        <v>62</v>
      </c>
      <c r="H61" s="32" t="s">
        <v>437</v>
      </c>
    </row>
    <row r="62" spans="1:8" x14ac:dyDescent="0.2">
      <c r="A62" s="47" t="s">
        <v>265</v>
      </c>
      <c r="B62" s="44" t="s">
        <v>429</v>
      </c>
      <c r="C62" s="64">
        <v>2021</v>
      </c>
      <c r="D62" s="29" t="s">
        <v>438</v>
      </c>
      <c r="E62" s="6" t="s">
        <v>125</v>
      </c>
      <c r="F62" s="6" t="s">
        <v>439</v>
      </c>
      <c r="G62" s="6" t="s">
        <v>440</v>
      </c>
      <c r="H62" s="32" t="s">
        <v>129</v>
      </c>
    </row>
    <row r="63" spans="1:8" x14ac:dyDescent="0.2">
      <c r="A63" s="47" t="s">
        <v>265</v>
      </c>
      <c r="B63" s="44" t="s">
        <v>429</v>
      </c>
      <c r="C63" s="64">
        <v>2021</v>
      </c>
      <c r="D63" s="29" t="s">
        <v>441</v>
      </c>
      <c r="E63" s="6" t="s">
        <v>126</v>
      </c>
      <c r="F63" s="6" t="s">
        <v>327</v>
      </c>
      <c r="G63" s="6" t="s">
        <v>240</v>
      </c>
      <c r="H63" s="32" t="s">
        <v>442</v>
      </c>
    </row>
    <row r="64" spans="1:8" x14ac:dyDescent="0.2">
      <c r="A64" s="47" t="s">
        <v>265</v>
      </c>
      <c r="B64" s="44" t="s">
        <v>429</v>
      </c>
      <c r="C64" s="64">
        <v>2021</v>
      </c>
      <c r="D64" s="29" t="s">
        <v>443</v>
      </c>
      <c r="E64" s="6" t="s">
        <v>125</v>
      </c>
      <c r="F64" s="6" t="s">
        <v>112</v>
      </c>
      <c r="G64" s="6" t="s">
        <v>230</v>
      </c>
      <c r="H64" s="32" t="s">
        <v>444</v>
      </c>
    </row>
    <row r="65" spans="1:8" x14ac:dyDescent="0.2">
      <c r="A65" s="47" t="s">
        <v>265</v>
      </c>
      <c r="B65" s="44" t="s">
        <v>429</v>
      </c>
      <c r="C65" s="64">
        <v>2021</v>
      </c>
      <c r="D65" s="29" t="s">
        <v>445</v>
      </c>
      <c r="E65" s="6" t="s">
        <v>126</v>
      </c>
      <c r="F65" s="6" t="s">
        <v>446</v>
      </c>
      <c r="G65" s="6" t="s">
        <v>447</v>
      </c>
      <c r="H65" s="32" t="s">
        <v>448</v>
      </c>
    </row>
    <row r="66" spans="1:8" x14ac:dyDescent="0.2">
      <c r="A66" s="47" t="s">
        <v>265</v>
      </c>
      <c r="B66" s="44" t="s">
        <v>429</v>
      </c>
      <c r="C66" s="64">
        <v>2022</v>
      </c>
      <c r="D66" s="29" t="s">
        <v>449</v>
      </c>
      <c r="E66" s="6" t="s">
        <v>70</v>
      </c>
      <c r="F66" s="6" t="s">
        <v>450</v>
      </c>
      <c r="G66" s="6" t="s">
        <v>62</v>
      </c>
      <c r="H66" s="32" t="s">
        <v>451</v>
      </c>
    </row>
    <row r="67" spans="1:8" x14ac:dyDescent="0.2">
      <c r="A67" s="47" t="s">
        <v>265</v>
      </c>
      <c r="B67" s="44" t="s">
        <v>429</v>
      </c>
      <c r="C67" s="64">
        <v>2022</v>
      </c>
      <c r="D67" s="29" t="s">
        <v>452</v>
      </c>
      <c r="E67" s="6" t="s">
        <v>124</v>
      </c>
      <c r="F67" s="6" t="s">
        <v>219</v>
      </c>
      <c r="G67" s="6" t="s">
        <v>37</v>
      </c>
      <c r="H67" s="32" t="s">
        <v>453</v>
      </c>
    </row>
    <row r="68" spans="1:8" x14ac:dyDescent="0.2">
      <c r="A68" s="47" t="s">
        <v>265</v>
      </c>
      <c r="B68" s="44" t="s">
        <v>429</v>
      </c>
      <c r="C68" s="64">
        <v>2022</v>
      </c>
      <c r="D68" s="29" t="s">
        <v>454</v>
      </c>
      <c r="E68" s="6" t="s">
        <v>455</v>
      </c>
      <c r="F68" s="6" t="s">
        <v>456</v>
      </c>
      <c r="G68" s="6" t="s">
        <v>62</v>
      </c>
      <c r="H68" s="32" t="s">
        <v>129</v>
      </c>
    </row>
    <row r="69" spans="1:8" ht="17" thickBot="1" x14ac:dyDescent="0.25">
      <c r="A69" s="50" t="s">
        <v>265</v>
      </c>
      <c r="B69" s="45" t="s">
        <v>429</v>
      </c>
      <c r="C69" s="65">
        <v>2022</v>
      </c>
      <c r="D69" s="34" t="s">
        <v>457</v>
      </c>
      <c r="E69" s="33" t="s">
        <v>127</v>
      </c>
      <c r="F69" s="33" t="s">
        <v>458</v>
      </c>
      <c r="G69" s="33" t="s">
        <v>196</v>
      </c>
      <c r="H69" s="35" t="s">
        <v>459</v>
      </c>
    </row>
    <row r="70" spans="1:8" x14ac:dyDescent="0.2">
      <c r="A70" s="46" t="s">
        <v>465</v>
      </c>
      <c r="B70" s="43" t="s">
        <v>84</v>
      </c>
      <c r="C70" s="63">
        <v>2015</v>
      </c>
      <c r="D70" s="37" t="s">
        <v>183</v>
      </c>
      <c r="E70" s="36" t="s">
        <v>123</v>
      </c>
      <c r="F70" s="36" t="s">
        <v>184</v>
      </c>
      <c r="G70" s="36" t="s">
        <v>37</v>
      </c>
      <c r="H70" s="38" t="s">
        <v>185</v>
      </c>
    </row>
    <row r="71" spans="1:8" x14ac:dyDescent="0.2">
      <c r="A71" s="47" t="s">
        <v>465</v>
      </c>
      <c r="B71" s="44" t="s">
        <v>84</v>
      </c>
      <c r="C71" s="64">
        <v>2015</v>
      </c>
      <c r="D71" s="29" t="s">
        <v>186</v>
      </c>
      <c r="E71" s="6" t="s">
        <v>123</v>
      </c>
      <c r="F71" s="6" t="s">
        <v>187</v>
      </c>
      <c r="G71" s="6" t="s">
        <v>37</v>
      </c>
      <c r="H71" s="32" t="s">
        <v>128</v>
      </c>
    </row>
    <row r="72" spans="1:8" x14ac:dyDescent="0.2">
      <c r="A72" s="47" t="s">
        <v>465</v>
      </c>
      <c r="B72" s="44" t="s">
        <v>84</v>
      </c>
      <c r="C72" s="64">
        <v>2015</v>
      </c>
      <c r="D72" s="29" t="s">
        <v>188</v>
      </c>
      <c r="E72" s="6" t="s">
        <v>123</v>
      </c>
      <c r="F72" s="6" t="s">
        <v>118</v>
      </c>
      <c r="G72" s="6" t="s">
        <v>37</v>
      </c>
      <c r="H72" s="32" t="s">
        <v>189</v>
      </c>
    </row>
    <row r="73" spans="1:8" x14ac:dyDescent="0.2">
      <c r="A73" s="47" t="s">
        <v>465</v>
      </c>
      <c r="B73" s="44" t="s">
        <v>84</v>
      </c>
      <c r="C73" s="64">
        <v>2016</v>
      </c>
      <c r="D73" s="29" t="s">
        <v>190</v>
      </c>
      <c r="E73" s="6" t="s">
        <v>122</v>
      </c>
      <c r="F73" s="6" t="s">
        <v>191</v>
      </c>
      <c r="G73" s="6" t="s">
        <v>192</v>
      </c>
      <c r="H73" s="32" t="s">
        <v>193</v>
      </c>
    </row>
    <row r="74" spans="1:8" x14ac:dyDescent="0.2">
      <c r="A74" s="47" t="s">
        <v>465</v>
      </c>
      <c r="B74" s="44" t="s">
        <v>84</v>
      </c>
      <c r="C74" s="64">
        <v>2016</v>
      </c>
      <c r="D74" s="29" t="s">
        <v>194</v>
      </c>
      <c r="E74" s="6" t="s">
        <v>125</v>
      </c>
      <c r="F74" s="6" t="s">
        <v>195</v>
      </c>
      <c r="G74" s="6" t="s">
        <v>196</v>
      </c>
      <c r="H74" s="32" t="s">
        <v>197</v>
      </c>
    </row>
    <row r="75" spans="1:8" x14ac:dyDescent="0.2">
      <c r="A75" s="47" t="s">
        <v>465</v>
      </c>
      <c r="B75" s="44" t="s">
        <v>84</v>
      </c>
      <c r="C75" s="64">
        <v>2016</v>
      </c>
      <c r="D75" s="29" t="s">
        <v>198</v>
      </c>
      <c r="E75" s="6" t="s">
        <v>125</v>
      </c>
      <c r="F75" s="6" t="s">
        <v>112</v>
      </c>
      <c r="G75" s="6" t="s">
        <v>62</v>
      </c>
      <c r="H75" s="32" t="s">
        <v>199</v>
      </c>
    </row>
    <row r="76" spans="1:8" x14ac:dyDescent="0.2">
      <c r="A76" s="47" t="s">
        <v>465</v>
      </c>
      <c r="B76" s="44" t="s">
        <v>84</v>
      </c>
      <c r="C76" s="64">
        <v>2017</v>
      </c>
      <c r="D76" s="29" t="s">
        <v>200</v>
      </c>
      <c r="E76" s="6" t="s">
        <v>124</v>
      </c>
      <c r="F76" s="6" t="s">
        <v>201</v>
      </c>
      <c r="G76" s="6" t="s">
        <v>202</v>
      </c>
      <c r="H76" s="32" t="s">
        <v>203</v>
      </c>
    </row>
    <row r="77" spans="1:8" x14ac:dyDescent="0.2">
      <c r="A77" s="47" t="s">
        <v>465</v>
      </c>
      <c r="B77" s="44" t="s">
        <v>84</v>
      </c>
      <c r="C77" s="64">
        <v>2017</v>
      </c>
      <c r="D77" s="29" t="s">
        <v>204</v>
      </c>
      <c r="E77" s="6" t="s">
        <v>122</v>
      </c>
      <c r="F77" s="6" t="s">
        <v>205</v>
      </c>
      <c r="G77" s="6" t="s">
        <v>206</v>
      </c>
      <c r="H77" s="32" t="s">
        <v>207</v>
      </c>
    </row>
    <row r="78" spans="1:8" x14ac:dyDescent="0.2">
      <c r="A78" s="47" t="s">
        <v>465</v>
      </c>
      <c r="B78" s="44" t="s">
        <v>84</v>
      </c>
      <c r="C78" s="64">
        <v>2018</v>
      </c>
      <c r="D78" s="29" t="s">
        <v>85</v>
      </c>
      <c r="E78" s="6" t="s">
        <v>86</v>
      </c>
      <c r="F78" s="6" t="s">
        <v>208</v>
      </c>
      <c r="G78" s="6" t="s">
        <v>62</v>
      </c>
      <c r="H78" s="32" t="s">
        <v>209</v>
      </c>
    </row>
    <row r="79" spans="1:8" x14ac:dyDescent="0.2">
      <c r="A79" s="47" t="s">
        <v>465</v>
      </c>
      <c r="B79" s="44" t="s">
        <v>84</v>
      </c>
      <c r="C79" s="64">
        <v>2019</v>
      </c>
      <c r="D79" s="29" t="s">
        <v>210</v>
      </c>
      <c r="E79" s="6" t="s">
        <v>125</v>
      </c>
      <c r="F79" s="6" t="s">
        <v>211</v>
      </c>
      <c r="G79" s="6" t="s">
        <v>212</v>
      </c>
      <c r="H79" s="32" t="s">
        <v>213</v>
      </c>
    </row>
    <row r="80" spans="1:8" x14ac:dyDescent="0.2">
      <c r="A80" s="47" t="s">
        <v>465</v>
      </c>
      <c r="B80" s="44" t="s">
        <v>84</v>
      </c>
      <c r="C80" s="64">
        <v>2019</v>
      </c>
      <c r="D80" s="29" t="s">
        <v>214</v>
      </c>
      <c r="E80" s="6" t="s">
        <v>123</v>
      </c>
      <c r="F80" s="6" t="s">
        <v>113</v>
      </c>
      <c r="G80" s="6" t="s">
        <v>37</v>
      </c>
      <c r="H80" s="32" t="s">
        <v>215</v>
      </c>
    </row>
    <row r="81" spans="1:8" x14ac:dyDescent="0.2">
      <c r="A81" s="47" t="s">
        <v>465</v>
      </c>
      <c r="B81" s="44" t="s">
        <v>84</v>
      </c>
      <c r="C81" s="64">
        <v>2020</v>
      </c>
      <c r="D81" s="29" t="s">
        <v>216</v>
      </c>
      <c r="E81" s="6" t="s">
        <v>86</v>
      </c>
      <c r="F81" s="6" t="s">
        <v>118</v>
      </c>
      <c r="G81" s="6" t="s">
        <v>62</v>
      </c>
      <c r="H81" s="32" t="s">
        <v>217</v>
      </c>
    </row>
    <row r="82" spans="1:8" x14ac:dyDescent="0.2">
      <c r="A82" s="47" t="s">
        <v>465</v>
      </c>
      <c r="B82" s="44" t="s">
        <v>84</v>
      </c>
      <c r="C82" s="64">
        <v>2020</v>
      </c>
      <c r="D82" s="29" t="s">
        <v>218</v>
      </c>
      <c r="E82" s="6" t="s">
        <v>124</v>
      </c>
      <c r="F82" s="6" t="s">
        <v>219</v>
      </c>
      <c r="G82" s="6" t="s">
        <v>37</v>
      </c>
      <c r="H82" s="32" t="s">
        <v>220</v>
      </c>
    </row>
    <row r="83" spans="1:8" x14ac:dyDescent="0.2">
      <c r="A83" s="47" t="s">
        <v>465</v>
      </c>
      <c r="B83" s="44" t="s">
        <v>84</v>
      </c>
      <c r="C83" s="64">
        <v>2020</v>
      </c>
      <c r="D83" s="29" t="s">
        <v>221</v>
      </c>
      <c r="E83" s="6" t="s">
        <v>122</v>
      </c>
      <c r="F83" s="6" t="s">
        <v>191</v>
      </c>
      <c r="G83" s="6" t="s">
        <v>192</v>
      </c>
      <c r="H83" s="32" t="s">
        <v>222</v>
      </c>
    </row>
    <row r="84" spans="1:8" x14ac:dyDescent="0.2">
      <c r="A84" s="47" t="s">
        <v>465</v>
      </c>
      <c r="B84" s="44" t="s">
        <v>84</v>
      </c>
      <c r="C84" s="64">
        <v>2020</v>
      </c>
      <c r="D84" s="29" t="s">
        <v>223</v>
      </c>
      <c r="E84" s="6" t="s">
        <v>122</v>
      </c>
      <c r="F84" s="6" t="s">
        <v>224</v>
      </c>
      <c r="G84" s="6" t="s">
        <v>225</v>
      </c>
      <c r="H84" s="32" t="s">
        <v>226</v>
      </c>
    </row>
    <row r="85" spans="1:8" x14ac:dyDescent="0.2">
      <c r="A85" s="47" t="s">
        <v>465</v>
      </c>
      <c r="B85" s="44" t="s">
        <v>84</v>
      </c>
      <c r="C85" s="64">
        <v>2020</v>
      </c>
      <c r="D85" s="29" t="s">
        <v>227</v>
      </c>
      <c r="E85" s="6" t="s">
        <v>70</v>
      </c>
      <c r="F85" s="6" t="s">
        <v>228</v>
      </c>
      <c r="G85" s="6" t="s">
        <v>62</v>
      </c>
      <c r="H85" s="32" t="s">
        <v>129</v>
      </c>
    </row>
    <row r="86" spans="1:8" x14ac:dyDescent="0.2">
      <c r="A86" s="47" t="s">
        <v>465</v>
      </c>
      <c r="B86" s="44" t="s">
        <v>84</v>
      </c>
      <c r="C86" s="64">
        <v>2020</v>
      </c>
      <c r="D86" s="29" t="s">
        <v>229</v>
      </c>
      <c r="E86" s="6" t="s">
        <v>125</v>
      </c>
      <c r="F86" s="6" t="s">
        <v>120</v>
      </c>
      <c r="G86" s="6" t="s">
        <v>230</v>
      </c>
      <c r="H86" s="32" t="s">
        <v>231</v>
      </c>
    </row>
    <row r="87" spans="1:8" x14ac:dyDescent="0.2">
      <c r="A87" s="47" t="s">
        <v>465</v>
      </c>
      <c r="B87" s="44" t="s">
        <v>84</v>
      </c>
      <c r="C87" s="64">
        <v>2020</v>
      </c>
      <c r="D87" s="29" t="s">
        <v>232</v>
      </c>
      <c r="E87" s="6" t="s">
        <v>70</v>
      </c>
      <c r="F87" s="6" t="s">
        <v>233</v>
      </c>
      <c r="G87" s="6" t="s">
        <v>234</v>
      </c>
      <c r="H87" s="32" t="s">
        <v>235</v>
      </c>
    </row>
    <row r="88" spans="1:8" x14ac:dyDescent="0.2">
      <c r="A88" s="47" t="s">
        <v>465</v>
      </c>
      <c r="B88" s="44" t="s">
        <v>84</v>
      </c>
      <c r="C88" s="64">
        <v>2020</v>
      </c>
      <c r="D88" s="29" t="s">
        <v>236</v>
      </c>
      <c r="E88" s="6" t="s">
        <v>122</v>
      </c>
      <c r="F88" s="6" t="s">
        <v>219</v>
      </c>
      <c r="G88" s="6" t="s">
        <v>37</v>
      </c>
      <c r="H88" s="32" t="s">
        <v>237</v>
      </c>
    </row>
    <row r="89" spans="1:8" x14ac:dyDescent="0.2">
      <c r="A89" s="47" t="s">
        <v>465</v>
      </c>
      <c r="B89" s="44" t="s">
        <v>84</v>
      </c>
      <c r="C89" s="64">
        <v>2020</v>
      </c>
      <c r="D89" s="29" t="s">
        <v>238</v>
      </c>
      <c r="E89" s="6" t="s">
        <v>125</v>
      </c>
      <c r="F89" s="6" t="s">
        <v>239</v>
      </c>
      <c r="G89" s="6" t="s">
        <v>240</v>
      </c>
      <c r="H89" s="32" t="s">
        <v>241</v>
      </c>
    </row>
    <row r="90" spans="1:8" x14ac:dyDescent="0.2">
      <c r="A90" s="47" t="s">
        <v>465</v>
      </c>
      <c r="B90" s="44" t="s">
        <v>84</v>
      </c>
      <c r="C90" s="64">
        <v>2020</v>
      </c>
      <c r="D90" s="29" t="s">
        <v>242</v>
      </c>
      <c r="E90" s="6" t="s">
        <v>125</v>
      </c>
      <c r="F90" s="6" t="s">
        <v>243</v>
      </c>
      <c r="G90" s="6" t="s">
        <v>244</v>
      </c>
      <c r="H90" s="32" t="s">
        <v>129</v>
      </c>
    </row>
    <row r="91" spans="1:8" ht="17" x14ac:dyDescent="0.2">
      <c r="A91" s="47" t="s">
        <v>465</v>
      </c>
      <c r="B91" s="44" t="s">
        <v>84</v>
      </c>
      <c r="C91" s="64">
        <v>2021</v>
      </c>
      <c r="D91" s="30" t="s">
        <v>245</v>
      </c>
      <c r="E91" s="6" t="s">
        <v>124</v>
      </c>
      <c r="F91" s="6" t="s">
        <v>219</v>
      </c>
      <c r="G91" s="6" t="s">
        <v>37</v>
      </c>
      <c r="H91" s="32" t="s">
        <v>130</v>
      </c>
    </row>
    <row r="92" spans="1:8" x14ac:dyDescent="0.2">
      <c r="A92" s="47" t="s">
        <v>465</v>
      </c>
      <c r="B92" s="44" t="s">
        <v>84</v>
      </c>
      <c r="C92" s="64">
        <v>2022</v>
      </c>
      <c r="D92" s="29" t="s">
        <v>246</v>
      </c>
      <c r="E92" s="6" t="s">
        <v>124</v>
      </c>
      <c r="F92" s="6" t="s">
        <v>247</v>
      </c>
      <c r="G92" s="6" t="s">
        <v>37</v>
      </c>
      <c r="H92" s="32" t="s">
        <v>248</v>
      </c>
    </row>
    <row r="93" spans="1:8" x14ac:dyDescent="0.2">
      <c r="A93" s="47" t="s">
        <v>465</v>
      </c>
      <c r="B93" s="44" t="s">
        <v>84</v>
      </c>
      <c r="C93" s="64">
        <v>2022</v>
      </c>
      <c r="D93" s="29" t="s">
        <v>249</v>
      </c>
      <c r="E93" s="6" t="s">
        <v>122</v>
      </c>
      <c r="F93" s="6" t="s">
        <v>250</v>
      </c>
      <c r="G93" s="6" t="s">
        <v>37</v>
      </c>
      <c r="H93" s="32" t="s">
        <v>251</v>
      </c>
    </row>
    <row r="94" spans="1:8" x14ac:dyDescent="0.2">
      <c r="A94" s="47" t="s">
        <v>465</v>
      </c>
      <c r="B94" s="44" t="s">
        <v>84</v>
      </c>
      <c r="C94" s="64">
        <v>2022</v>
      </c>
      <c r="D94" s="29" t="s">
        <v>252</v>
      </c>
      <c r="E94" s="6" t="s">
        <v>122</v>
      </c>
      <c r="F94" s="6" t="s">
        <v>253</v>
      </c>
      <c r="G94" s="6" t="s">
        <v>254</v>
      </c>
      <c r="H94" s="32" t="s">
        <v>255</v>
      </c>
    </row>
    <row r="95" spans="1:8" x14ac:dyDescent="0.2">
      <c r="A95" s="47" t="s">
        <v>465</v>
      </c>
      <c r="B95" s="44" t="s">
        <v>84</v>
      </c>
      <c r="C95" s="64">
        <v>2022</v>
      </c>
      <c r="D95" s="29" t="s">
        <v>256</v>
      </c>
      <c r="E95" s="6" t="s">
        <v>122</v>
      </c>
      <c r="F95" s="6" t="s">
        <v>257</v>
      </c>
      <c r="G95" s="6" t="s">
        <v>202</v>
      </c>
      <c r="H95" s="32" t="s">
        <v>258</v>
      </c>
    </row>
    <row r="96" spans="1:8" x14ac:dyDescent="0.2">
      <c r="A96" s="47" t="s">
        <v>465</v>
      </c>
      <c r="B96" s="44" t="s">
        <v>84</v>
      </c>
      <c r="C96" s="64">
        <v>2022</v>
      </c>
      <c r="D96" s="29" t="s">
        <v>259</v>
      </c>
      <c r="E96" s="6" t="s">
        <v>125</v>
      </c>
      <c r="F96" s="6" t="s">
        <v>260</v>
      </c>
      <c r="G96" s="6" t="s">
        <v>261</v>
      </c>
      <c r="H96" s="32" t="s">
        <v>129</v>
      </c>
    </row>
    <row r="97" spans="1:8" ht="17" thickBot="1" x14ac:dyDescent="0.25">
      <c r="A97" s="48" t="s">
        <v>465</v>
      </c>
      <c r="B97" s="45" t="s">
        <v>262</v>
      </c>
      <c r="C97" s="65">
        <v>2017</v>
      </c>
      <c r="D97" s="34" t="s">
        <v>263</v>
      </c>
      <c r="E97" s="33" t="s">
        <v>124</v>
      </c>
      <c r="F97" s="33" t="s">
        <v>219</v>
      </c>
      <c r="G97" s="33" t="s">
        <v>37</v>
      </c>
      <c r="H97" s="35" t="s">
        <v>264</v>
      </c>
    </row>
    <row r="98" spans="1:8" x14ac:dyDescent="0.2">
      <c r="A98" s="51" t="s">
        <v>135</v>
      </c>
      <c r="B98" s="43" t="s">
        <v>135</v>
      </c>
      <c r="C98" s="63">
        <v>2017</v>
      </c>
      <c r="D98" s="37" t="s">
        <v>136</v>
      </c>
      <c r="E98" s="36" t="s">
        <v>123</v>
      </c>
      <c r="F98" s="36" t="s">
        <v>112</v>
      </c>
      <c r="G98" s="36" t="s">
        <v>37</v>
      </c>
      <c r="H98" s="38" t="s">
        <v>137</v>
      </c>
    </row>
    <row r="99" spans="1:8" x14ac:dyDescent="0.2">
      <c r="A99" s="47" t="s">
        <v>135</v>
      </c>
      <c r="B99" s="44" t="s">
        <v>138</v>
      </c>
      <c r="C99" s="64">
        <v>2021</v>
      </c>
      <c r="D99" s="29" t="s">
        <v>139</v>
      </c>
      <c r="E99" s="6" t="s">
        <v>122</v>
      </c>
      <c r="F99" s="6" t="s">
        <v>140</v>
      </c>
      <c r="G99" s="6" t="s">
        <v>37</v>
      </c>
      <c r="H99" s="32" t="s">
        <v>141</v>
      </c>
    </row>
    <row r="100" spans="1:8" x14ac:dyDescent="0.2">
      <c r="A100" s="47" t="s">
        <v>135</v>
      </c>
      <c r="B100" s="44" t="s">
        <v>138</v>
      </c>
      <c r="C100" s="64">
        <v>2021</v>
      </c>
      <c r="D100" s="29" t="s">
        <v>142</v>
      </c>
      <c r="E100" s="6" t="s">
        <v>122</v>
      </c>
      <c r="F100" s="6" t="s">
        <v>143</v>
      </c>
      <c r="G100" s="6" t="s">
        <v>144</v>
      </c>
      <c r="H100" s="32" t="s">
        <v>145</v>
      </c>
    </row>
    <row r="101" spans="1:8" x14ac:dyDescent="0.2">
      <c r="A101" s="47" t="s">
        <v>135</v>
      </c>
      <c r="B101" s="44" t="s">
        <v>138</v>
      </c>
      <c r="C101" s="64">
        <v>2022</v>
      </c>
      <c r="D101" s="29" t="s">
        <v>146</v>
      </c>
      <c r="E101" s="6" t="s">
        <v>122</v>
      </c>
      <c r="F101" s="6" t="s">
        <v>112</v>
      </c>
      <c r="G101" s="6" t="s">
        <v>144</v>
      </c>
      <c r="H101" s="32" t="s">
        <v>147</v>
      </c>
    </row>
    <row r="102" spans="1:8" x14ac:dyDescent="0.2">
      <c r="A102" s="47" t="s">
        <v>135</v>
      </c>
      <c r="B102" s="44" t="s">
        <v>138</v>
      </c>
      <c r="C102" s="64">
        <v>2022</v>
      </c>
      <c r="D102" s="29" t="s">
        <v>148</v>
      </c>
      <c r="E102" s="6" t="s">
        <v>122</v>
      </c>
      <c r="F102" s="6" t="s">
        <v>149</v>
      </c>
      <c r="G102" s="6" t="s">
        <v>37</v>
      </c>
      <c r="H102" s="32" t="s">
        <v>147</v>
      </c>
    </row>
    <row r="103" spans="1:8" x14ac:dyDescent="0.2">
      <c r="A103" s="47" t="s">
        <v>135</v>
      </c>
      <c r="B103" s="44" t="s">
        <v>150</v>
      </c>
      <c r="C103" s="64">
        <v>2019</v>
      </c>
      <c r="D103" s="29" t="s">
        <v>151</v>
      </c>
      <c r="E103" s="6" t="s">
        <v>122</v>
      </c>
      <c r="F103" s="6" t="s">
        <v>152</v>
      </c>
      <c r="G103" s="6" t="s">
        <v>153</v>
      </c>
      <c r="H103" s="32" t="s">
        <v>154</v>
      </c>
    </row>
    <row r="104" spans="1:8" x14ac:dyDescent="0.2">
      <c r="A104" s="47" t="s">
        <v>135</v>
      </c>
      <c r="B104" s="44" t="s">
        <v>150</v>
      </c>
      <c r="C104" s="64">
        <v>2020</v>
      </c>
      <c r="D104" s="29" t="s">
        <v>155</v>
      </c>
      <c r="E104" s="6" t="s">
        <v>122</v>
      </c>
      <c r="F104" s="6" t="s">
        <v>156</v>
      </c>
      <c r="G104" s="6" t="s">
        <v>157</v>
      </c>
      <c r="H104" s="32" t="s">
        <v>158</v>
      </c>
    </row>
    <row r="105" spans="1:8" x14ac:dyDescent="0.2">
      <c r="A105" s="47" t="s">
        <v>135</v>
      </c>
      <c r="B105" s="44" t="s">
        <v>150</v>
      </c>
      <c r="C105" s="64">
        <v>2020</v>
      </c>
      <c r="D105" s="29" t="s">
        <v>159</v>
      </c>
      <c r="E105" s="6" t="s">
        <v>122</v>
      </c>
      <c r="F105" s="6" t="s">
        <v>160</v>
      </c>
      <c r="G105" s="6" t="s">
        <v>37</v>
      </c>
      <c r="H105" s="32" t="s">
        <v>161</v>
      </c>
    </row>
    <row r="106" spans="1:8" x14ac:dyDescent="0.2">
      <c r="A106" s="47" t="s">
        <v>135</v>
      </c>
      <c r="B106" s="44" t="s">
        <v>150</v>
      </c>
      <c r="C106" s="64">
        <v>2020</v>
      </c>
      <c r="D106" s="29" t="s">
        <v>162</v>
      </c>
      <c r="E106" s="6" t="s">
        <v>122</v>
      </c>
      <c r="F106" s="6" t="s">
        <v>113</v>
      </c>
      <c r="G106" s="6" t="s">
        <v>163</v>
      </c>
      <c r="H106" s="32" t="s">
        <v>164</v>
      </c>
    </row>
    <row r="107" spans="1:8" x14ac:dyDescent="0.2">
      <c r="A107" s="47" t="s">
        <v>135</v>
      </c>
      <c r="B107" s="44" t="s">
        <v>150</v>
      </c>
      <c r="C107" s="64">
        <v>2021</v>
      </c>
      <c r="D107" s="29" t="s">
        <v>165</v>
      </c>
      <c r="E107" s="6" t="s">
        <v>123</v>
      </c>
      <c r="F107" s="6" t="s">
        <v>166</v>
      </c>
      <c r="G107" s="6" t="s">
        <v>144</v>
      </c>
      <c r="H107" s="32" t="s">
        <v>167</v>
      </c>
    </row>
    <row r="108" spans="1:8" x14ac:dyDescent="0.2">
      <c r="A108" s="47" t="s">
        <v>135</v>
      </c>
      <c r="B108" s="44" t="s">
        <v>150</v>
      </c>
      <c r="C108" s="64">
        <v>2021</v>
      </c>
      <c r="D108" s="29" t="s">
        <v>168</v>
      </c>
      <c r="E108" s="6" t="s">
        <v>122</v>
      </c>
      <c r="F108" s="6" t="s">
        <v>169</v>
      </c>
      <c r="G108" s="6" t="s">
        <v>170</v>
      </c>
      <c r="H108" s="32" t="s">
        <v>171</v>
      </c>
    </row>
    <row r="109" spans="1:8" x14ac:dyDescent="0.2">
      <c r="A109" s="47" t="s">
        <v>135</v>
      </c>
      <c r="B109" s="44" t="s">
        <v>150</v>
      </c>
      <c r="C109" s="64">
        <v>2021</v>
      </c>
      <c r="D109" s="29" t="s">
        <v>172</v>
      </c>
      <c r="E109" s="6" t="s">
        <v>122</v>
      </c>
      <c r="F109" s="6" t="s">
        <v>173</v>
      </c>
      <c r="G109" s="6" t="s">
        <v>144</v>
      </c>
      <c r="H109" s="32" t="s">
        <v>174</v>
      </c>
    </row>
    <row r="110" spans="1:8" x14ac:dyDescent="0.2">
      <c r="A110" s="47" t="s">
        <v>135</v>
      </c>
      <c r="B110" s="44" t="s">
        <v>150</v>
      </c>
      <c r="C110" s="64">
        <v>2022</v>
      </c>
      <c r="D110" s="29" t="s">
        <v>175</v>
      </c>
      <c r="E110" s="6" t="s">
        <v>122</v>
      </c>
      <c r="F110" s="6" t="s">
        <v>176</v>
      </c>
      <c r="G110" s="6" t="s">
        <v>144</v>
      </c>
      <c r="H110" s="32" t="s">
        <v>177</v>
      </c>
    </row>
    <row r="111" spans="1:8" x14ac:dyDescent="0.2">
      <c r="A111" s="47" t="s">
        <v>135</v>
      </c>
      <c r="B111" s="44" t="s">
        <v>150</v>
      </c>
      <c r="C111" s="64">
        <v>2022</v>
      </c>
      <c r="D111" s="29" t="s">
        <v>178</v>
      </c>
      <c r="E111" s="6" t="s">
        <v>122</v>
      </c>
      <c r="F111" s="6" t="s">
        <v>179</v>
      </c>
      <c r="G111" s="6" t="s">
        <v>144</v>
      </c>
      <c r="H111" s="32" t="s">
        <v>171</v>
      </c>
    </row>
    <row r="112" spans="1:8" ht="17" thickBot="1" x14ac:dyDescent="0.25">
      <c r="A112" s="48" t="s">
        <v>135</v>
      </c>
      <c r="B112" s="45" t="s">
        <v>150</v>
      </c>
      <c r="C112" s="65">
        <v>2022</v>
      </c>
      <c r="D112" s="34" t="s">
        <v>180</v>
      </c>
      <c r="E112" s="33" t="s">
        <v>122</v>
      </c>
      <c r="F112" s="33" t="s">
        <v>181</v>
      </c>
      <c r="G112" s="33" t="s">
        <v>144</v>
      </c>
      <c r="H112" s="35" t="s">
        <v>182</v>
      </c>
    </row>
  </sheetData>
  <hyperlinks>
    <hyperlink ref="D98" r:id="rId1" display="https://doi.org/10.7120/09627286.26.3.335" xr:uid="{5E1A40D8-53C2-4E4F-B8F0-970E3D93E48A}"/>
    <hyperlink ref="D99" r:id="rId2" display="https://www.ingentaconnect.com/content/routledg/haaw20/2021/00000024/00000002/art00006" xr:uid="{E0B8D1BE-71E9-0F46-B6C4-D1FB271541FB}"/>
    <hyperlink ref="D100" r:id="rId3" display="https://doi.org/10.1080/10888705.2020.1790365" xr:uid="{37F52BA7-CDA0-EB4C-BEEF-9B1F681D328F}"/>
    <hyperlink ref="D101" r:id="rId4" display="https://doi.org/10.1080/10888705.2021.1894146" xr:uid="{66267D99-86D6-6F48-B813-E5EA07AB7E6F}"/>
    <hyperlink ref="D102" r:id="rId5" display="https://doi.org/10.1080/10888705.2021.1895789" xr:uid="{A13ECAC0-9D64-8544-8DBC-98CD8F1B6A94}"/>
    <hyperlink ref="D103" r:id="rId6" display="https://www.mdpi.com/2076-2615/9/9/693" xr:uid="{BADC5075-534F-6742-8A80-7385255CD483}"/>
    <hyperlink ref="D104" r:id="rId7" display="https://www.mdpi.com/2076-2615/10/8/1286" xr:uid="{40BD255A-C963-4744-B9F5-B54D51BDE5A5}"/>
    <hyperlink ref="D105" r:id="rId8" display="https://www.mdpi.com/2076-2615/10/3/432" xr:uid="{1B49B6EF-3FD5-8449-8A96-FD0106E6D4B8}"/>
    <hyperlink ref="D106" r:id="rId9" display="https://www.mdpi.com/2076-2615/10/10/1835" xr:uid="{D4955246-D943-EA42-B6F6-AA3D686FEDA9}"/>
    <hyperlink ref="D107" r:id="rId10" display="https://www.mdpi.com/2076-2615/11/6/1673" xr:uid="{37319E1A-9CCE-4C4B-8072-833082867389}"/>
    <hyperlink ref="D108" r:id="rId11" display="https://www.mdpi.com/2076-2615/11/7/2148" xr:uid="{2FA7113B-BB9F-0B4D-AD90-617A49B0323D}"/>
    <hyperlink ref="D109" r:id="rId12" display="https://www.mdpi.com/2076-2615/11/11/3074" xr:uid="{78609CD8-2A05-4D45-ADDB-F2A4D82C06E8}"/>
    <hyperlink ref="D110" r:id="rId13" display="https://www.mdpi.com/2076-2615/12/19/2589" xr:uid="{B53CB36F-ABFD-694F-9B17-676576467088}"/>
    <hyperlink ref="D111" r:id="rId14" display="https://www.mdpi.com/2076-2615/12/19/2535" xr:uid="{101AA278-9B6E-0A4C-B5CE-9BED722749AE}"/>
    <hyperlink ref="D112" r:id="rId15" display="https://www.mdpi.com/2076-2615/12/18/2405" xr:uid="{B55D7D43-6AFF-0448-9CBE-E2258EA8C6C3}"/>
    <hyperlink ref="D70" r:id="rId16" display="https://academic.oup.com/conphys/article/3/1/cov024/2571245" xr:uid="{765E2EC9-B33C-5E40-A175-51F727DF2778}"/>
    <hyperlink ref="D71" r:id="rId17" display="https://academic.oup.com/conphys/article/3/1/cov045/2571266" xr:uid="{D699B477-1A0E-BA41-B79F-033E77DC95D9}"/>
    <hyperlink ref="D72" r:id="rId18" display="https://academic.oup.com/conphys/article/3/1/cov058/2571277" xr:uid="{43EB3093-92ED-FD43-AE8E-C701DD36088E}"/>
    <hyperlink ref="D73" r:id="rId19" display="https://academic.oup.com/conphys/article/4/1/cow001/2951317" xr:uid="{D6DD2FF8-7EF3-3644-8151-9D6C14CFEF05}"/>
    <hyperlink ref="D74" r:id="rId20" display="https://academic.oup.com/conphys/article/4/1/cow004/2951323" xr:uid="{46861485-9AB7-2F4B-AFD2-E94D5B35A6EA}"/>
    <hyperlink ref="D75" r:id="rId21" display="https://academic.oup.com/conphys/article/4/1/cow017/2951338" xr:uid="{8AA3CE02-C08D-0D46-9498-11572CEE1EA0}"/>
    <hyperlink ref="D76" r:id="rId22" display="https://academic.oup.com/conphys/article/5/1/cox037/3868940" xr:uid="{A2AAEA24-4046-B64C-9EB4-EC4902A584AE}"/>
    <hyperlink ref="D77" r:id="rId23" display="https://academic.oup.com/conphys/article/5/1/cox069/4670936" xr:uid="{D28C7249-474C-C04F-88F1-0CBD04B9EF3C}"/>
    <hyperlink ref="D78" r:id="rId24" display="https://academic.oup.com/conphys/article/6/1/coy066/5237860" xr:uid="{90670165-09E0-8A46-B956-DEB33A2962B9}"/>
    <hyperlink ref="D79" r:id="rId25" display="https://academic.oup.com/conphys/article/7/1/coz023/5511648" xr:uid="{3332B6DF-97E2-F54B-B17B-77CD47749320}"/>
    <hyperlink ref="D80" r:id="rId26" display="https://academic.oup.com/conphys/article/7/1/coz061/5554158" xr:uid="{CE203820-F36F-354F-BFF6-96F50EE3A807}"/>
    <hyperlink ref="D81" r:id="rId27" display="https://academic.oup.com/conphys/article/8/1/coaa002/5733242" xr:uid="{CB763BD3-9931-844B-B3C1-E9DCE4548C99}"/>
    <hyperlink ref="D82" r:id="rId28" display="https://academic.oup.com/conphys/article/8/1/coaa001/5733253" xr:uid="{1C59C910-8D1C-DC4A-876C-E927C631675A}"/>
    <hyperlink ref="D83" r:id="rId29" display="https://academic.oup.com/conphys/article/8/1/coaa056/5861758" xr:uid="{C4E5A15C-B73C-5F42-B3A5-83509AA10187}"/>
    <hyperlink ref="D84" r:id="rId30" display="https://academic.oup.com/conphys/article/8/1/coaa082/5898274" xr:uid="{646A3463-8049-6749-85BD-119E146E6C52}"/>
    <hyperlink ref="D85" r:id="rId31" xr:uid="{FC9E1C28-220C-F842-BDEE-712506A475D2}"/>
    <hyperlink ref="D86" r:id="rId32" display="https://academic.oup.com/conphys/article/8/1/coaa087/5912791" xr:uid="{3387640B-F0AB-CE49-95F0-49B3C0DD54BF}"/>
    <hyperlink ref="D87" r:id="rId33" display="https://academic.oup.com/conphys/article/8/1/coaa103/6020285" xr:uid="{D36300B5-9581-EF4A-9355-8AEF114BF6FE}"/>
    <hyperlink ref="D88" r:id="rId34" display="https://academic.oup.com/conphys/article/8/1/coaa083/5905178?login=false" xr:uid="{6E912A1A-3312-6A45-932C-2EFE556764AE}"/>
    <hyperlink ref="D89" r:id="rId35" display="https://academic.oup.com/conphys/article/8/1/coaa099/6034104" xr:uid="{AFE10CF0-65FC-8D4E-9969-C7C36DF82F2C}"/>
    <hyperlink ref="D90" r:id="rId36" display="https://academic.oup.com/conphys/article/8/1/coaa108/6049826" xr:uid="{D9D3B07A-7BA5-5F4E-8D62-C454F884D56D}"/>
    <hyperlink ref="D91" r:id="rId37" display="https://academic.oup.com/conphys/article/9/1/coab071/6363658" xr:uid="{C94597DE-43F1-004E-ACE2-C2E98B1EAEC9}"/>
    <hyperlink ref="D92" r:id="rId38" display="https://academic.oup.com/conphys/article/10/1/coac001/6523054" xr:uid="{230051AE-215C-8D48-B58E-87548DB3720A}"/>
    <hyperlink ref="D93" r:id="rId39" display="https://academic.oup.com/conphys/article/10/1/coac025/6574282" xr:uid="{D4D6C5EB-AF0D-4148-8227-97EC3806FFC6}"/>
    <hyperlink ref="D94" r:id="rId40" display="https://academic.oup.com/conphys/article/10/1/coac028/6574058" xr:uid="{1177B729-8584-3640-989A-DB0453F9D91B}"/>
    <hyperlink ref="D95" r:id="rId41" display="https://academic.oup.com/conphys/article/10/1/coac046/6628320" xr:uid="{C18FC636-FB4F-2A42-AADE-D9D5A0DC425F}"/>
    <hyperlink ref="D96" r:id="rId42" display="https://academic.oup.com/conphys/article/10/1/coac054/6653552" xr:uid="{A3571654-5170-CD4C-B880-A48DC74AAC3F}"/>
    <hyperlink ref="D97" r:id="rId43" display="https://www.sciencedirect.com/science/article/abs/pii/S000632071631000X" xr:uid="{22E3DF94-A478-9C49-A6EC-CA8AE654C575}"/>
    <hyperlink ref="D2" r:id="rId44" display="https://besjournals.onlinelibrary.wiley.com/doi/10.1111/1365-2435.12092" xr:uid="{3B578578-8B47-DD4E-B316-119D2CC5D539}"/>
    <hyperlink ref="D3" r:id="rId45" display="https://besjournals.onlinelibrary.wiley.com/doi/10.1111/1365-2435.12084" xr:uid="{E82921E0-23F5-9548-9F1C-4370BA45E191}"/>
    <hyperlink ref="D4" r:id="rId46" display="https://besjournals.onlinelibrary.wiley.com/doi/10.1111/1365-2435.12123" xr:uid="{01832401-61F3-0246-8238-A0817B49A490}"/>
    <hyperlink ref="D5" r:id="rId47" display="https://besjournals.onlinelibrary.wiley.com/doi/10.1111/1365-2435.12283" xr:uid="{A89F3123-DA93-9E45-A0A6-D77EC8EE3CA9}"/>
    <hyperlink ref="D6" r:id="rId48" display="https://besjournals.onlinelibrary.wiley.com/doi/10.1111/1365-2435.12204" xr:uid="{2461D1B6-B9A1-4C44-AEEC-0B49E7ED7CE1}"/>
    <hyperlink ref="D7" r:id="rId49" display="https://besjournals.onlinelibrary.wiley.com/doi/10.1111/1365-2435.12159" xr:uid="{2886F700-764F-2648-A76C-AFFB01CA52C1}"/>
    <hyperlink ref="D8" r:id="rId50" display="https://besjournals.onlinelibrary.wiley.com/doi/10.1111/1365-2435.12168" xr:uid="{1D6FEC7D-A9B2-734E-A487-854BC1162853}"/>
    <hyperlink ref="D9" r:id="rId51" display="https://besjournals.onlinelibrary.wiley.com/doi/10.1111/1365-2435.12454" xr:uid="{3680D879-93D9-8247-9FD8-CD5EF21D99D3}"/>
    <hyperlink ref="D10" r:id="rId52" display="https://besjournals.onlinelibrary.wiley.com/doi/10.1111/1365-2435.12330" xr:uid="{A654C12C-982B-D94F-AE66-AE2EB8C55D8A}"/>
    <hyperlink ref="D11" r:id="rId53" display="https://besjournals.onlinelibrary.wiley.com/doi/10.1111/1365-2435.12317" xr:uid="{F22EC739-858C-C946-9F5B-C6286818DE2C}"/>
    <hyperlink ref="D12" r:id="rId54" display="https://besjournals.onlinelibrary.wiley.com/doi/10.1111/1365-2435.12520" xr:uid="{8126D01C-5D96-1B42-9537-02F86382D9C8}"/>
    <hyperlink ref="D13" r:id="rId55" display="https://besjournals.onlinelibrary.wiley.com/doi/10.1111/1365-2435.12578" xr:uid="{F06694DA-8C8D-9149-BC3C-0A21BDBCAFC5}"/>
    <hyperlink ref="D14" r:id="rId56" display="https://besjournals.onlinelibrary.wiley.com/doi/10.1111/1365-2435.12549" xr:uid="{99B6C012-6CF0-0C40-8C3E-72A42CBAB0DB}"/>
    <hyperlink ref="D15" r:id="rId57" display="https://besjournals.onlinelibrary.wiley.com/doi/10.1111/1365-2435.12861" xr:uid="{D06EB6DB-FA6D-5447-B283-D8ABDC941637}"/>
    <hyperlink ref="D16" r:id="rId58" display="https://besjournals.onlinelibrary.wiley.com/doi/10.1111/1365-2435.12829" xr:uid="{59117580-51E5-8A40-8373-3598C92AB461}"/>
    <hyperlink ref="D17" r:id="rId59" display="https://besjournals.onlinelibrary.wiley.com/doi/10.1111/1365-2435.12817" xr:uid="{F8583AB0-1F4F-8543-9C10-61E658E075ED}"/>
    <hyperlink ref="D18" r:id="rId60" display="https://besjournals.onlinelibrary.wiley.com/doi/10.1111/1365-2435.12730" xr:uid="{6AA697CD-75E4-E548-B7FB-02DD195FED67}"/>
    <hyperlink ref="D19" r:id="rId61" display="https://besjournals.onlinelibrary.wiley.com/doi/pdf/10.1111/1365-2435.13195" xr:uid="{1DF3FDC2-ABE9-794F-B614-EED0051A481A}"/>
    <hyperlink ref="D20" r:id="rId62" display="https://besjournals.onlinelibrary.wiley.com/doi/10.1111/1365-2435.13077" xr:uid="{006BA77F-F22A-E041-B324-BC5219D6D904}"/>
    <hyperlink ref="D21" r:id="rId63" display="https://besjournals.onlinelibrary.wiley.com/doi/10.1111/1365-2435.13125" xr:uid="{8A3EA98D-A0EA-6047-8816-7E291C489842}"/>
    <hyperlink ref="D22" r:id="rId64" display="https://besjournals.onlinelibrary.wiley.com/doi/10.1111/1365-2435.13104" xr:uid="{3E85F9EC-3380-EC44-8FD7-DFE21207FC44}"/>
    <hyperlink ref="D23" r:id="rId65" display="https://besjournals.onlinelibrary.wiley.com/doi/10.1111/1365-2435.13051" xr:uid="{A1BE64EC-2D31-764E-9F4C-9AE58B231209}"/>
    <hyperlink ref="D24" r:id="rId66" display="https://besjournals.onlinelibrary.wiley.com/doi/10.1111/1365-2435.13032" xr:uid="{4933BC31-734D-3A46-93FE-2075AFCE1983}"/>
    <hyperlink ref="D25" r:id="rId67" display="https://besjournals.onlinelibrary.wiley.com/doi/10.1111/1365-2435.13228" xr:uid="{EB77053C-0FC0-1D49-9525-2EDC65E6EE44}"/>
    <hyperlink ref="D26" r:id="rId68" display="https://besjournals.onlinelibrary.wiley.com/doi/10.1111/1365-2435.13616" xr:uid="{3F868F3C-742E-964A-8786-F50992C228CB}"/>
    <hyperlink ref="D27" r:id="rId69" display="https://besjournals.onlinelibrary.wiley.com/doi/10.1111/1365-2435.13563" xr:uid="{37E2C315-8CE5-AF43-A3B0-B607E5AD149A}"/>
    <hyperlink ref="D28" r:id="rId70" display="https://besjournals.onlinelibrary.wiley.com/doi/pdf/10.1111/1365-2435.13481" xr:uid="{20DA0380-C8A7-8044-9F09-55074B948EA9}"/>
    <hyperlink ref="D29" r:id="rId71" display="https://link.springer.com/article/10.1007/s00442-014-3051-2" xr:uid="{DB3A42F3-CD64-BD4D-A22F-465F7140FF78}"/>
    <hyperlink ref="D30" r:id="rId72" display="https://link.springer.com/article/10.1007/s00442-014-2975-x" xr:uid="{6D9D31BB-457C-7F4E-9880-FE4DAA3CED79}"/>
    <hyperlink ref="D31" r:id="rId73" display="https://link.springer.com/article/10.1007/s00442-014-2946-2" xr:uid="{C1B24D3F-158B-B64F-8085-29EB2897F2B8}"/>
    <hyperlink ref="D32" r:id="rId74" display="https://link.springer.com/article/10.1007/s00442-014-2942-6" xr:uid="{F3F2B69A-86F6-7346-849F-64E9A2013AC6}"/>
    <hyperlink ref="D33" r:id="rId75" display="https://link.springer.com/article/10.1007/s00442-014-2959-x" xr:uid="{C6981524-88A3-6E4D-BF13-B74ABCE0D64E}"/>
    <hyperlink ref="D34" r:id="rId76" display="https://link.springer.com/article/10.1007/s00442-013-2840-3" xr:uid="{F3856722-C1D8-C94C-9268-AC1DB3A274E4}"/>
    <hyperlink ref="D35" r:id="rId77" display="https://link.springer.com/article/10.1007/s00442-014-3030-7" xr:uid="{EEF24501-9137-AB4C-8A07-34779893DF9D}"/>
    <hyperlink ref="D36" r:id="rId78" display="https://link.springer.com/article/10.1007/s00442-015-3429-9" xr:uid="{46BBD97E-90F4-5846-8090-AC2AC2FE0104}"/>
    <hyperlink ref="D37" r:id="rId79" display="https://link.springer.com/article/10.1007/s00442-015-3321-7" xr:uid="{D18774EA-C5A6-1947-84A0-6805FAFC6672}"/>
    <hyperlink ref="D38" r:id="rId80" display="https://link.springer.com/article/10.1007/s00442-015-3267-9" xr:uid="{F3C1C1EB-DB66-6340-9881-9B96F2557358}"/>
    <hyperlink ref="D39" r:id="rId81" display="https://link.springer.com/article/10.1007/s00442-014-3100-x" xr:uid="{284938B9-31CA-C64D-8785-94EFEF3AC517}"/>
    <hyperlink ref="D40" r:id="rId82" display="https://link.springer.com/article/10.1007/s00442-014-3163-8" xr:uid="{108EBDF5-AE14-054A-9647-DE4BED351E23}"/>
    <hyperlink ref="D41" r:id="rId83" display="https://link.springer.com/article/10.1007/s00442-017-3953-x" xr:uid="{1864A80C-10A7-B84E-B1C8-A681D09418EF}"/>
    <hyperlink ref="D42" r:id="rId84" display="https://link.springer.com/article/10.1007/s00442-017-3952-y" xr:uid="{B31F2603-73F0-3946-88A8-1D020F6A62CC}"/>
    <hyperlink ref="D43" r:id="rId85" display="https://link.springer.com/article/10.1007/s00442-017-3933-1" xr:uid="{E69D4F8E-DF16-1845-9C62-44CEAA1D6479}"/>
    <hyperlink ref="D44" r:id="rId86" display="https://link.springer.com/article/10.1007/s00442-018-4178-3" xr:uid="{04DD893E-2033-7A43-B7ED-561839F34725}"/>
    <hyperlink ref="D45" r:id="rId87" display="https://link.springer.com/article/10.1007/s00442-018-4181-8" xr:uid="{E92E1541-2554-E147-8A34-DB8C6754F3B2}"/>
    <hyperlink ref="D46" r:id="rId88" display="https://link.springer.com/article/10.1007/s00442-019-04530-w" xr:uid="{A05C555E-0B64-4641-8238-5A2DAEBB0D4B}"/>
    <hyperlink ref="D47" r:id="rId89" display="https://link.springer.com/article/10.1007/s00442-020-04594-z" xr:uid="{E7C4292D-2555-ED4B-B352-391243C25D57}"/>
    <hyperlink ref="D48" r:id="rId90" display="https://royalsocietypublishing.org/doi/10.1098/rsbl.2013.0432" xr:uid="{D023AEFB-E605-6B43-BC88-FF802A429C5C}"/>
    <hyperlink ref="D49" r:id="rId91" display="https://royalsocietypublishing.org/doi/10.1098/rsbl.2013.0350" xr:uid="{F1915768-0463-9246-B72E-7B18D4B51C2C}"/>
    <hyperlink ref="D50" r:id="rId92" display="https://royalsocietypublishing.org/doi/10.1098/rsbl.2013.0684" xr:uid="{5A51521A-8B06-8743-877A-BD7502B46723}"/>
    <hyperlink ref="D51" r:id="rId93" display="https://royalsocietypublishing.org/doi/10.1098/rsbl.2015.0178" xr:uid="{5B2EB0E9-F3E3-5348-B936-32033665C66A}"/>
    <hyperlink ref="D52" r:id="rId94" display="https://royalsocietypublishing.org/doi/10.1098/rsbl.2015.0538" xr:uid="{A7204374-88E9-C046-87A5-AE9E7832ADB4}"/>
    <hyperlink ref="D53" r:id="rId95" display="https://royalsocietypublishing.org/doi/10.1098/rsbl.2016.0077" xr:uid="{EF0EA805-CABF-BC49-AFF5-ABF1D2BAC92C}"/>
    <hyperlink ref="D54" r:id="rId96" display="https://royalsocietypublishing.org/doi/10.1098/rsbl.2016.0676" xr:uid="{912AFB01-F282-054E-90B2-CF8C4CAE1689}"/>
    <hyperlink ref="D55" r:id="rId97" display="https://royalsocietypublishing.org/doi/10.1098/rsbl.2017.0164" xr:uid="{1FC18584-E02C-7842-8C40-498422D2D581}"/>
    <hyperlink ref="D56" r:id="rId98" display="https://royalsocietypublishing.org/doi/10.1098/rsbl.2018.0750" xr:uid="{2918E25F-EBC7-9646-A0A5-CAAA91D3BEC7}"/>
    <hyperlink ref="D57" r:id="rId99" location="d1e345" display="https://royalsocietypublishing.org/doi/10.1098/rsbl.2019.0710 - d1e345" xr:uid="{DFE7588B-488A-ED47-919D-0CAA9D05D675}"/>
    <hyperlink ref="D58" r:id="rId100" display="https://royalsocietypublishing.org/doi/10.1098/rsbl.2019.0889" xr:uid="{DFB09EAA-B987-324B-A012-9D70E7D95C99}"/>
    <hyperlink ref="D59" r:id="rId101" display="https://journals.biologists.com/jeb/article/220/22/4292/18925/Thermal-history-and-gape-of-individual-Mytilus?searchresult=1" xr:uid="{52AD4031-1ED6-1F46-A986-DF4C423D9C3D}"/>
    <hyperlink ref="D61" r:id="rId102" display="https://journals.biologists.com/jeb/article/224/3/jeb235275/223402/Symbiont-regulation-in-Stylophora-pistillata" xr:uid="{8C7D0312-DC8C-C24D-9810-04B026234E16}"/>
    <hyperlink ref="D62" r:id="rId103" display="https://journals.biologists.com/jeb/article/224/16/jeb241885/271813/Molecular-and-physiological-responses-predict?searchresult=1" xr:uid="{3A2ADC8D-0628-4D40-86D6-0AD5CD740B83}"/>
    <hyperlink ref="D63" r:id="rId104" display="https://journals.biologists.com/jeb/article/224/17/jeb242745/272029/Mitochondrial-responses-towards-intermittent-heat?searchresult=1" xr:uid="{D3C7EE99-48BA-1F47-9717-E92B88FB2E7B}"/>
    <hyperlink ref="D64" r:id="rId105" display="https://journals.biologists.com/jeb/article/224/21/jeb242846/272691/Diet-mediates-thermal-performance-traits?searchresult=1" xr:uid="{622746F6-C5DA-3A4B-B049-2319D8F9C573}"/>
    <hyperlink ref="D65" r:id="rId106" display="https://journals.biologists.com/jeb/article/224/21/jeb243082/273390/Mitochondrial-capacity-and-reactive-oxygen-species?searchresult=1" xr:uid="{43BD09B9-1CF5-D64A-BE88-CC9AAC3DC438}"/>
    <hyperlink ref="D66" r:id="rId107" display="https://journals.biologists.com/jeb/article/225/3/jeb243724/274194/Irreversible-impact-of-early-thermal-conditions-an?searchresult=1" xr:uid="{F2DB0AED-C876-094F-9E92-FBA930A63E50}"/>
    <hyperlink ref="D67" r:id="rId108" display="https://journals.biologists.com/jeb/article/225/7/jeb243777/275048/Two-stressors-are-worse-than-one-combined-heatwave?searchresult=1" xr:uid="{06C3C391-61BD-F145-951B-B0C305DE4ADA}"/>
    <hyperlink ref="D68" r:id="rId109" display="https://journals.biologists.com/jeb/article/225/15/jeb244218/276272/Effects-of-thermal-acclimation-on-the-proteome-of?searchresult=1" xr:uid="{89C25A06-B67F-2947-90EA-1F77EDA6EC45}"/>
    <hyperlink ref="D69" r:id="rId110" display="https://journals.biologists.com/jeb/article/225/19/jeb243187/277171/Energetics-but-not-development-is-impacted-in?searchresult=1" xr:uid="{884AD94C-2636-3841-ADBD-63E3392A46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72F5-6D4A-D34D-B53A-E01E6C11AD1E}">
  <dimension ref="A1:V131"/>
  <sheetViews>
    <sheetView topLeftCell="A82" zoomScale="92" workbookViewId="0">
      <selection activeCell="A113" sqref="A113:XFD113"/>
    </sheetView>
  </sheetViews>
  <sheetFormatPr baseColWidth="10" defaultRowHeight="16" x14ac:dyDescent="0.2"/>
  <cols>
    <col min="1" max="1" width="13.83203125" style="52" bestFit="1" customWidth="1"/>
    <col min="2" max="2" width="13.83203125" bestFit="1" customWidth="1"/>
    <col min="3" max="3" width="37.6640625" customWidth="1"/>
  </cols>
  <sheetData>
    <row r="1" spans="1:22" ht="17" thickBot="1" x14ac:dyDescent="0.25">
      <c r="A1" s="59" t="s">
        <v>466</v>
      </c>
      <c r="B1" s="17" t="s">
        <v>91</v>
      </c>
      <c r="C1" s="28" t="s">
        <v>111</v>
      </c>
      <c r="D1" s="21" t="s">
        <v>92</v>
      </c>
      <c r="E1" s="18" t="s">
        <v>93</v>
      </c>
      <c r="F1" s="19" t="s">
        <v>94</v>
      </c>
      <c r="G1" s="18" t="s">
        <v>95</v>
      </c>
      <c r="H1" s="18" t="s">
        <v>96</v>
      </c>
      <c r="I1" s="19" t="s">
        <v>97</v>
      </c>
      <c r="J1" s="19" t="s">
        <v>98</v>
      </c>
      <c r="K1" s="18" t="s">
        <v>99</v>
      </c>
      <c r="L1" s="18" t="s">
        <v>100</v>
      </c>
      <c r="M1" s="19" t="s">
        <v>101</v>
      </c>
      <c r="N1" s="19" t="s">
        <v>102</v>
      </c>
      <c r="O1" s="18" t="s">
        <v>103</v>
      </c>
      <c r="P1" s="18" t="s">
        <v>104</v>
      </c>
      <c r="Q1" s="19" t="s">
        <v>105</v>
      </c>
      <c r="R1" s="19" t="s">
        <v>109</v>
      </c>
      <c r="S1" s="18" t="s">
        <v>106</v>
      </c>
      <c r="T1" s="18" t="s">
        <v>107</v>
      </c>
      <c r="U1" s="19" t="s">
        <v>108</v>
      </c>
      <c r="V1" s="20" t="s">
        <v>110</v>
      </c>
    </row>
    <row r="2" spans="1:22" x14ac:dyDescent="0.2">
      <c r="A2" s="56" t="s">
        <v>115</v>
      </c>
      <c r="B2" s="53">
        <v>1</v>
      </c>
      <c r="C2" s="13" t="s">
        <v>1</v>
      </c>
      <c r="D2" s="14" t="s">
        <v>2</v>
      </c>
      <c r="E2" s="14">
        <v>6</v>
      </c>
      <c r="F2" s="14">
        <v>6</v>
      </c>
      <c r="G2" s="15">
        <v>12.23</v>
      </c>
      <c r="H2" s="15">
        <v>2.5229744350666734</v>
      </c>
      <c r="I2" s="15">
        <v>38.04</v>
      </c>
      <c r="J2" s="15">
        <v>19.987836301110733</v>
      </c>
      <c r="K2" s="15">
        <v>2.91</v>
      </c>
      <c r="L2" s="15">
        <v>1.0287856919689347</v>
      </c>
      <c r="M2" s="15">
        <v>7.84</v>
      </c>
      <c r="N2" s="15">
        <v>4.3845866395818884</v>
      </c>
      <c r="O2" s="15"/>
      <c r="P2" s="15"/>
      <c r="Q2" s="15"/>
      <c r="R2" s="15"/>
      <c r="S2" s="15"/>
      <c r="T2" s="15"/>
      <c r="U2" s="15"/>
      <c r="V2" s="16"/>
    </row>
    <row r="3" spans="1:22" x14ac:dyDescent="0.2">
      <c r="A3" s="57" t="s">
        <v>115</v>
      </c>
      <c r="B3" s="54">
        <v>2</v>
      </c>
      <c r="C3" s="4" t="s">
        <v>3</v>
      </c>
      <c r="D3" s="2" t="s">
        <v>2</v>
      </c>
      <c r="E3" s="2">
        <v>10</v>
      </c>
      <c r="F3" s="2">
        <v>10</v>
      </c>
      <c r="G3" s="3">
        <v>3.47</v>
      </c>
      <c r="H3" s="3">
        <v>0.316227766016838</v>
      </c>
      <c r="I3" s="3">
        <v>3.41</v>
      </c>
      <c r="J3" s="3">
        <v>0.34785054261852177</v>
      </c>
      <c r="K3" s="3">
        <v>1.86</v>
      </c>
      <c r="L3" s="3">
        <v>0.50596442562694077</v>
      </c>
      <c r="M3" s="3">
        <v>2.77</v>
      </c>
      <c r="N3" s="3">
        <v>0.34785054261852177</v>
      </c>
      <c r="O3" s="3"/>
      <c r="P3" s="3"/>
      <c r="Q3" s="3"/>
      <c r="R3" s="3"/>
      <c r="S3" s="3"/>
      <c r="T3" s="3"/>
      <c r="U3" s="3"/>
      <c r="V3" s="8"/>
    </row>
    <row r="4" spans="1:22" x14ac:dyDescent="0.2">
      <c r="A4" s="57" t="s">
        <v>115</v>
      </c>
      <c r="B4" s="54">
        <v>3</v>
      </c>
      <c r="C4" s="4" t="s">
        <v>4</v>
      </c>
      <c r="D4" s="2" t="s">
        <v>2</v>
      </c>
      <c r="E4" s="2">
        <v>6</v>
      </c>
      <c r="F4" s="2">
        <v>6</v>
      </c>
      <c r="G4" s="3">
        <v>5.6551999999999998</v>
      </c>
      <c r="H4" s="3">
        <v>1.7709810840322375</v>
      </c>
      <c r="I4" s="3">
        <v>6.1547000000000001</v>
      </c>
      <c r="J4" s="3">
        <v>1.9963341403682899</v>
      </c>
      <c r="K4" s="3">
        <v>3.7862</v>
      </c>
      <c r="L4" s="3">
        <v>1.0425028345285205</v>
      </c>
      <c r="M4" s="3">
        <v>4.4541000000000004</v>
      </c>
      <c r="N4" s="3">
        <v>3.1439200848622089</v>
      </c>
      <c r="O4" s="3"/>
      <c r="P4" s="3"/>
      <c r="Q4" s="3"/>
      <c r="R4" s="3"/>
      <c r="S4" s="3"/>
      <c r="T4" s="3"/>
      <c r="U4" s="3"/>
      <c r="V4" s="8"/>
    </row>
    <row r="5" spans="1:22" x14ac:dyDescent="0.2">
      <c r="A5" s="57" t="s">
        <v>115</v>
      </c>
      <c r="B5" s="54">
        <v>4</v>
      </c>
      <c r="C5" s="4" t="s">
        <v>5</v>
      </c>
      <c r="D5" s="2" t="s">
        <v>2</v>
      </c>
      <c r="E5" s="2">
        <v>5</v>
      </c>
      <c r="F5" s="2">
        <v>5</v>
      </c>
      <c r="G5" s="3">
        <v>5.0757000000000003</v>
      </c>
      <c r="H5" s="3">
        <v>0.86356945291041876</v>
      </c>
      <c r="I5" s="3">
        <v>4.2233000000000001</v>
      </c>
      <c r="J5" s="3">
        <v>0.62542821330669118</v>
      </c>
      <c r="K5" s="3">
        <v>1.9154</v>
      </c>
      <c r="L5" s="3">
        <v>1.1833271736928888</v>
      </c>
      <c r="M5" s="3">
        <v>2.0819000000000001</v>
      </c>
      <c r="N5" s="3">
        <v>1.0502811290316514</v>
      </c>
      <c r="O5" s="3"/>
      <c r="P5" s="3"/>
      <c r="Q5" s="3"/>
      <c r="R5" s="3"/>
      <c r="S5" s="3"/>
      <c r="T5" s="3"/>
      <c r="U5" s="3"/>
      <c r="V5" s="8"/>
    </row>
    <row r="6" spans="1:22" x14ac:dyDescent="0.2">
      <c r="A6" s="57" t="s">
        <v>115</v>
      </c>
      <c r="B6" s="54">
        <v>5</v>
      </c>
      <c r="C6" s="4" t="s">
        <v>6</v>
      </c>
      <c r="D6" s="2" t="s">
        <v>2</v>
      </c>
      <c r="E6" s="2">
        <v>6</v>
      </c>
      <c r="F6" s="2">
        <v>6</v>
      </c>
      <c r="G6" s="3">
        <v>18.29</v>
      </c>
      <c r="H6" s="3">
        <v>2.669943819633664</v>
      </c>
      <c r="I6" s="3">
        <v>19.739999999999998</v>
      </c>
      <c r="J6" s="3">
        <v>1.2247448713915889</v>
      </c>
      <c r="K6" s="3"/>
      <c r="L6" s="3"/>
      <c r="M6" s="3"/>
      <c r="N6" s="3"/>
      <c r="O6" s="3">
        <v>53.0456</v>
      </c>
      <c r="P6" s="3">
        <v>4.1692764911912468</v>
      </c>
      <c r="Q6" s="3">
        <v>44.656500000000001</v>
      </c>
      <c r="R6" s="3">
        <v>7.4452240731894692</v>
      </c>
      <c r="S6" s="3">
        <v>0.12659999999999999</v>
      </c>
      <c r="T6" s="3">
        <v>3.1843366656181312E-3</v>
      </c>
      <c r="U6" s="3">
        <v>0.1242</v>
      </c>
      <c r="V6" s="8">
        <v>4.1641325627314024E-3</v>
      </c>
    </row>
    <row r="7" spans="1:22" x14ac:dyDescent="0.2">
      <c r="A7" s="57" t="s">
        <v>115</v>
      </c>
      <c r="B7" s="54">
        <v>6</v>
      </c>
      <c r="C7" s="4" t="s">
        <v>7</v>
      </c>
      <c r="D7" s="2" t="s">
        <v>2</v>
      </c>
      <c r="E7" s="2">
        <v>6</v>
      </c>
      <c r="F7" s="2">
        <v>6</v>
      </c>
      <c r="G7" s="3">
        <v>13.5107</v>
      </c>
      <c r="H7" s="3">
        <v>1.5735522107639135</v>
      </c>
      <c r="I7" s="3">
        <v>13.350099999999999</v>
      </c>
      <c r="J7" s="3">
        <v>1.7702462371094028</v>
      </c>
      <c r="K7" s="3"/>
      <c r="L7" s="3"/>
      <c r="M7" s="3"/>
      <c r="N7" s="3"/>
      <c r="O7" s="3">
        <v>52.55</v>
      </c>
      <c r="P7" s="3">
        <v>4.3111019472983934</v>
      </c>
      <c r="Q7" s="3">
        <v>44.47</v>
      </c>
      <c r="R7" s="3">
        <v>7.6179131000556826</v>
      </c>
      <c r="S7" s="3"/>
      <c r="T7" s="3"/>
      <c r="U7" s="3"/>
      <c r="V7" s="8"/>
    </row>
    <row r="8" spans="1:22" x14ac:dyDescent="0.2">
      <c r="A8" s="57" t="s">
        <v>115</v>
      </c>
      <c r="B8" s="54">
        <v>7</v>
      </c>
      <c r="C8" s="4" t="s">
        <v>8</v>
      </c>
      <c r="D8" s="2" t="s">
        <v>2</v>
      </c>
      <c r="E8" s="2">
        <v>6</v>
      </c>
      <c r="F8" s="2">
        <v>6</v>
      </c>
      <c r="G8" s="3">
        <v>15.89</v>
      </c>
      <c r="H8" s="3">
        <v>3.5762550244634395</v>
      </c>
      <c r="I8" s="3">
        <v>7.694</v>
      </c>
      <c r="J8" s="3">
        <v>2.2045407685048604</v>
      </c>
      <c r="K8" s="3">
        <v>141.5</v>
      </c>
      <c r="L8" s="3">
        <v>3.404790742468617</v>
      </c>
      <c r="M8" s="3">
        <v>129.86000000000001</v>
      </c>
      <c r="N8" s="3">
        <v>6.7850865875094026</v>
      </c>
      <c r="O8" s="3"/>
      <c r="P8" s="3"/>
      <c r="Q8" s="3"/>
      <c r="R8" s="3"/>
      <c r="S8" s="3"/>
      <c r="T8" s="3"/>
      <c r="U8" s="3"/>
      <c r="V8" s="8"/>
    </row>
    <row r="9" spans="1:22" x14ac:dyDescent="0.2">
      <c r="A9" s="57" t="s">
        <v>115</v>
      </c>
      <c r="B9" s="54">
        <v>8</v>
      </c>
      <c r="C9" s="4" t="s">
        <v>9</v>
      </c>
      <c r="D9" s="2" t="s">
        <v>2</v>
      </c>
      <c r="E9" s="2">
        <v>6</v>
      </c>
      <c r="F9" s="2">
        <v>6</v>
      </c>
      <c r="G9" s="3"/>
      <c r="H9" s="3"/>
      <c r="I9" s="3"/>
      <c r="J9" s="3"/>
      <c r="K9" s="3">
        <v>1.0931</v>
      </c>
      <c r="L9" s="3">
        <v>0.18064986853025936</v>
      </c>
      <c r="M9" s="3">
        <v>0.72260000000000002</v>
      </c>
      <c r="N9" s="3">
        <v>7.4219539206330287E-2</v>
      </c>
      <c r="O9" s="3">
        <v>43.269399999999997</v>
      </c>
      <c r="P9" s="3">
        <v>5.4481550858983443</v>
      </c>
      <c r="Q9" s="3">
        <v>39.905999999999999</v>
      </c>
      <c r="R9" s="3">
        <v>2.9234660080117227</v>
      </c>
      <c r="S9" s="3"/>
      <c r="T9" s="3"/>
      <c r="U9" s="3"/>
      <c r="V9" s="8"/>
    </row>
    <row r="10" spans="1:22" x14ac:dyDescent="0.2">
      <c r="A10" s="57" t="s">
        <v>115</v>
      </c>
      <c r="B10" s="54">
        <v>9</v>
      </c>
      <c r="C10" s="4" t="s">
        <v>10</v>
      </c>
      <c r="D10" s="2" t="s">
        <v>2</v>
      </c>
      <c r="E10" s="2">
        <v>6</v>
      </c>
      <c r="F10" s="2">
        <v>6</v>
      </c>
      <c r="G10" s="3"/>
      <c r="H10" s="3"/>
      <c r="I10" s="3"/>
      <c r="J10" s="3"/>
      <c r="K10" s="3"/>
      <c r="L10" s="3"/>
      <c r="M10" s="3"/>
      <c r="N10" s="3"/>
      <c r="O10" s="3">
        <v>63.112499999999997</v>
      </c>
      <c r="P10" s="3">
        <v>3.8824412423113368</v>
      </c>
      <c r="Q10" s="3">
        <v>57.534100000000002</v>
      </c>
      <c r="R10" s="3">
        <v>2.4837825991821423</v>
      </c>
      <c r="S10" s="3"/>
      <c r="T10" s="3"/>
      <c r="U10" s="3"/>
      <c r="V10" s="8"/>
    </row>
    <row r="11" spans="1:22" x14ac:dyDescent="0.2">
      <c r="A11" s="57" t="s">
        <v>115</v>
      </c>
      <c r="B11" s="54">
        <v>10</v>
      </c>
      <c r="C11" s="4" t="s">
        <v>11</v>
      </c>
      <c r="D11" s="2" t="s">
        <v>2</v>
      </c>
      <c r="E11" s="2">
        <v>8</v>
      </c>
      <c r="F11" s="2">
        <v>8</v>
      </c>
      <c r="G11" s="3"/>
      <c r="H11" s="3"/>
      <c r="I11" s="3"/>
      <c r="J11" s="3"/>
      <c r="K11" s="3"/>
      <c r="L11" s="3"/>
      <c r="M11" s="3"/>
      <c r="N11" s="3"/>
      <c r="O11" s="3">
        <v>2.9521000000000002</v>
      </c>
      <c r="P11" s="3">
        <v>1.4809644425171051</v>
      </c>
      <c r="Q11" s="3">
        <v>1.9851000000000001</v>
      </c>
      <c r="R11" s="3">
        <v>9.3620937829098888E-2</v>
      </c>
      <c r="S11" s="3">
        <v>0.65849999999999997</v>
      </c>
      <c r="T11" s="3">
        <v>0.14368409793710646</v>
      </c>
      <c r="U11" s="3">
        <v>1.0144</v>
      </c>
      <c r="V11" s="8">
        <v>0.15273506473629428</v>
      </c>
    </row>
    <row r="12" spans="1:22" x14ac:dyDescent="0.2">
      <c r="A12" s="57" t="s">
        <v>115</v>
      </c>
      <c r="B12" s="54">
        <v>11</v>
      </c>
      <c r="C12" s="4" t="s">
        <v>12</v>
      </c>
      <c r="D12" s="2" t="s">
        <v>2</v>
      </c>
      <c r="E12" s="2">
        <v>7</v>
      </c>
      <c r="F12" s="2">
        <v>7</v>
      </c>
      <c r="G12" s="3"/>
      <c r="H12" s="3"/>
      <c r="I12" s="3"/>
      <c r="J12" s="3"/>
      <c r="K12" s="3"/>
      <c r="L12" s="3"/>
      <c r="M12" s="3"/>
      <c r="N12" s="3"/>
      <c r="O12" s="3">
        <v>3.4657</v>
      </c>
      <c r="P12" s="3">
        <v>0.36431995553359409</v>
      </c>
      <c r="Q12" s="3">
        <v>2.137</v>
      </c>
      <c r="R12" s="3">
        <v>0.2915617944793179</v>
      </c>
      <c r="S12" s="3">
        <v>0.65869999999999995</v>
      </c>
      <c r="T12" s="3">
        <v>0.12752521319331328</v>
      </c>
      <c r="U12" s="3">
        <v>1.0225</v>
      </c>
      <c r="V12" s="8">
        <v>0.11800050847348074</v>
      </c>
    </row>
    <row r="13" spans="1:22" x14ac:dyDescent="0.2">
      <c r="A13" s="57" t="s">
        <v>115</v>
      </c>
      <c r="B13" s="54">
        <v>12</v>
      </c>
      <c r="C13" s="4" t="s">
        <v>13</v>
      </c>
      <c r="D13" s="2" t="s">
        <v>2</v>
      </c>
      <c r="E13" s="2">
        <v>8</v>
      </c>
      <c r="F13" s="2">
        <v>8</v>
      </c>
      <c r="G13" s="3"/>
      <c r="H13" s="3"/>
      <c r="I13" s="3"/>
      <c r="J13" s="3"/>
      <c r="K13" s="3"/>
      <c r="L13" s="3"/>
      <c r="M13" s="3"/>
      <c r="N13" s="3"/>
      <c r="O13" s="3">
        <v>3.895</v>
      </c>
      <c r="P13" s="3">
        <v>4.737615433949869E-2</v>
      </c>
      <c r="Q13" s="3">
        <v>2.113</v>
      </c>
      <c r="R13" s="3">
        <v>0.19651911662736529</v>
      </c>
      <c r="S13" s="3">
        <v>0.59750000000000003</v>
      </c>
      <c r="T13" s="3">
        <v>4.6329636303342595E-2</v>
      </c>
      <c r="U13" s="3">
        <v>0.94740000000000002</v>
      </c>
      <c r="V13" s="8">
        <v>0.2022325394193526</v>
      </c>
    </row>
    <row r="14" spans="1:22" x14ac:dyDescent="0.2">
      <c r="A14" s="57" t="s">
        <v>115</v>
      </c>
      <c r="B14" s="54">
        <v>13</v>
      </c>
      <c r="C14" s="4" t="s">
        <v>14</v>
      </c>
      <c r="D14" s="2" t="s">
        <v>2</v>
      </c>
      <c r="E14" s="2">
        <v>8</v>
      </c>
      <c r="F14" s="2">
        <v>8</v>
      </c>
      <c r="G14" s="3"/>
      <c r="H14" s="3"/>
      <c r="I14" s="3"/>
      <c r="J14" s="3"/>
      <c r="K14" s="3">
        <v>7.75</v>
      </c>
      <c r="L14" s="3">
        <v>1.3293607486307093</v>
      </c>
      <c r="M14" s="3">
        <v>5</v>
      </c>
      <c r="N14" s="3">
        <v>1.6122034611053284</v>
      </c>
      <c r="O14" s="3"/>
      <c r="P14" s="3"/>
      <c r="Q14" s="3"/>
      <c r="R14" s="3"/>
      <c r="S14" s="3"/>
      <c r="T14" s="3"/>
      <c r="U14" s="3"/>
      <c r="V14" s="8"/>
    </row>
    <row r="15" spans="1:22" x14ac:dyDescent="0.2">
      <c r="A15" s="57" t="s">
        <v>115</v>
      </c>
      <c r="B15" s="54">
        <v>14</v>
      </c>
      <c r="C15" s="4" t="s">
        <v>15</v>
      </c>
      <c r="D15" s="2" t="s">
        <v>2</v>
      </c>
      <c r="E15" s="2">
        <v>6</v>
      </c>
      <c r="F15" s="2">
        <v>6</v>
      </c>
      <c r="G15" s="3">
        <v>2.81</v>
      </c>
      <c r="H15" s="3">
        <v>0.46540305112880381</v>
      </c>
      <c r="I15" s="3">
        <v>0.88</v>
      </c>
      <c r="J15" s="3">
        <v>0.51439284598446733</v>
      </c>
      <c r="K15" s="3"/>
      <c r="L15" s="3"/>
      <c r="M15" s="3"/>
      <c r="N15" s="3"/>
      <c r="O15" s="3"/>
      <c r="P15" s="3"/>
      <c r="Q15" s="3"/>
      <c r="R15" s="3"/>
      <c r="S15" s="3">
        <v>13.33</v>
      </c>
      <c r="T15" s="3">
        <v>4.703020306143701</v>
      </c>
      <c r="U15" s="3">
        <v>92.5</v>
      </c>
      <c r="V15" s="8">
        <v>28.732514682846677</v>
      </c>
    </row>
    <row r="16" spans="1:22" x14ac:dyDescent="0.2">
      <c r="A16" s="57" t="s">
        <v>115</v>
      </c>
      <c r="B16" s="54">
        <v>15</v>
      </c>
      <c r="C16" s="4" t="s">
        <v>16</v>
      </c>
      <c r="D16" s="2" t="s">
        <v>2</v>
      </c>
      <c r="E16" s="2">
        <v>5</v>
      </c>
      <c r="F16" s="2">
        <v>5</v>
      </c>
      <c r="G16" s="3"/>
      <c r="H16" s="3"/>
      <c r="I16" s="3"/>
      <c r="J16" s="3"/>
      <c r="K16" s="3">
        <v>4.9101999999999997</v>
      </c>
      <c r="L16" s="3">
        <v>1.7517356535733353</v>
      </c>
      <c r="M16" s="3">
        <v>13.9924</v>
      </c>
      <c r="N16" s="3">
        <v>2.0486854809853074</v>
      </c>
      <c r="O16" s="3">
        <v>42.93</v>
      </c>
      <c r="P16" s="3">
        <v>7.6249918032742832</v>
      </c>
      <c r="Q16" s="3">
        <v>28.24</v>
      </c>
      <c r="R16" s="3">
        <v>3.8236762415246406</v>
      </c>
      <c r="S16" s="3"/>
      <c r="T16" s="3"/>
      <c r="U16" s="3"/>
      <c r="V16" s="8"/>
    </row>
    <row r="17" spans="1:22" x14ac:dyDescent="0.2">
      <c r="A17" s="57" t="s">
        <v>115</v>
      </c>
      <c r="B17" s="54">
        <v>16</v>
      </c>
      <c r="C17" s="4" t="s">
        <v>17</v>
      </c>
      <c r="D17" s="2" t="s">
        <v>2</v>
      </c>
      <c r="E17" s="2">
        <v>6</v>
      </c>
      <c r="F17" s="2">
        <v>6</v>
      </c>
      <c r="G17" s="3">
        <v>4.4000000000000004</v>
      </c>
      <c r="H17" s="3">
        <v>0.33</v>
      </c>
      <c r="I17" s="3">
        <v>1.04</v>
      </c>
      <c r="J17" s="3">
        <v>0.11</v>
      </c>
      <c r="K17" s="3"/>
      <c r="L17" s="3"/>
      <c r="M17" s="3"/>
      <c r="N17" s="3"/>
      <c r="O17" s="3">
        <v>91.12</v>
      </c>
      <c r="P17" s="3">
        <v>7.4</v>
      </c>
      <c r="Q17" s="3">
        <v>27.75</v>
      </c>
      <c r="R17" s="3">
        <v>4.0999999999999996</v>
      </c>
      <c r="S17" s="3">
        <v>12.7</v>
      </c>
      <c r="T17" s="3">
        <v>1.3</v>
      </c>
      <c r="U17" s="3">
        <v>57.8</v>
      </c>
      <c r="V17" s="8">
        <v>6.5</v>
      </c>
    </row>
    <row r="18" spans="1:22" x14ac:dyDescent="0.2">
      <c r="A18" s="57" t="s">
        <v>115</v>
      </c>
      <c r="B18" s="54">
        <v>17</v>
      </c>
      <c r="C18" s="4" t="s">
        <v>18</v>
      </c>
      <c r="D18" s="2" t="s">
        <v>2</v>
      </c>
      <c r="E18" s="2">
        <v>5</v>
      </c>
      <c r="F18" s="2">
        <v>5</v>
      </c>
      <c r="G18" s="3"/>
      <c r="H18" s="3"/>
      <c r="I18" s="3"/>
      <c r="J18" s="3"/>
      <c r="K18" s="3"/>
      <c r="L18" s="3"/>
      <c r="M18" s="3"/>
      <c r="N18" s="3"/>
      <c r="O18" s="3">
        <v>14.7</v>
      </c>
      <c r="P18" s="3">
        <v>5.1429563482495162</v>
      </c>
      <c r="Q18" s="3">
        <v>7.1</v>
      </c>
      <c r="R18" s="3">
        <v>1.7888543819998319</v>
      </c>
      <c r="S18" s="3"/>
      <c r="T18" s="3"/>
      <c r="U18" s="3"/>
      <c r="V18" s="8"/>
    </row>
    <row r="19" spans="1:22" x14ac:dyDescent="0.2">
      <c r="A19" s="57" t="s">
        <v>115</v>
      </c>
      <c r="B19" s="54">
        <v>18</v>
      </c>
      <c r="C19" s="4" t="s">
        <v>19</v>
      </c>
      <c r="D19" s="2" t="s">
        <v>2</v>
      </c>
      <c r="E19" s="2">
        <v>6</v>
      </c>
      <c r="F19" s="2">
        <v>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10.19</v>
      </c>
      <c r="T19" s="3">
        <v>8</v>
      </c>
      <c r="U19" s="3">
        <v>21.33</v>
      </c>
      <c r="V19" s="8">
        <v>7.51</v>
      </c>
    </row>
    <row r="20" spans="1:22" x14ac:dyDescent="0.2">
      <c r="A20" s="57" t="s">
        <v>115</v>
      </c>
      <c r="B20" s="54">
        <v>19</v>
      </c>
      <c r="C20" s="4" t="s">
        <v>20</v>
      </c>
      <c r="D20" s="2" t="s">
        <v>2</v>
      </c>
      <c r="E20" s="2">
        <v>5</v>
      </c>
      <c r="F20" s="2">
        <v>5</v>
      </c>
      <c r="G20" s="3">
        <v>38.770000000000003</v>
      </c>
      <c r="H20" s="3">
        <v>8.8548291908991672</v>
      </c>
      <c r="I20" s="3">
        <v>21.6</v>
      </c>
      <c r="J20" s="3">
        <v>8.832468511124171</v>
      </c>
      <c r="K20" s="3">
        <v>4.7611999999999997</v>
      </c>
      <c r="L20" s="3">
        <v>2.055170078120057</v>
      </c>
      <c r="M20" s="3">
        <v>1.7968</v>
      </c>
      <c r="N20" s="3">
        <v>0.78150575813617651</v>
      </c>
      <c r="O20" s="3">
        <v>6.2912999999999997</v>
      </c>
      <c r="P20" s="3">
        <v>2.7859170931669883</v>
      </c>
      <c r="Q20" s="3">
        <v>3.0226999999999999</v>
      </c>
      <c r="R20" s="3">
        <v>2.4965698968785155</v>
      </c>
      <c r="S20" s="3">
        <v>3.8479000000000001</v>
      </c>
      <c r="T20" s="3">
        <v>0.79604019998992515</v>
      </c>
      <c r="U20" s="3">
        <v>7.8932000000000002</v>
      </c>
      <c r="V20" s="8">
        <v>2.0985497968835527</v>
      </c>
    </row>
    <row r="21" spans="1:22" x14ac:dyDescent="0.2">
      <c r="A21" s="57" t="s">
        <v>115</v>
      </c>
      <c r="B21" s="54">
        <v>20</v>
      </c>
      <c r="C21" s="4" t="s">
        <v>22</v>
      </c>
      <c r="D21" s="2" t="s">
        <v>23</v>
      </c>
      <c r="E21" s="2">
        <v>5</v>
      </c>
      <c r="F21" s="2">
        <v>5</v>
      </c>
      <c r="G21" s="3">
        <v>3.3826000000000001</v>
      </c>
      <c r="H21" s="3">
        <v>1.2940125385791283</v>
      </c>
      <c r="I21" s="3">
        <v>4.8053999999999997</v>
      </c>
      <c r="J21" s="3">
        <v>1.5305885305986062</v>
      </c>
      <c r="K21" s="3">
        <v>2.78</v>
      </c>
      <c r="L21" s="3">
        <v>0.80498447189992428</v>
      </c>
      <c r="M21" s="3">
        <v>2.97</v>
      </c>
      <c r="N21" s="3">
        <v>0.73790243257493071</v>
      </c>
      <c r="O21" s="3"/>
      <c r="P21" s="3"/>
      <c r="Q21" s="3"/>
      <c r="R21" s="3"/>
      <c r="S21" s="3"/>
      <c r="T21" s="3"/>
      <c r="U21" s="3"/>
      <c r="V21" s="8"/>
    </row>
    <row r="22" spans="1:22" x14ac:dyDescent="0.2">
      <c r="A22" s="57" t="s">
        <v>115</v>
      </c>
      <c r="B22" s="54">
        <v>3</v>
      </c>
      <c r="C22" s="4" t="s">
        <v>4</v>
      </c>
      <c r="D22" s="2" t="s">
        <v>23</v>
      </c>
      <c r="E22" s="2">
        <v>6</v>
      </c>
      <c r="F22" s="2">
        <v>6</v>
      </c>
      <c r="G22" s="3">
        <v>7.3211000000000004</v>
      </c>
      <c r="H22" s="3">
        <v>4.0832994012195574</v>
      </c>
      <c r="I22" s="3">
        <v>7.9264000000000001</v>
      </c>
      <c r="J22" s="3">
        <v>3.8187545089989743</v>
      </c>
      <c r="K22" s="3">
        <v>2.7755999999999998</v>
      </c>
      <c r="L22" s="3">
        <v>0.50594210637186543</v>
      </c>
      <c r="M22" s="3">
        <v>3.6394000000000002</v>
      </c>
      <c r="N22" s="3">
        <v>1.5179487936027354</v>
      </c>
      <c r="O22" s="3"/>
      <c r="P22" s="3"/>
      <c r="Q22" s="3"/>
      <c r="R22" s="3"/>
      <c r="S22" s="3"/>
      <c r="T22" s="3"/>
      <c r="U22" s="3"/>
      <c r="V22" s="8"/>
    </row>
    <row r="23" spans="1:22" x14ac:dyDescent="0.2">
      <c r="A23" s="57" t="s">
        <v>115</v>
      </c>
      <c r="B23" s="54">
        <v>21</v>
      </c>
      <c r="C23" s="4" t="s">
        <v>24</v>
      </c>
      <c r="D23" s="2" t="s">
        <v>23</v>
      </c>
      <c r="E23" s="2">
        <v>6</v>
      </c>
      <c r="F23" s="2">
        <v>6</v>
      </c>
      <c r="G23" s="3">
        <v>10.8719</v>
      </c>
      <c r="H23" s="3">
        <v>0.4311101947298393</v>
      </c>
      <c r="I23" s="3">
        <v>10.0854</v>
      </c>
      <c r="J23" s="3">
        <v>1.0373589060686759</v>
      </c>
      <c r="K23" s="3"/>
      <c r="L23" s="3"/>
      <c r="M23" s="3"/>
      <c r="N23" s="3"/>
      <c r="O23" s="3">
        <v>54.64</v>
      </c>
      <c r="P23" s="3">
        <v>22.204624518329506</v>
      </c>
      <c r="Q23" s="3">
        <v>38.659999999999997</v>
      </c>
      <c r="R23" s="3">
        <v>4.3968340882958037</v>
      </c>
      <c r="S23" s="3"/>
      <c r="T23" s="3"/>
      <c r="U23" s="3"/>
      <c r="V23" s="8"/>
    </row>
    <row r="24" spans="1:22" x14ac:dyDescent="0.2">
      <c r="A24" s="57" t="s">
        <v>115</v>
      </c>
      <c r="B24" s="54">
        <v>5</v>
      </c>
      <c r="C24" s="4" t="s">
        <v>6</v>
      </c>
      <c r="D24" s="2" t="s">
        <v>23</v>
      </c>
      <c r="E24" s="2">
        <v>6</v>
      </c>
      <c r="F24" s="2">
        <v>6</v>
      </c>
      <c r="G24" s="3">
        <v>14.03</v>
      </c>
      <c r="H24" s="3">
        <v>0.58787753826796263</v>
      </c>
      <c r="I24" s="3">
        <v>12.82</v>
      </c>
      <c r="J24" s="3">
        <v>0.78383671769061691</v>
      </c>
      <c r="K24" s="3"/>
      <c r="L24" s="3"/>
      <c r="M24" s="3"/>
      <c r="N24" s="3"/>
      <c r="O24" s="3">
        <v>54.89</v>
      </c>
      <c r="P24" s="3">
        <v>20.992127095651835</v>
      </c>
      <c r="Q24" s="3">
        <v>38.93</v>
      </c>
      <c r="R24" s="3">
        <v>3.3313060501851219</v>
      </c>
      <c r="S24" s="3">
        <v>0.10929999999999999</v>
      </c>
      <c r="T24" s="3">
        <v>6.3686733312362624E-3</v>
      </c>
      <c r="U24" s="3">
        <v>0.1192</v>
      </c>
      <c r="V24" s="8">
        <v>6.3686733312362624E-3</v>
      </c>
    </row>
    <row r="25" spans="1:22" x14ac:dyDescent="0.2">
      <c r="A25" s="57" t="s">
        <v>115</v>
      </c>
      <c r="B25" s="54">
        <v>7</v>
      </c>
      <c r="C25" s="4" t="s">
        <v>8</v>
      </c>
      <c r="D25" s="2" t="s">
        <v>23</v>
      </c>
      <c r="E25" s="2">
        <v>6</v>
      </c>
      <c r="F25" s="2">
        <v>6</v>
      </c>
      <c r="G25" s="3">
        <v>42.32</v>
      </c>
      <c r="H25" s="3">
        <v>7.9240993179035799</v>
      </c>
      <c r="I25" s="3">
        <v>8.9700000000000006</v>
      </c>
      <c r="J25" s="3">
        <v>1.3668152764730135</v>
      </c>
      <c r="K25" s="3">
        <v>140.69999999999999</v>
      </c>
      <c r="L25" s="3">
        <v>5.8297855878239631</v>
      </c>
      <c r="M25" s="3">
        <v>129.6</v>
      </c>
      <c r="N25" s="3">
        <v>10.018413047983197</v>
      </c>
      <c r="O25" s="3"/>
      <c r="P25" s="3"/>
      <c r="Q25" s="3"/>
      <c r="R25" s="3"/>
      <c r="S25" s="3"/>
      <c r="T25" s="3"/>
      <c r="U25" s="3"/>
      <c r="V25" s="8"/>
    </row>
    <row r="26" spans="1:22" x14ac:dyDescent="0.2">
      <c r="A26" s="57" t="s">
        <v>115</v>
      </c>
      <c r="B26" s="54">
        <v>22</v>
      </c>
      <c r="C26" s="4" t="s">
        <v>25</v>
      </c>
      <c r="D26" s="2" t="s">
        <v>23</v>
      </c>
      <c r="E26" s="2">
        <v>6</v>
      </c>
      <c r="F26" s="2">
        <v>6</v>
      </c>
      <c r="G26" s="3"/>
      <c r="H26" s="3"/>
      <c r="I26" s="3"/>
      <c r="J26" s="3"/>
      <c r="K26" s="3"/>
      <c r="L26" s="3"/>
      <c r="M26" s="3"/>
      <c r="N26" s="3"/>
      <c r="O26" s="3">
        <v>70.900000000000006</v>
      </c>
      <c r="P26" s="3">
        <v>9.7979589711327115</v>
      </c>
      <c r="Q26" s="3">
        <v>60.2</v>
      </c>
      <c r="R26" s="3">
        <v>2.0248456731316584</v>
      </c>
      <c r="S26" s="3"/>
      <c r="T26" s="3"/>
      <c r="U26" s="3"/>
      <c r="V26" s="8"/>
    </row>
    <row r="27" spans="1:22" x14ac:dyDescent="0.2">
      <c r="A27" s="57" t="s">
        <v>115</v>
      </c>
      <c r="B27" s="54">
        <v>10</v>
      </c>
      <c r="C27" s="4" t="s">
        <v>11</v>
      </c>
      <c r="D27" s="2" t="s">
        <v>23</v>
      </c>
      <c r="E27" s="2">
        <v>8</v>
      </c>
      <c r="F27" s="2">
        <v>8</v>
      </c>
      <c r="G27" s="3"/>
      <c r="H27" s="3"/>
      <c r="I27" s="3"/>
      <c r="J27" s="3"/>
      <c r="K27" s="3"/>
      <c r="L27" s="3"/>
      <c r="M27" s="3"/>
      <c r="N27" s="3"/>
      <c r="O27" s="3">
        <v>2.1112000000000002</v>
      </c>
      <c r="P27" s="3">
        <v>0.69522738726261357</v>
      </c>
      <c r="Q27" s="3">
        <v>1.651</v>
      </c>
      <c r="R27" s="3">
        <v>0.60443487655826089</v>
      </c>
      <c r="S27" s="3">
        <v>0.31569999999999998</v>
      </c>
      <c r="T27" s="3">
        <v>0.40644497782602751</v>
      </c>
      <c r="U27" s="3">
        <v>0.9486</v>
      </c>
      <c r="V27" s="8">
        <v>0.18384776310850237</v>
      </c>
    </row>
    <row r="28" spans="1:22" x14ac:dyDescent="0.2">
      <c r="A28" s="57" t="s">
        <v>115</v>
      </c>
      <c r="B28" s="54">
        <v>11</v>
      </c>
      <c r="C28" s="4" t="s">
        <v>12</v>
      </c>
      <c r="D28" s="2" t="s">
        <v>23</v>
      </c>
      <c r="E28" s="2">
        <v>7</v>
      </c>
      <c r="F28" s="2">
        <v>7</v>
      </c>
      <c r="G28" s="3"/>
      <c r="H28" s="3"/>
      <c r="I28" s="3"/>
      <c r="J28" s="3"/>
      <c r="K28" s="3"/>
      <c r="L28" s="3"/>
      <c r="M28" s="3"/>
      <c r="N28" s="3"/>
      <c r="O28" s="3">
        <v>2.4718</v>
      </c>
      <c r="P28" s="3">
        <v>0.48470164018703304</v>
      </c>
      <c r="Q28" s="3">
        <v>1.8152999999999999</v>
      </c>
      <c r="R28" s="3">
        <v>0.50480935015112394</v>
      </c>
      <c r="S28" s="3">
        <v>0.31879999999999997</v>
      </c>
      <c r="T28" s="3">
        <v>0.37305093486010726</v>
      </c>
      <c r="U28" s="3">
        <v>0.99829999999999997</v>
      </c>
      <c r="V28" s="8">
        <v>0.13572704225761351</v>
      </c>
    </row>
    <row r="29" spans="1:22" x14ac:dyDescent="0.2">
      <c r="A29" s="57" t="s">
        <v>115</v>
      </c>
      <c r="B29" s="54">
        <v>12</v>
      </c>
      <c r="C29" s="4" t="s">
        <v>13</v>
      </c>
      <c r="D29" s="2" t="s">
        <v>23</v>
      </c>
      <c r="E29" s="2">
        <v>8</v>
      </c>
      <c r="F29" s="2">
        <v>8</v>
      </c>
      <c r="G29" s="3"/>
      <c r="H29" s="3"/>
      <c r="I29" s="3"/>
      <c r="J29" s="3"/>
      <c r="K29" s="3"/>
      <c r="L29" s="3"/>
      <c r="M29" s="3"/>
      <c r="N29" s="3"/>
      <c r="O29" s="3">
        <v>2.4489999999999998</v>
      </c>
      <c r="P29" s="3">
        <v>0.28077796067355432</v>
      </c>
      <c r="Q29" s="3">
        <v>1.468</v>
      </c>
      <c r="R29" s="3">
        <v>0.40503076426365442</v>
      </c>
      <c r="S29" s="3">
        <v>0.2863</v>
      </c>
      <c r="T29" s="3">
        <v>0.20743684532888559</v>
      </c>
      <c r="U29" s="3">
        <v>0.96</v>
      </c>
      <c r="V29" s="8">
        <v>0.14153449332229937</v>
      </c>
    </row>
    <row r="30" spans="1:22" x14ac:dyDescent="0.2">
      <c r="A30" s="57" t="s">
        <v>115</v>
      </c>
      <c r="B30" s="54">
        <v>23</v>
      </c>
      <c r="C30" s="4" t="s">
        <v>21</v>
      </c>
      <c r="D30" s="2" t="s">
        <v>23</v>
      </c>
      <c r="E30" s="2">
        <v>9</v>
      </c>
      <c r="F30" s="2">
        <v>9</v>
      </c>
      <c r="G30" s="3"/>
      <c r="H30" s="3"/>
      <c r="I30" s="3"/>
      <c r="J30" s="3"/>
      <c r="K30" s="3"/>
      <c r="L30" s="3"/>
      <c r="M30" s="3"/>
      <c r="N30" s="3"/>
      <c r="O30" s="3">
        <v>2.1202999999999999</v>
      </c>
      <c r="P30" s="3">
        <v>0.64424044424422777</v>
      </c>
      <c r="Q30" s="3">
        <v>1.9314</v>
      </c>
      <c r="R30" s="3">
        <v>0.46036072812523876</v>
      </c>
      <c r="S30" s="3">
        <v>0.53349999999999997</v>
      </c>
      <c r="T30" s="3">
        <v>0.62201613323128524</v>
      </c>
      <c r="U30" s="3">
        <v>0.94299999999999995</v>
      </c>
      <c r="V30" s="8">
        <v>0.17144468495698548</v>
      </c>
    </row>
    <row r="31" spans="1:22" ht="17" thickBot="1" x14ac:dyDescent="0.25">
      <c r="A31" s="60" t="s">
        <v>115</v>
      </c>
      <c r="B31" s="55">
        <v>24</v>
      </c>
      <c r="C31" s="27" t="s">
        <v>26</v>
      </c>
      <c r="D31" s="10" t="s">
        <v>23</v>
      </c>
      <c r="E31" s="10">
        <v>7</v>
      </c>
      <c r="F31" s="10">
        <v>10</v>
      </c>
      <c r="G31" s="11">
        <v>83.88</v>
      </c>
      <c r="H31" s="11">
        <v>15.239527551732042</v>
      </c>
      <c r="I31" s="11">
        <v>106.9</v>
      </c>
      <c r="J31" s="11">
        <v>18.752306524798488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</row>
    <row r="32" spans="1:22" x14ac:dyDescent="0.2">
      <c r="A32" s="56" t="s">
        <v>35</v>
      </c>
      <c r="B32" s="53">
        <v>1</v>
      </c>
      <c r="C32" s="26" t="s">
        <v>36</v>
      </c>
      <c r="D32" s="14" t="s">
        <v>37</v>
      </c>
      <c r="E32" s="14">
        <v>6</v>
      </c>
      <c r="F32" s="14">
        <v>6</v>
      </c>
      <c r="G32" s="15">
        <v>0.6</v>
      </c>
      <c r="H32" s="15">
        <v>0.06</v>
      </c>
      <c r="I32" s="15">
        <v>0.47</v>
      </c>
      <c r="J32" s="15">
        <v>0.05</v>
      </c>
      <c r="K32" s="15"/>
      <c r="L32" s="15"/>
      <c r="M32" s="15"/>
      <c r="N32" s="15"/>
      <c r="O32" s="15"/>
      <c r="P32" s="15"/>
      <c r="Q32" s="15"/>
      <c r="R32" s="15"/>
      <c r="S32" s="15">
        <v>3.18</v>
      </c>
      <c r="T32" s="15">
        <v>0.28000000000000003</v>
      </c>
      <c r="U32" s="15">
        <v>6.42</v>
      </c>
      <c r="V32" s="16">
        <v>0.38</v>
      </c>
    </row>
    <row r="33" spans="1:22" x14ac:dyDescent="0.2">
      <c r="A33" s="57" t="s">
        <v>35</v>
      </c>
      <c r="B33" s="54">
        <v>2</v>
      </c>
      <c r="C33" s="23" t="s">
        <v>38</v>
      </c>
      <c r="D33" s="2" t="s">
        <v>37</v>
      </c>
      <c r="E33" s="2">
        <v>10</v>
      </c>
      <c r="F33" s="2">
        <v>10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4.12</v>
      </c>
      <c r="T33" s="3">
        <v>0.56000000000000005</v>
      </c>
      <c r="U33" s="3">
        <v>5.76</v>
      </c>
      <c r="V33" s="8">
        <v>1.68</v>
      </c>
    </row>
    <row r="34" spans="1:22" x14ac:dyDescent="0.2">
      <c r="A34" s="57" t="s">
        <v>35</v>
      </c>
      <c r="B34" s="54">
        <v>3</v>
      </c>
      <c r="C34" s="23" t="s">
        <v>39</v>
      </c>
      <c r="D34" s="2" t="s">
        <v>37</v>
      </c>
      <c r="E34" s="2">
        <v>7</v>
      </c>
      <c r="F34" s="2">
        <v>7</v>
      </c>
      <c r="G34" s="3"/>
      <c r="H34" s="3"/>
      <c r="I34" s="3"/>
      <c r="J34" s="3"/>
      <c r="K34" s="3"/>
      <c r="L34" s="3"/>
      <c r="M34" s="3"/>
      <c r="N34" s="3"/>
      <c r="O34" s="3">
        <v>38.869999999999997</v>
      </c>
      <c r="P34" s="3">
        <v>2.5099999999999998</v>
      </c>
      <c r="Q34" s="3">
        <v>37.21</v>
      </c>
      <c r="R34" s="3">
        <v>2.57</v>
      </c>
      <c r="S34" s="3">
        <v>0.12</v>
      </c>
      <c r="T34" s="3">
        <v>2.1000000000000001E-2</v>
      </c>
      <c r="U34" s="3">
        <v>0.16</v>
      </c>
      <c r="V34" s="8">
        <v>1.9E-2</v>
      </c>
    </row>
    <row r="35" spans="1:22" x14ac:dyDescent="0.2">
      <c r="A35" s="57" t="s">
        <v>35</v>
      </c>
      <c r="B35" s="54">
        <v>3</v>
      </c>
      <c r="C35" s="23" t="s">
        <v>39</v>
      </c>
      <c r="D35" s="2" t="s">
        <v>37</v>
      </c>
      <c r="E35" s="2">
        <v>7</v>
      </c>
      <c r="F35" s="2">
        <v>7</v>
      </c>
      <c r="G35" s="3"/>
      <c r="H35" s="3"/>
      <c r="I35" s="3"/>
      <c r="J35" s="3"/>
      <c r="K35" s="3"/>
      <c r="L35" s="3"/>
      <c r="M35" s="3"/>
      <c r="N35" s="3"/>
      <c r="O35" s="3">
        <v>38.869999999999997</v>
      </c>
      <c r="P35" s="3">
        <v>2.5099999999999998</v>
      </c>
      <c r="Q35" s="3">
        <v>32.22</v>
      </c>
      <c r="R35" s="3">
        <v>2.7</v>
      </c>
      <c r="S35" s="3">
        <v>0.12</v>
      </c>
      <c r="T35" s="3">
        <v>2.1000000000000001E-2</v>
      </c>
      <c r="U35" s="3">
        <v>0.26</v>
      </c>
      <c r="V35" s="8">
        <v>1.7999999999999999E-2</v>
      </c>
    </row>
    <row r="36" spans="1:22" x14ac:dyDescent="0.2">
      <c r="A36" s="57" t="s">
        <v>35</v>
      </c>
      <c r="B36" s="54">
        <v>4</v>
      </c>
      <c r="C36" s="23" t="s">
        <v>40</v>
      </c>
      <c r="D36" s="2" t="s">
        <v>37</v>
      </c>
      <c r="E36" s="2">
        <v>7</v>
      </c>
      <c r="F36" s="2">
        <v>7</v>
      </c>
      <c r="G36" s="3"/>
      <c r="H36" s="3"/>
      <c r="I36" s="3"/>
      <c r="J36" s="3"/>
      <c r="K36" s="3"/>
      <c r="L36" s="3"/>
      <c r="M36" s="3"/>
      <c r="N36" s="3"/>
      <c r="O36" s="3">
        <v>39.61</v>
      </c>
      <c r="P36" s="3">
        <v>3.29</v>
      </c>
      <c r="Q36" s="3">
        <v>30.88</v>
      </c>
      <c r="R36" s="3">
        <v>3.29</v>
      </c>
      <c r="S36" s="3">
        <v>0.111</v>
      </c>
      <c r="T36" s="3">
        <v>5.3999999999999999E-2</v>
      </c>
      <c r="U36" s="3">
        <v>0.27300000000000002</v>
      </c>
      <c r="V36" s="8">
        <v>5.2999999999999999E-2</v>
      </c>
    </row>
    <row r="37" spans="1:22" x14ac:dyDescent="0.2">
      <c r="A37" s="57" t="s">
        <v>35</v>
      </c>
      <c r="B37" s="54">
        <v>5</v>
      </c>
      <c r="C37" s="23" t="s">
        <v>41</v>
      </c>
      <c r="D37" s="2" t="s">
        <v>37</v>
      </c>
      <c r="E37" s="2">
        <v>8</v>
      </c>
      <c r="F37" s="2">
        <v>8</v>
      </c>
      <c r="G37" s="3">
        <v>7.16</v>
      </c>
      <c r="H37" s="3">
        <v>0.21</v>
      </c>
      <c r="I37" s="3">
        <v>6.15</v>
      </c>
      <c r="J37" s="3">
        <v>0.2</v>
      </c>
      <c r="K37" s="3">
        <v>1.5299999999999999E-2</v>
      </c>
      <c r="L37" s="3">
        <v>5.0000000000000001E-3</v>
      </c>
      <c r="M37" s="3">
        <v>1.6799999999999999E-2</v>
      </c>
      <c r="N37" s="3">
        <v>5.1000000000000004E-3</v>
      </c>
      <c r="O37" s="3"/>
      <c r="P37" s="3"/>
      <c r="Q37" s="3"/>
      <c r="R37" s="3"/>
      <c r="S37" s="3">
        <v>2.21</v>
      </c>
      <c r="T37" s="3">
        <v>0.06</v>
      </c>
      <c r="U37" s="3">
        <v>2.42</v>
      </c>
      <c r="V37" s="8">
        <v>0.05</v>
      </c>
    </row>
    <row r="38" spans="1:22" x14ac:dyDescent="0.2">
      <c r="A38" s="57" t="s">
        <v>35</v>
      </c>
      <c r="B38" s="54">
        <v>6</v>
      </c>
      <c r="C38" s="23" t="s">
        <v>42</v>
      </c>
      <c r="D38" s="2" t="s">
        <v>37</v>
      </c>
      <c r="E38" s="2">
        <v>8</v>
      </c>
      <c r="F38" s="2">
        <v>8</v>
      </c>
      <c r="G38" s="3">
        <v>239.03</v>
      </c>
      <c r="H38" s="3">
        <v>41.323320292541837</v>
      </c>
      <c r="I38" s="3">
        <v>76.48</v>
      </c>
      <c r="J38" s="3">
        <v>15.895760441073589</v>
      </c>
      <c r="K38" s="3"/>
      <c r="L38" s="3"/>
      <c r="M38" s="3"/>
      <c r="N38" s="3"/>
      <c r="O38" s="3"/>
      <c r="P38" s="3"/>
      <c r="Q38" s="3"/>
      <c r="R38" s="3"/>
      <c r="S38" s="3">
        <v>14.27</v>
      </c>
      <c r="T38" s="3">
        <v>2.998132752230962</v>
      </c>
      <c r="U38" s="3">
        <v>17.239999999999998</v>
      </c>
      <c r="V38" s="8">
        <v>4.7941839764447929</v>
      </c>
    </row>
    <row r="39" spans="1:22" x14ac:dyDescent="0.2">
      <c r="A39" s="57" t="s">
        <v>35</v>
      </c>
      <c r="B39" s="54">
        <v>6</v>
      </c>
      <c r="C39" s="23" t="s">
        <v>42</v>
      </c>
      <c r="D39" s="2" t="s">
        <v>37</v>
      </c>
      <c r="E39" s="2">
        <v>8</v>
      </c>
      <c r="F39" s="2">
        <v>8</v>
      </c>
      <c r="G39" s="3">
        <v>239.03</v>
      </c>
      <c r="H39" s="3">
        <v>41.323320292541837</v>
      </c>
      <c r="I39" s="3">
        <v>52.1</v>
      </c>
      <c r="J39" s="3">
        <v>35.525044686812151</v>
      </c>
      <c r="K39" s="3"/>
      <c r="L39" s="3"/>
      <c r="M39" s="3"/>
      <c r="N39" s="3"/>
      <c r="O39" s="3"/>
      <c r="P39" s="3"/>
      <c r="Q39" s="3"/>
      <c r="R39" s="3"/>
      <c r="S39" s="3">
        <v>14.27</v>
      </c>
      <c r="T39" s="3">
        <v>2.998132752230962</v>
      </c>
      <c r="U39" s="3">
        <v>23.9</v>
      </c>
      <c r="V39" s="8">
        <v>5.6709963851161111</v>
      </c>
    </row>
    <row r="40" spans="1:22" x14ac:dyDescent="0.2">
      <c r="A40" s="57" t="s">
        <v>35</v>
      </c>
      <c r="B40" s="54">
        <v>7</v>
      </c>
      <c r="C40" s="23" t="s">
        <v>43</v>
      </c>
      <c r="D40" s="2" t="s">
        <v>37</v>
      </c>
      <c r="E40" s="2">
        <v>8</v>
      </c>
      <c r="F40" s="2">
        <v>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v>7.5</v>
      </c>
      <c r="T40" s="3">
        <v>2.5455844122715714</v>
      </c>
      <c r="U40" s="3">
        <v>15.6</v>
      </c>
      <c r="V40" s="8">
        <v>10.748023074035522</v>
      </c>
    </row>
    <row r="41" spans="1:22" x14ac:dyDescent="0.2">
      <c r="A41" s="57" t="s">
        <v>35</v>
      </c>
      <c r="B41" s="54">
        <v>8</v>
      </c>
      <c r="C41" s="23" t="s">
        <v>44</v>
      </c>
      <c r="D41" s="2" t="s">
        <v>37</v>
      </c>
      <c r="E41" s="2">
        <v>8</v>
      </c>
      <c r="F41" s="2">
        <v>8</v>
      </c>
      <c r="G41" s="3">
        <v>30.66</v>
      </c>
      <c r="H41" s="3">
        <v>1.08</v>
      </c>
      <c r="I41" s="3">
        <v>28.25</v>
      </c>
      <c r="J41" s="3">
        <v>0.93</v>
      </c>
      <c r="K41" s="3"/>
      <c r="L41" s="3"/>
      <c r="M41" s="3"/>
      <c r="N41" s="3"/>
      <c r="O41" s="3"/>
      <c r="P41" s="3"/>
      <c r="Q41" s="3"/>
      <c r="R41" s="3"/>
      <c r="S41" s="3">
        <v>3.05</v>
      </c>
      <c r="T41" s="3">
        <v>0.42</v>
      </c>
      <c r="U41" s="3">
        <v>4.0999999999999996</v>
      </c>
      <c r="V41" s="8">
        <v>0.32</v>
      </c>
    </row>
    <row r="42" spans="1:22" x14ac:dyDescent="0.2">
      <c r="A42" s="57" t="s">
        <v>35</v>
      </c>
      <c r="B42" s="54">
        <v>8</v>
      </c>
      <c r="C42" s="23" t="s">
        <v>44</v>
      </c>
      <c r="D42" s="2" t="s">
        <v>37</v>
      </c>
      <c r="E42" s="2">
        <v>8</v>
      </c>
      <c r="F42" s="2">
        <v>8</v>
      </c>
      <c r="G42" s="3">
        <v>30.66</v>
      </c>
      <c r="H42" s="3">
        <v>1.08</v>
      </c>
      <c r="I42" s="3">
        <v>24.5</v>
      </c>
      <c r="J42" s="3">
        <v>0.89</v>
      </c>
      <c r="K42" s="3"/>
      <c r="L42" s="3"/>
      <c r="M42" s="3"/>
      <c r="N42" s="3"/>
      <c r="O42" s="3"/>
      <c r="P42" s="3"/>
      <c r="Q42" s="3"/>
      <c r="R42" s="3"/>
      <c r="S42" s="3">
        <v>3.05</v>
      </c>
      <c r="T42" s="3">
        <v>0.42</v>
      </c>
      <c r="U42" s="3">
        <v>5.65</v>
      </c>
      <c r="V42" s="8">
        <v>0.33</v>
      </c>
    </row>
    <row r="43" spans="1:22" x14ac:dyDescent="0.2">
      <c r="A43" s="57" t="s">
        <v>35</v>
      </c>
      <c r="B43" s="54">
        <v>9</v>
      </c>
      <c r="C43" s="23" t="s">
        <v>45</v>
      </c>
      <c r="D43" s="2" t="s">
        <v>37</v>
      </c>
      <c r="E43" s="2">
        <v>8</v>
      </c>
      <c r="F43" s="2">
        <v>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v>102</v>
      </c>
      <c r="T43" s="3">
        <v>34</v>
      </c>
      <c r="U43" s="3">
        <v>88</v>
      </c>
      <c r="V43" s="8">
        <v>11</v>
      </c>
    </row>
    <row r="44" spans="1:22" x14ac:dyDescent="0.2">
      <c r="A44" s="57" t="s">
        <v>35</v>
      </c>
      <c r="B44" s="54">
        <v>9</v>
      </c>
      <c r="C44" s="23" t="s">
        <v>45</v>
      </c>
      <c r="D44" s="2" t="s">
        <v>37</v>
      </c>
      <c r="E44" s="2">
        <v>8</v>
      </c>
      <c r="F44" s="2">
        <v>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102</v>
      </c>
      <c r="T44" s="3">
        <v>34</v>
      </c>
      <c r="U44" s="3">
        <v>137</v>
      </c>
      <c r="V44" s="8">
        <v>39</v>
      </c>
    </row>
    <row r="45" spans="1:22" x14ac:dyDescent="0.2">
      <c r="A45" s="57" t="s">
        <v>35</v>
      </c>
      <c r="B45" s="54">
        <v>9</v>
      </c>
      <c r="C45" s="23" t="s">
        <v>45</v>
      </c>
      <c r="D45" s="2" t="s">
        <v>37</v>
      </c>
      <c r="E45" s="2">
        <v>8</v>
      </c>
      <c r="F45" s="2">
        <v>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102</v>
      </c>
      <c r="T45" s="3">
        <v>34</v>
      </c>
      <c r="U45" s="3">
        <v>179</v>
      </c>
      <c r="V45" s="8">
        <v>42</v>
      </c>
    </row>
    <row r="46" spans="1:22" x14ac:dyDescent="0.2">
      <c r="A46" s="57" t="s">
        <v>35</v>
      </c>
      <c r="B46" s="54">
        <v>10</v>
      </c>
      <c r="C46" s="23" t="s">
        <v>46</v>
      </c>
      <c r="D46" s="2" t="s">
        <v>37</v>
      </c>
      <c r="E46" s="2">
        <v>6</v>
      </c>
      <c r="F46" s="2">
        <v>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99.18</v>
      </c>
      <c r="T46" s="3">
        <v>37.409999999999997</v>
      </c>
      <c r="U46" s="3">
        <v>128.47999999999999</v>
      </c>
      <c r="V46" s="8">
        <v>13.5</v>
      </c>
    </row>
    <row r="47" spans="1:22" x14ac:dyDescent="0.2">
      <c r="A47" s="57" t="s">
        <v>35</v>
      </c>
      <c r="B47" s="54">
        <v>10</v>
      </c>
      <c r="C47" s="23" t="s">
        <v>46</v>
      </c>
      <c r="D47" s="2" t="s">
        <v>37</v>
      </c>
      <c r="E47" s="2">
        <v>6</v>
      </c>
      <c r="F47" s="2">
        <v>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v>99.18</v>
      </c>
      <c r="T47" s="3">
        <v>37.409999999999997</v>
      </c>
      <c r="U47" s="3">
        <v>211.77</v>
      </c>
      <c r="V47" s="8">
        <v>13.11</v>
      </c>
    </row>
    <row r="48" spans="1:22" x14ac:dyDescent="0.2">
      <c r="A48" s="57" t="s">
        <v>35</v>
      </c>
      <c r="B48" s="54">
        <v>10</v>
      </c>
      <c r="C48" s="23" t="s">
        <v>46</v>
      </c>
      <c r="D48" s="2" t="s">
        <v>37</v>
      </c>
      <c r="E48" s="2">
        <v>6</v>
      </c>
      <c r="F48" s="2">
        <v>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99.18</v>
      </c>
      <c r="T48" s="3">
        <v>37.409999999999997</v>
      </c>
      <c r="U48" s="3">
        <v>216.4</v>
      </c>
      <c r="V48" s="8">
        <v>6.94</v>
      </c>
    </row>
    <row r="49" spans="1:22" x14ac:dyDescent="0.2">
      <c r="A49" s="57" t="s">
        <v>35</v>
      </c>
      <c r="B49" s="54">
        <v>11</v>
      </c>
      <c r="C49" s="23" t="s">
        <v>47</v>
      </c>
      <c r="D49" s="2" t="s">
        <v>37</v>
      </c>
      <c r="E49" s="2">
        <v>6</v>
      </c>
      <c r="F49" s="2">
        <v>6</v>
      </c>
      <c r="G49" s="3">
        <v>107.75</v>
      </c>
      <c r="H49" s="3">
        <v>7.2504896386382063</v>
      </c>
      <c r="I49" s="3">
        <v>98.12</v>
      </c>
      <c r="J49" s="3">
        <v>5.0949386649890105</v>
      </c>
      <c r="K49" s="3"/>
      <c r="L49" s="3"/>
      <c r="M49" s="3"/>
      <c r="N49" s="3"/>
      <c r="O49" s="3"/>
      <c r="P49" s="3"/>
      <c r="Q49" s="3"/>
      <c r="R49" s="3"/>
      <c r="S49" s="3">
        <v>0.37</v>
      </c>
      <c r="T49" s="3">
        <v>4.8989794855663557E-2</v>
      </c>
      <c r="U49" s="3">
        <v>0.48</v>
      </c>
      <c r="V49" s="8">
        <v>7.3484692283495329E-2</v>
      </c>
    </row>
    <row r="50" spans="1:22" x14ac:dyDescent="0.2">
      <c r="A50" s="57" t="s">
        <v>35</v>
      </c>
      <c r="B50" s="54">
        <v>11</v>
      </c>
      <c r="C50" s="23" t="s">
        <v>47</v>
      </c>
      <c r="D50" s="2" t="s">
        <v>37</v>
      </c>
      <c r="E50" s="2">
        <v>6</v>
      </c>
      <c r="F50" s="2">
        <v>6</v>
      </c>
      <c r="G50" s="3">
        <v>107.75</v>
      </c>
      <c r="H50" s="3">
        <v>7.2504896386382063</v>
      </c>
      <c r="I50" s="3">
        <v>97.46</v>
      </c>
      <c r="J50" s="3">
        <v>5.4133723315508231</v>
      </c>
      <c r="K50" s="3"/>
      <c r="L50" s="3"/>
      <c r="M50" s="3"/>
      <c r="N50" s="3"/>
      <c r="O50" s="3"/>
      <c r="P50" s="3"/>
      <c r="Q50" s="3"/>
      <c r="R50" s="3"/>
      <c r="S50" s="3">
        <v>0.37</v>
      </c>
      <c r="T50" s="3">
        <v>4.8989794855663557E-2</v>
      </c>
      <c r="U50" s="3">
        <v>0.53</v>
      </c>
      <c r="V50" s="8">
        <v>7.3484692283495329E-2</v>
      </c>
    </row>
    <row r="51" spans="1:22" x14ac:dyDescent="0.2">
      <c r="A51" s="57" t="s">
        <v>35</v>
      </c>
      <c r="B51" s="54">
        <v>11</v>
      </c>
      <c r="C51" s="23" t="s">
        <v>47</v>
      </c>
      <c r="D51" s="2" t="s">
        <v>37</v>
      </c>
      <c r="E51" s="2">
        <v>6</v>
      </c>
      <c r="F51" s="2">
        <v>6</v>
      </c>
      <c r="G51" s="3">
        <v>107.75</v>
      </c>
      <c r="H51" s="3">
        <v>7.2504896386382063</v>
      </c>
      <c r="I51" s="3">
        <v>97.46</v>
      </c>
      <c r="J51" s="3">
        <v>5.4133723315508231</v>
      </c>
      <c r="K51" s="3"/>
      <c r="L51" s="3"/>
      <c r="M51" s="3"/>
      <c r="N51" s="3"/>
      <c r="O51" s="3"/>
      <c r="P51" s="3"/>
      <c r="Q51" s="3"/>
      <c r="R51" s="3"/>
      <c r="S51" s="3">
        <v>0.37</v>
      </c>
      <c r="T51" s="3">
        <v>4.8989794855663557E-2</v>
      </c>
      <c r="U51" s="3">
        <v>0.56000000000000005</v>
      </c>
      <c r="V51" s="8">
        <v>7.3484692283495329E-2</v>
      </c>
    </row>
    <row r="52" spans="1:22" x14ac:dyDescent="0.2">
      <c r="A52" s="57" t="s">
        <v>35</v>
      </c>
      <c r="B52" s="54">
        <v>11</v>
      </c>
      <c r="C52" s="23" t="s">
        <v>47</v>
      </c>
      <c r="D52" s="2" t="s">
        <v>37</v>
      </c>
      <c r="E52" s="2">
        <v>6</v>
      </c>
      <c r="F52" s="2">
        <v>6</v>
      </c>
      <c r="G52" s="3">
        <v>107.75</v>
      </c>
      <c r="H52" s="3">
        <v>7.2504896386382063</v>
      </c>
      <c r="I52" s="3">
        <v>91.37</v>
      </c>
      <c r="J52" s="3">
        <v>4.5315560241488795</v>
      </c>
      <c r="K52" s="3"/>
      <c r="L52" s="3"/>
      <c r="M52" s="3"/>
      <c r="N52" s="3"/>
      <c r="O52" s="3"/>
      <c r="P52" s="3"/>
      <c r="Q52" s="3"/>
      <c r="R52" s="3"/>
      <c r="S52" s="3">
        <v>0.37</v>
      </c>
      <c r="T52" s="3">
        <v>4.8989794855663557E-2</v>
      </c>
      <c r="U52" s="3">
        <v>0.6</v>
      </c>
      <c r="V52" s="8">
        <v>7.3484692283495329E-2</v>
      </c>
    </row>
    <row r="53" spans="1:22" x14ac:dyDescent="0.2">
      <c r="A53" s="57" t="s">
        <v>35</v>
      </c>
      <c r="B53" s="54">
        <v>12</v>
      </c>
      <c r="C53" s="23" t="s">
        <v>48</v>
      </c>
      <c r="D53" s="2" t="s">
        <v>37</v>
      </c>
      <c r="E53" s="2">
        <v>8</v>
      </c>
      <c r="F53" s="2">
        <v>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v>98.83</v>
      </c>
      <c r="T53" s="3">
        <v>23.221386694166224</v>
      </c>
      <c r="U53" s="3">
        <v>125.09</v>
      </c>
      <c r="V53" s="8">
        <v>11.59655121145938</v>
      </c>
    </row>
    <row r="54" spans="1:22" x14ac:dyDescent="0.2">
      <c r="A54" s="57" t="s">
        <v>35</v>
      </c>
      <c r="B54" s="54">
        <v>13</v>
      </c>
      <c r="C54" s="23" t="s">
        <v>49</v>
      </c>
      <c r="D54" s="2" t="s">
        <v>37</v>
      </c>
      <c r="E54" s="2">
        <v>7</v>
      </c>
      <c r="F54" s="2">
        <v>7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0.62</v>
      </c>
      <c r="T54" s="3">
        <v>0.26457513110645908</v>
      </c>
      <c r="U54" s="3">
        <v>1</v>
      </c>
      <c r="V54" s="8">
        <v>0.52915026221291817</v>
      </c>
    </row>
    <row r="55" spans="1:22" x14ac:dyDescent="0.2">
      <c r="A55" s="57" t="s">
        <v>35</v>
      </c>
      <c r="B55" s="54">
        <v>14</v>
      </c>
      <c r="C55" s="23" t="s">
        <v>50</v>
      </c>
      <c r="D55" s="2" t="s">
        <v>37</v>
      </c>
      <c r="E55" s="2">
        <v>6</v>
      </c>
      <c r="F55" s="2">
        <v>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v>0.1724</v>
      </c>
      <c r="T55" s="3">
        <v>2.4494897427831779E-2</v>
      </c>
      <c r="U55" s="3">
        <v>0.22</v>
      </c>
      <c r="V55" s="8">
        <v>3.0618621784789725E-2</v>
      </c>
    </row>
    <row r="56" spans="1:22" x14ac:dyDescent="0.2">
      <c r="A56" s="57" t="s">
        <v>35</v>
      </c>
      <c r="B56" s="54">
        <v>15</v>
      </c>
      <c r="C56" s="23" t="s">
        <v>51</v>
      </c>
      <c r="D56" s="2" t="s">
        <v>37</v>
      </c>
      <c r="E56" s="2">
        <v>6</v>
      </c>
      <c r="F56" s="2">
        <v>6</v>
      </c>
      <c r="G56" s="3">
        <v>15.01</v>
      </c>
      <c r="H56" s="3">
        <v>3.68</v>
      </c>
      <c r="I56" s="3">
        <v>8.3800000000000008</v>
      </c>
      <c r="J56" s="3">
        <v>3.06</v>
      </c>
      <c r="K56" s="3"/>
      <c r="L56" s="3"/>
      <c r="M56" s="3"/>
      <c r="N56" s="3"/>
      <c r="O56" s="3"/>
      <c r="P56" s="3"/>
      <c r="Q56" s="3"/>
      <c r="R56" s="3"/>
      <c r="S56" s="3">
        <v>4.5199999999999996</v>
      </c>
      <c r="T56" s="3">
        <v>1.4</v>
      </c>
      <c r="U56" s="3">
        <v>10.71</v>
      </c>
      <c r="V56" s="8">
        <v>3.26</v>
      </c>
    </row>
    <row r="57" spans="1:22" x14ac:dyDescent="0.2">
      <c r="A57" s="57" t="s">
        <v>35</v>
      </c>
      <c r="B57" s="54">
        <v>16</v>
      </c>
      <c r="C57" s="23" t="s">
        <v>52</v>
      </c>
      <c r="D57" s="2" t="s">
        <v>37</v>
      </c>
      <c r="E57" s="2">
        <v>5</v>
      </c>
      <c r="F57" s="2">
        <v>5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v>0.26</v>
      </c>
      <c r="T57" s="3">
        <v>0.04</v>
      </c>
      <c r="U57" s="3">
        <v>0.4</v>
      </c>
      <c r="V57" s="8">
        <v>0.03</v>
      </c>
    </row>
    <row r="58" spans="1:22" x14ac:dyDescent="0.2">
      <c r="A58" s="57" t="s">
        <v>35</v>
      </c>
      <c r="B58" s="54">
        <v>16</v>
      </c>
      <c r="C58" s="23" t="s">
        <v>52</v>
      </c>
      <c r="D58" s="2" t="s">
        <v>37</v>
      </c>
      <c r="E58" s="2">
        <v>6</v>
      </c>
      <c r="F58" s="2">
        <v>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>
        <v>0.1719</v>
      </c>
      <c r="T58" s="3">
        <v>2.4494897427831779E-2</v>
      </c>
      <c r="U58" s="3">
        <v>0.2455</v>
      </c>
      <c r="V58" s="8">
        <v>7.5199335103443565E-2</v>
      </c>
    </row>
    <row r="59" spans="1:22" x14ac:dyDescent="0.2">
      <c r="A59" s="57" t="s">
        <v>35</v>
      </c>
      <c r="B59" s="54">
        <v>16</v>
      </c>
      <c r="C59" s="23" t="s">
        <v>52</v>
      </c>
      <c r="D59" s="2" t="s">
        <v>37</v>
      </c>
      <c r="E59" s="2">
        <v>6</v>
      </c>
      <c r="F59" s="2">
        <v>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>
        <v>0.17219999999999999</v>
      </c>
      <c r="T59" s="3">
        <v>2.4494897427831779E-2</v>
      </c>
      <c r="U59" s="3">
        <v>0.24879999999999999</v>
      </c>
      <c r="V59" s="8">
        <v>3.6987295116025991E-2</v>
      </c>
    </row>
    <row r="60" spans="1:22" x14ac:dyDescent="0.2">
      <c r="A60" s="57" t="s">
        <v>35</v>
      </c>
      <c r="B60" s="54">
        <v>17</v>
      </c>
      <c r="C60" s="23" t="s">
        <v>53</v>
      </c>
      <c r="D60" s="2" t="s">
        <v>54</v>
      </c>
      <c r="E60" s="2">
        <v>8</v>
      </c>
      <c r="F60" s="2">
        <v>8</v>
      </c>
      <c r="G60" s="3">
        <v>6.79</v>
      </c>
      <c r="H60" s="3">
        <v>0.65053823869162375</v>
      </c>
      <c r="I60" s="3">
        <v>4.46</v>
      </c>
      <c r="J60" s="3">
        <v>0.39597979746446665</v>
      </c>
      <c r="K60" s="3"/>
      <c r="L60" s="3"/>
      <c r="M60" s="3"/>
      <c r="N60" s="3"/>
      <c r="O60" s="3"/>
      <c r="P60" s="3"/>
      <c r="Q60" s="3"/>
      <c r="R60" s="3"/>
      <c r="S60" s="3">
        <v>4.5199999999999996</v>
      </c>
      <c r="T60" s="3">
        <v>0.39597979746446665</v>
      </c>
      <c r="U60" s="3">
        <v>7.03</v>
      </c>
      <c r="V60" s="8">
        <v>0.82024386617639511</v>
      </c>
    </row>
    <row r="61" spans="1:22" x14ac:dyDescent="0.2">
      <c r="A61" s="57" t="s">
        <v>35</v>
      </c>
      <c r="B61" s="54">
        <v>18</v>
      </c>
      <c r="C61" s="23" t="s">
        <v>55</v>
      </c>
      <c r="D61" s="2" t="s">
        <v>54</v>
      </c>
      <c r="E61" s="2">
        <v>12</v>
      </c>
      <c r="F61" s="2">
        <v>12</v>
      </c>
      <c r="G61" s="3">
        <v>9.68</v>
      </c>
      <c r="H61" s="3">
        <v>6.4778700203076012</v>
      </c>
      <c r="I61" s="3">
        <v>4.83</v>
      </c>
      <c r="J61" s="3">
        <v>2.5287941790505606</v>
      </c>
      <c r="K61" s="3">
        <v>4660.8</v>
      </c>
      <c r="L61" s="3">
        <v>542.44367191442097</v>
      </c>
      <c r="M61" s="3">
        <v>4240</v>
      </c>
      <c r="N61" s="3">
        <v>785.86609241015105</v>
      </c>
      <c r="O61" s="3"/>
      <c r="P61" s="3"/>
      <c r="Q61" s="3"/>
      <c r="R61" s="3"/>
      <c r="S61" s="3">
        <v>7.03</v>
      </c>
      <c r="T61" s="3">
        <v>1.524204710660612</v>
      </c>
      <c r="U61" s="3">
        <v>8.76</v>
      </c>
      <c r="V61" s="8">
        <v>0.9353074360871938</v>
      </c>
    </row>
    <row r="62" spans="1:22" x14ac:dyDescent="0.2">
      <c r="A62" s="57" t="s">
        <v>35</v>
      </c>
      <c r="B62" s="54">
        <v>19</v>
      </c>
      <c r="C62" s="23" t="s">
        <v>56</v>
      </c>
      <c r="D62" s="2" t="s">
        <v>54</v>
      </c>
      <c r="E62" s="2">
        <v>5</v>
      </c>
      <c r="F62" s="2">
        <v>5</v>
      </c>
      <c r="G62" s="3">
        <v>10</v>
      </c>
      <c r="H62" s="3">
        <v>0.7</v>
      </c>
      <c r="I62" s="3">
        <v>16</v>
      </c>
      <c r="J62" s="3">
        <v>0.8</v>
      </c>
      <c r="K62" s="3">
        <v>20.6</v>
      </c>
      <c r="L62" s="3">
        <v>0.4</v>
      </c>
      <c r="M62" s="3">
        <v>26.65</v>
      </c>
      <c r="N62" s="3">
        <v>1.4</v>
      </c>
      <c r="O62" s="3">
        <v>19.04</v>
      </c>
      <c r="P62" s="3">
        <v>1.94</v>
      </c>
      <c r="Q62" s="3">
        <v>13.32</v>
      </c>
      <c r="R62" s="3">
        <v>1.1599999999999999</v>
      </c>
      <c r="S62" s="3">
        <v>389</v>
      </c>
      <c r="T62" s="3">
        <v>12</v>
      </c>
      <c r="U62" s="3">
        <v>471</v>
      </c>
      <c r="V62" s="8">
        <v>14</v>
      </c>
    </row>
    <row r="63" spans="1:22" x14ac:dyDescent="0.2">
      <c r="A63" s="57" t="s">
        <v>35</v>
      </c>
      <c r="B63" s="54">
        <v>20</v>
      </c>
      <c r="C63" s="23" t="s">
        <v>57</v>
      </c>
      <c r="D63" s="2" t="s">
        <v>54</v>
      </c>
      <c r="E63" s="2">
        <v>10</v>
      </c>
      <c r="F63" s="2">
        <v>10</v>
      </c>
      <c r="G63" s="3">
        <v>10.276999999999999</v>
      </c>
      <c r="H63" s="3">
        <v>2.5070537289814911</v>
      </c>
      <c r="I63" s="3">
        <v>21.3185</v>
      </c>
      <c r="J63" s="3">
        <v>7.8784985625435011</v>
      </c>
      <c r="K63" s="3"/>
      <c r="L63" s="3"/>
      <c r="M63" s="3"/>
      <c r="N63" s="3"/>
      <c r="O63" s="3"/>
      <c r="P63" s="3"/>
      <c r="Q63" s="3"/>
      <c r="R63" s="3"/>
      <c r="S63" s="3">
        <v>0.10920000000000001</v>
      </c>
      <c r="T63" s="3">
        <v>2.7195587877448062E-2</v>
      </c>
      <c r="U63" s="3">
        <v>0.28949999999999998</v>
      </c>
      <c r="V63" s="8">
        <v>5.4707403520912967E-2</v>
      </c>
    </row>
    <row r="64" spans="1:22" x14ac:dyDescent="0.2">
      <c r="A64" s="57" t="s">
        <v>35</v>
      </c>
      <c r="B64" s="54">
        <v>20</v>
      </c>
      <c r="C64" s="23" t="s">
        <v>57</v>
      </c>
      <c r="D64" s="2" t="s">
        <v>54</v>
      </c>
      <c r="E64" s="2">
        <v>10</v>
      </c>
      <c r="F64" s="2">
        <v>10</v>
      </c>
      <c r="G64" s="3">
        <v>10.276999999999999</v>
      </c>
      <c r="H64" s="3">
        <v>2.5070537289814911</v>
      </c>
      <c r="I64" s="3">
        <v>21.601600000000001</v>
      </c>
      <c r="J64" s="3">
        <v>3.9212242986087906</v>
      </c>
      <c r="K64" s="3"/>
      <c r="L64" s="3"/>
      <c r="M64" s="3"/>
      <c r="N64" s="3"/>
      <c r="O64" s="3"/>
      <c r="P64" s="3"/>
      <c r="Q64" s="3"/>
      <c r="R64" s="3"/>
      <c r="S64" s="3">
        <v>0.10920000000000001</v>
      </c>
      <c r="T64" s="3">
        <v>2.7195587877448062E-2</v>
      </c>
      <c r="U64" s="3">
        <v>0.33100000000000002</v>
      </c>
      <c r="V64" s="8">
        <v>5.1861353626761426E-2</v>
      </c>
    </row>
    <row r="65" spans="1:22" x14ac:dyDescent="0.2">
      <c r="A65" s="57" t="s">
        <v>35</v>
      </c>
      <c r="B65" s="54">
        <v>20</v>
      </c>
      <c r="C65" s="23" t="s">
        <v>57</v>
      </c>
      <c r="D65" s="2" t="s">
        <v>54</v>
      </c>
      <c r="E65" s="2">
        <v>10</v>
      </c>
      <c r="F65" s="2">
        <v>10</v>
      </c>
      <c r="G65" s="3">
        <v>9.1446000000000005</v>
      </c>
      <c r="H65" s="3">
        <v>2.3277525856499439</v>
      </c>
      <c r="I65" s="3">
        <v>4.7846000000000002</v>
      </c>
      <c r="J65" s="3">
        <v>2.8650235601125518</v>
      </c>
      <c r="K65" s="3"/>
      <c r="L65" s="3"/>
      <c r="M65" s="3"/>
      <c r="N65" s="3"/>
      <c r="O65" s="3"/>
      <c r="P65" s="3"/>
      <c r="Q65" s="3"/>
      <c r="R65" s="3"/>
      <c r="S65" s="3">
        <v>9.9699999999999997E-2</v>
      </c>
      <c r="T65" s="3">
        <v>2.4349537983296522E-2</v>
      </c>
      <c r="U65" s="3">
        <v>0.16700000000000001</v>
      </c>
      <c r="V65" s="8">
        <v>6.0083275543199206E-2</v>
      </c>
    </row>
    <row r="66" spans="1:22" x14ac:dyDescent="0.2">
      <c r="A66" s="57" t="s">
        <v>35</v>
      </c>
      <c r="B66" s="54">
        <v>20</v>
      </c>
      <c r="C66" s="23" t="s">
        <v>57</v>
      </c>
      <c r="D66" s="2" t="s">
        <v>54</v>
      </c>
      <c r="E66" s="2">
        <v>10</v>
      </c>
      <c r="F66" s="2">
        <v>10</v>
      </c>
      <c r="G66" s="3">
        <v>9.1446000000000005</v>
      </c>
      <c r="H66" s="3">
        <v>2.3277525856499439</v>
      </c>
      <c r="I66" s="3">
        <v>4.8413000000000004</v>
      </c>
      <c r="J66" s="3">
        <v>1.2532106367247287</v>
      </c>
      <c r="K66" s="3"/>
      <c r="L66" s="3"/>
      <c r="M66" s="3"/>
      <c r="N66" s="3"/>
      <c r="O66" s="3"/>
      <c r="P66" s="3"/>
      <c r="Q66" s="3"/>
      <c r="R66" s="3"/>
      <c r="S66" s="3">
        <v>9.9699999999999997E-2</v>
      </c>
      <c r="T66" s="3">
        <v>2.4349537983296522E-2</v>
      </c>
      <c r="U66" s="3">
        <v>0.17480000000000001</v>
      </c>
      <c r="V66" s="8">
        <v>6.7988969693620158E-2</v>
      </c>
    </row>
    <row r="67" spans="1:22" x14ac:dyDescent="0.2">
      <c r="A67" s="57" t="s">
        <v>35</v>
      </c>
      <c r="B67" s="54">
        <v>21</v>
      </c>
      <c r="C67" s="23" t="s">
        <v>58</v>
      </c>
      <c r="D67" s="2" t="s">
        <v>54</v>
      </c>
      <c r="E67" s="2">
        <v>12</v>
      </c>
      <c r="F67" s="2">
        <v>12</v>
      </c>
      <c r="G67" s="3">
        <v>31.57</v>
      </c>
      <c r="H67" s="3">
        <v>7.3438954240920395</v>
      </c>
      <c r="I67" s="3">
        <v>16.37</v>
      </c>
      <c r="J67" s="3">
        <v>6.1314598587938249</v>
      </c>
      <c r="K67" s="3"/>
      <c r="L67" s="3"/>
      <c r="M67" s="3"/>
      <c r="N67" s="3"/>
      <c r="O67" s="3"/>
      <c r="P67" s="3"/>
      <c r="Q67" s="3"/>
      <c r="R67" s="3"/>
      <c r="S67" s="3">
        <v>4.05</v>
      </c>
      <c r="T67" s="3">
        <v>0.9006664199358162</v>
      </c>
      <c r="U67" s="3">
        <v>5.05</v>
      </c>
      <c r="V67" s="8">
        <v>0.69282032302755092</v>
      </c>
    </row>
    <row r="68" spans="1:22" x14ac:dyDescent="0.2">
      <c r="A68" s="57" t="s">
        <v>35</v>
      </c>
      <c r="B68" s="54">
        <v>11</v>
      </c>
      <c r="C68" s="23" t="s">
        <v>47</v>
      </c>
      <c r="D68" s="2" t="s">
        <v>54</v>
      </c>
      <c r="E68" s="2">
        <v>6</v>
      </c>
      <c r="F68" s="2">
        <v>6</v>
      </c>
      <c r="G68" s="3">
        <v>14.66</v>
      </c>
      <c r="H68" s="3">
        <v>4.8254947932828607</v>
      </c>
      <c r="I68" s="3">
        <v>9.91</v>
      </c>
      <c r="J68" s="3">
        <v>1.9106019993708787</v>
      </c>
      <c r="K68" s="3"/>
      <c r="L68" s="3"/>
      <c r="M68" s="3"/>
      <c r="N68" s="3"/>
      <c r="O68" s="3"/>
      <c r="P68" s="3"/>
      <c r="Q68" s="3"/>
      <c r="R68" s="3"/>
      <c r="S68" s="3">
        <v>129.53</v>
      </c>
      <c r="T68" s="3">
        <v>27.948677965156062</v>
      </c>
      <c r="U68" s="3">
        <v>168.71</v>
      </c>
      <c r="V68" s="8">
        <v>24.347928043264787</v>
      </c>
    </row>
    <row r="69" spans="1:22" x14ac:dyDescent="0.2">
      <c r="A69" s="57" t="s">
        <v>35</v>
      </c>
      <c r="B69" s="54">
        <v>11</v>
      </c>
      <c r="C69" s="23" t="s">
        <v>47</v>
      </c>
      <c r="D69" s="2" t="s">
        <v>54</v>
      </c>
      <c r="E69" s="2">
        <v>6</v>
      </c>
      <c r="F69" s="2">
        <v>6</v>
      </c>
      <c r="G69" s="3">
        <v>14.66</v>
      </c>
      <c r="H69" s="3">
        <v>4.8254947932828607</v>
      </c>
      <c r="I69" s="3">
        <v>9.34</v>
      </c>
      <c r="J69" s="3">
        <v>2.5964591273501685</v>
      </c>
      <c r="K69" s="3"/>
      <c r="L69" s="3"/>
      <c r="M69" s="3"/>
      <c r="N69" s="3"/>
      <c r="O69" s="3"/>
      <c r="P69" s="3"/>
      <c r="Q69" s="3"/>
      <c r="R69" s="3"/>
      <c r="S69" s="3">
        <v>129.53</v>
      </c>
      <c r="T69" s="3">
        <v>27.948677965156062</v>
      </c>
      <c r="U69" s="3">
        <v>180.68</v>
      </c>
      <c r="V69" s="8">
        <v>34.586795168098469</v>
      </c>
    </row>
    <row r="70" spans="1:22" x14ac:dyDescent="0.2">
      <c r="A70" s="57" t="s">
        <v>35</v>
      </c>
      <c r="B70" s="54">
        <v>11</v>
      </c>
      <c r="C70" s="23" t="s">
        <v>47</v>
      </c>
      <c r="D70" s="2" t="s">
        <v>54</v>
      </c>
      <c r="E70" s="2">
        <v>6</v>
      </c>
      <c r="F70" s="2">
        <v>6</v>
      </c>
      <c r="G70" s="3">
        <v>14.66</v>
      </c>
      <c r="H70" s="3">
        <v>4.8254947932828607</v>
      </c>
      <c r="I70" s="3">
        <v>7.28</v>
      </c>
      <c r="J70" s="3">
        <v>1.4451989482420748</v>
      </c>
      <c r="K70" s="3"/>
      <c r="L70" s="3"/>
      <c r="M70" s="3"/>
      <c r="N70" s="3"/>
      <c r="O70" s="3"/>
      <c r="P70" s="3"/>
      <c r="Q70" s="3"/>
      <c r="R70" s="3"/>
      <c r="S70" s="3">
        <v>129.53</v>
      </c>
      <c r="T70" s="3">
        <v>27.948677965156062</v>
      </c>
      <c r="U70" s="3">
        <v>210.21</v>
      </c>
      <c r="V70" s="8">
        <v>31.622912579330826</v>
      </c>
    </row>
    <row r="71" spans="1:22" x14ac:dyDescent="0.2">
      <c r="A71" s="57" t="s">
        <v>35</v>
      </c>
      <c r="B71" s="54">
        <v>11</v>
      </c>
      <c r="C71" s="23" t="s">
        <v>47</v>
      </c>
      <c r="D71" s="2" t="s">
        <v>54</v>
      </c>
      <c r="E71" s="2">
        <v>6</v>
      </c>
      <c r="F71" s="2">
        <v>6</v>
      </c>
      <c r="G71" s="3">
        <v>14.66</v>
      </c>
      <c r="H71" s="3">
        <v>4.8254947932828607</v>
      </c>
      <c r="I71" s="3">
        <v>4.04</v>
      </c>
      <c r="J71" s="3">
        <v>1.2737346662472526</v>
      </c>
      <c r="K71" s="3"/>
      <c r="L71" s="3"/>
      <c r="M71" s="3"/>
      <c r="N71" s="3"/>
      <c r="O71" s="3"/>
      <c r="P71" s="3"/>
      <c r="Q71" s="3"/>
      <c r="R71" s="3"/>
      <c r="S71" s="3">
        <v>129.53</v>
      </c>
      <c r="T71" s="3">
        <v>27.948677965156062</v>
      </c>
      <c r="U71" s="3">
        <v>305.54000000000002</v>
      </c>
      <c r="V71" s="8">
        <v>38.065070602850582</v>
      </c>
    </row>
    <row r="72" spans="1:22" x14ac:dyDescent="0.2">
      <c r="A72" s="57" t="s">
        <v>35</v>
      </c>
      <c r="B72" s="54">
        <v>22</v>
      </c>
      <c r="C72" s="23" t="s">
        <v>59</v>
      </c>
      <c r="D72" s="2" t="s">
        <v>54</v>
      </c>
      <c r="E72" s="2">
        <v>6</v>
      </c>
      <c r="F72" s="2">
        <v>6</v>
      </c>
      <c r="G72" s="3">
        <v>7.8483999999999998</v>
      </c>
      <c r="H72" s="3">
        <v>1.29</v>
      </c>
      <c r="I72" s="3">
        <v>4.5762999999999998</v>
      </c>
      <c r="J72" s="3">
        <v>1.17</v>
      </c>
      <c r="K72" s="3">
        <v>6.68</v>
      </c>
      <c r="L72" s="3">
        <v>0.86499999999999999</v>
      </c>
      <c r="M72" s="3">
        <v>2.97</v>
      </c>
      <c r="N72" s="3">
        <v>1.03</v>
      </c>
      <c r="O72" s="3"/>
      <c r="P72" s="3"/>
      <c r="Q72" s="3"/>
      <c r="R72" s="3"/>
      <c r="S72" s="3">
        <v>7.09</v>
      </c>
      <c r="T72" s="3">
        <v>0.78249999999999997</v>
      </c>
      <c r="U72" s="3">
        <v>11.07</v>
      </c>
      <c r="V72" s="8">
        <v>0.78249999999999997</v>
      </c>
    </row>
    <row r="73" spans="1:22" x14ac:dyDescent="0.2">
      <c r="A73" s="57" t="s">
        <v>35</v>
      </c>
      <c r="B73" s="54">
        <v>23</v>
      </c>
      <c r="C73" s="23" t="s">
        <v>60</v>
      </c>
      <c r="D73" s="2" t="s">
        <v>54</v>
      </c>
      <c r="E73" s="2">
        <v>6</v>
      </c>
      <c r="F73" s="2">
        <v>6</v>
      </c>
      <c r="G73" s="3">
        <v>30.15</v>
      </c>
      <c r="H73" s="3">
        <v>1.7050000000000001</v>
      </c>
      <c r="I73" s="3">
        <v>18.170000000000002</v>
      </c>
      <c r="J73" s="3">
        <v>1.39</v>
      </c>
      <c r="K73" s="3">
        <v>5.56</v>
      </c>
      <c r="L73" s="3">
        <v>1.405</v>
      </c>
      <c r="M73" s="3">
        <v>3</v>
      </c>
      <c r="N73" s="3">
        <v>0.78</v>
      </c>
      <c r="O73" s="3"/>
      <c r="P73" s="3"/>
      <c r="Q73" s="3"/>
      <c r="R73" s="3"/>
      <c r="S73" s="3">
        <v>19.260000000000002</v>
      </c>
      <c r="T73" s="3">
        <v>2.4950000000000001</v>
      </c>
      <c r="U73" s="3">
        <v>32.25</v>
      </c>
      <c r="V73" s="8">
        <v>6.99</v>
      </c>
    </row>
    <row r="74" spans="1:22" x14ac:dyDescent="0.2">
      <c r="A74" s="57" t="s">
        <v>35</v>
      </c>
      <c r="B74" s="54">
        <v>24</v>
      </c>
      <c r="C74" s="23" t="s">
        <v>61</v>
      </c>
      <c r="D74" s="2" t="s">
        <v>54</v>
      </c>
      <c r="E74" s="2">
        <v>6</v>
      </c>
      <c r="F74" s="2">
        <v>6</v>
      </c>
      <c r="G74" s="3">
        <v>12.01</v>
      </c>
      <c r="H74" s="3">
        <v>0.69</v>
      </c>
      <c r="I74" s="3">
        <v>2.74</v>
      </c>
      <c r="J74" s="3">
        <v>1.02</v>
      </c>
      <c r="K74" s="3">
        <v>643.5</v>
      </c>
      <c r="L74" s="3">
        <v>16.350000000000001</v>
      </c>
      <c r="M74" s="3">
        <v>462.6</v>
      </c>
      <c r="N74" s="3">
        <v>17.3</v>
      </c>
      <c r="O74" s="3"/>
      <c r="P74" s="3"/>
      <c r="Q74" s="3"/>
      <c r="R74" s="3"/>
      <c r="S74" s="3">
        <v>0.1198</v>
      </c>
      <c r="T74" s="3">
        <v>6.3E-3</v>
      </c>
      <c r="U74" s="3">
        <v>0.23100000000000001</v>
      </c>
      <c r="V74" s="8">
        <v>6.0000000000000001E-3</v>
      </c>
    </row>
    <row r="75" spans="1:22" x14ac:dyDescent="0.2">
      <c r="A75" s="57" t="s">
        <v>35</v>
      </c>
      <c r="B75" s="54">
        <v>24</v>
      </c>
      <c r="C75" s="23" t="s">
        <v>61</v>
      </c>
      <c r="D75" s="2" t="s">
        <v>54</v>
      </c>
      <c r="E75" s="2">
        <v>6</v>
      </c>
      <c r="F75" s="2">
        <v>6</v>
      </c>
      <c r="G75" s="3">
        <v>12.01</v>
      </c>
      <c r="H75" s="3">
        <v>0.69</v>
      </c>
      <c r="I75" s="3">
        <v>1.74</v>
      </c>
      <c r="J75" s="3">
        <v>0.94</v>
      </c>
      <c r="K75" s="3">
        <v>643.5</v>
      </c>
      <c r="L75" s="3">
        <v>16.350000000000001</v>
      </c>
      <c r="M75" s="3">
        <v>420.2</v>
      </c>
      <c r="N75" s="3">
        <v>21.15</v>
      </c>
      <c r="O75" s="3"/>
      <c r="P75" s="3"/>
      <c r="Q75" s="3"/>
      <c r="R75" s="3"/>
      <c r="S75" s="3">
        <v>0.1198</v>
      </c>
      <c r="T75" s="3">
        <v>6.3E-3</v>
      </c>
      <c r="U75" s="3">
        <v>0.25969999999999999</v>
      </c>
      <c r="V75" s="8">
        <v>1.0200000000000001E-2</v>
      </c>
    </row>
    <row r="76" spans="1:22" x14ac:dyDescent="0.2">
      <c r="A76" s="57" t="s">
        <v>35</v>
      </c>
      <c r="B76" s="54">
        <v>25</v>
      </c>
      <c r="C76" s="23" t="s">
        <v>27</v>
      </c>
      <c r="D76" s="2" t="s">
        <v>2</v>
      </c>
      <c r="E76" s="2">
        <v>6</v>
      </c>
      <c r="F76" s="2">
        <v>6</v>
      </c>
      <c r="G76" s="3">
        <v>1.92</v>
      </c>
      <c r="H76" s="3">
        <v>9.7979589711327114E-2</v>
      </c>
      <c r="I76" s="3">
        <v>3.24</v>
      </c>
      <c r="J76" s="3">
        <v>0.39191835884530846</v>
      </c>
      <c r="K76" s="3">
        <v>6.13</v>
      </c>
      <c r="L76" s="3">
        <v>0.58787753826796263</v>
      </c>
      <c r="M76" s="3">
        <v>8.7100000000000009</v>
      </c>
      <c r="N76" s="3">
        <v>0.46540305112880381</v>
      </c>
      <c r="O76" s="3">
        <v>0.78300000000000003</v>
      </c>
      <c r="P76" s="3">
        <v>7.3484692283495329E-2</v>
      </c>
      <c r="Q76" s="3">
        <v>0.36499999999999999</v>
      </c>
      <c r="R76" s="3">
        <v>2.4494897427831779E-2</v>
      </c>
      <c r="S76" s="3">
        <v>1.31</v>
      </c>
      <c r="T76" s="3">
        <v>0.24</v>
      </c>
      <c r="U76" s="3">
        <v>5.18</v>
      </c>
      <c r="V76" s="8">
        <v>1.2492397688194208</v>
      </c>
    </row>
    <row r="77" spans="1:22" x14ac:dyDescent="0.2">
      <c r="A77" s="57" t="s">
        <v>35</v>
      </c>
      <c r="B77" s="54">
        <v>25</v>
      </c>
      <c r="C77" s="23" t="s">
        <v>27</v>
      </c>
      <c r="D77" s="2" t="s">
        <v>2</v>
      </c>
      <c r="E77" s="2">
        <v>6</v>
      </c>
      <c r="F77" s="2">
        <v>6</v>
      </c>
      <c r="G77" s="3">
        <v>1.92</v>
      </c>
      <c r="H77" s="3">
        <v>9.7979589711327114E-2</v>
      </c>
      <c r="I77" s="3">
        <v>2.34</v>
      </c>
      <c r="J77" s="3">
        <v>0.17146428199482247</v>
      </c>
      <c r="K77" s="3">
        <v>6.13</v>
      </c>
      <c r="L77" s="3">
        <v>0.58787753826796263</v>
      </c>
      <c r="M77" s="3">
        <v>6.83</v>
      </c>
      <c r="N77" s="3">
        <v>0.51439284598446733</v>
      </c>
      <c r="O77" s="3">
        <v>0.78300000000000003</v>
      </c>
      <c r="P77" s="3">
        <v>7.3484692283495329E-2</v>
      </c>
      <c r="Q77" s="3">
        <v>0.35899999999999999</v>
      </c>
      <c r="R77" s="3">
        <v>2.4494897427831779E-2</v>
      </c>
      <c r="S77" s="3">
        <v>1.31</v>
      </c>
      <c r="T77" s="3">
        <v>0.2449489742783178</v>
      </c>
      <c r="U77" s="3">
        <v>2.57</v>
      </c>
      <c r="V77" s="8">
        <v>0.29393876913398131</v>
      </c>
    </row>
    <row r="78" spans="1:22" x14ac:dyDescent="0.2">
      <c r="A78" s="57" t="s">
        <v>35</v>
      </c>
      <c r="B78" s="54">
        <v>25</v>
      </c>
      <c r="C78" s="23" t="s">
        <v>27</v>
      </c>
      <c r="D78" s="2" t="s">
        <v>2</v>
      </c>
      <c r="E78" s="2">
        <v>6</v>
      </c>
      <c r="F78" s="2">
        <v>6</v>
      </c>
      <c r="G78" s="3">
        <v>1.92</v>
      </c>
      <c r="H78" s="3">
        <v>9.7979589711327114E-2</v>
      </c>
      <c r="I78" s="3">
        <v>2.04</v>
      </c>
      <c r="J78" s="3">
        <v>0.05</v>
      </c>
      <c r="K78" s="3">
        <v>6.13</v>
      </c>
      <c r="L78" s="3">
        <v>0.58787753826796263</v>
      </c>
      <c r="M78" s="3">
        <v>6.06</v>
      </c>
      <c r="N78" s="3">
        <v>0.53888774341229917</v>
      </c>
      <c r="O78" s="3">
        <v>0.78300000000000003</v>
      </c>
      <c r="P78" s="3">
        <v>7.3484692283495329E-2</v>
      </c>
      <c r="Q78" s="3">
        <v>0.46500000000000002</v>
      </c>
      <c r="R78" s="3">
        <v>2.4494897427831779E-2</v>
      </c>
      <c r="S78" s="3">
        <v>1.31</v>
      </c>
      <c r="T78" s="3">
        <v>0.2449489742783178</v>
      </c>
      <c r="U78" s="3">
        <v>2.2799999999999998</v>
      </c>
      <c r="V78" s="8">
        <v>0.29393876913398131</v>
      </c>
    </row>
    <row r="79" spans="1:22" x14ac:dyDescent="0.2">
      <c r="A79" s="57" t="s">
        <v>35</v>
      </c>
      <c r="B79" s="54">
        <v>26</v>
      </c>
      <c r="C79" s="23" t="s">
        <v>28</v>
      </c>
      <c r="D79" s="2" t="s">
        <v>2</v>
      </c>
      <c r="E79" s="2">
        <v>6</v>
      </c>
      <c r="F79" s="2">
        <v>6</v>
      </c>
      <c r="G79" s="3">
        <v>1.9079999999999999</v>
      </c>
      <c r="H79" s="3">
        <v>0.16</v>
      </c>
      <c r="I79" s="3">
        <v>2.2290000000000001</v>
      </c>
      <c r="J79" s="3">
        <v>0.09</v>
      </c>
      <c r="K79" s="3">
        <v>5.88</v>
      </c>
      <c r="L79" s="3">
        <v>0.12</v>
      </c>
      <c r="M79" s="3">
        <v>4.54</v>
      </c>
      <c r="N79" s="3">
        <v>0.08</v>
      </c>
      <c r="O79" s="3">
        <v>0.42699999999999999</v>
      </c>
      <c r="P79" s="3">
        <v>0.01</v>
      </c>
      <c r="Q79" s="3">
        <v>0.26500000000000001</v>
      </c>
      <c r="R79" s="3">
        <v>0.02</v>
      </c>
      <c r="S79" s="3">
        <v>1.28</v>
      </c>
      <c r="T79" s="3">
        <v>0.05</v>
      </c>
      <c r="U79" s="3">
        <v>2.29</v>
      </c>
      <c r="V79" s="8">
        <v>0.06</v>
      </c>
    </row>
    <row r="80" spans="1:22" x14ac:dyDescent="0.2">
      <c r="A80" s="57" t="s">
        <v>35</v>
      </c>
      <c r="B80" s="54">
        <v>27</v>
      </c>
      <c r="C80" s="23" t="s">
        <v>29</v>
      </c>
      <c r="D80" s="2" t="s">
        <v>2</v>
      </c>
      <c r="E80" s="2">
        <v>10</v>
      </c>
      <c r="F80" s="2">
        <v>10</v>
      </c>
      <c r="G80" s="3">
        <v>1.72</v>
      </c>
      <c r="H80" s="3">
        <v>0.158113883008419</v>
      </c>
      <c r="I80" s="3">
        <v>6.3</v>
      </c>
      <c r="J80" s="3">
        <v>0.34785054261852177</v>
      </c>
      <c r="K80" s="3">
        <v>5.97</v>
      </c>
      <c r="L80" s="3">
        <v>0.44271887242357316</v>
      </c>
      <c r="M80" s="3">
        <v>8.74</v>
      </c>
      <c r="N80" s="3">
        <v>0.63245553203367599</v>
      </c>
      <c r="O80" s="3">
        <v>0.41</v>
      </c>
      <c r="P80" s="3">
        <v>3.1622776601683798E-2</v>
      </c>
      <c r="Q80" s="3">
        <v>0.25</v>
      </c>
      <c r="R80" s="3">
        <v>3.1622776601683798E-2</v>
      </c>
      <c r="S80" s="3">
        <v>1.25</v>
      </c>
      <c r="T80" s="3">
        <v>9.4868329805051388E-2</v>
      </c>
      <c r="U80" s="3">
        <v>5.8</v>
      </c>
      <c r="V80" s="8">
        <v>0.56920997883030833</v>
      </c>
    </row>
    <row r="81" spans="1:22" x14ac:dyDescent="0.2">
      <c r="A81" s="57" t="s">
        <v>35</v>
      </c>
      <c r="B81" s="54">
        <v>27</v>
      </c>
      <c r="C81" s="23" t="s">
        <v>29</v>
      </c>
      <c r="D81" s="2" t="s">
        <v>2</v>
      </c>
      <c r="E81" s="2">
        <v>10</v>
      </c>
      <c r="F81" s="2">
        <v>10</v>
      </c>
      <c r="G81" s="3">
        <v>1.72</v>
      </c>
      <c r="H81" s="3">
        <v>0.158113883008419</v>
      </c>
      <c r="I81" s="3">
        <v>2.4</v>
      </c>
      <c r="J81" s="3">
        <v>0.28460498941515416</v>
      </c>
      <c r="K81" s="3">
        <v>5.97</v>
      </c>
      <c r="L81" s="3">
        <v>0.44271887242357316</v>
      </c>
      <c r="M81" s="3">
        <v>6.49</v>
      </c>
      <c r="N81" s="3">
        <v>0.50596442562694077</v>
      </c>
      <c r="O81" s="3">
        <v>0.41</v>
      </c>
      <c r="P81" s="3">
        <v>3.1622776601683798E-2</v>
      </c>
      <c r="Q81" s="3">
        <v>0.33</v>
      </c>
      <c r="R81" s="3">
        <v>3.1622776601683798E-2</v>
      </c>
      <c r="S81" s="3">
        <v>1.25</v>
      </c>
      <c r="T81" s="3">
        <v>9.4868329805051388E-2</v>
      </c>
      <c r="U81" s="3">
        <v>3.59</v>
      </c>
      <c r="V81" s="8">
        <v>0.44271887242357316</v>
      </c>
    </row>
    <row r="82" spans="1:22" x14ac:dyDescent="0.2">
      <c r="A82" s="57" t="s">
        <v>35</v>
      </c>
      <c r="B82" s="54">
        <v>27</v>
      </c>
      <c r="C82" s="23" t="s">
        <v>29</v>
      </c>
      <c r="D82" s="2" t="s">
        <v>2</v>
      </c>
      <c r="E82" s="2">
        <v>10</v>
      </c>
      <c r="F82" s="2">
        <v>10</v>
      </c>
      <c r="G82" s="3">
        <v>1.72</v>
      </c>
      <c r="H82" s="3">
        <v>0.158113883008419</v>
      </c>
      <c r="I82" s="3">
        <v>2.25</v>
      </c>
      <c r="J82" s="3">
        <v>9.4868329805051388E-2</v>
      </c>
      <c r="K82" s="3">
        <v>5.97</v>
      </c>
      <c r="L82" s="3">
        <v>0.44271887242357316</v>
      </c>
      <c r="M82" s="3">
        <v>4.5</v>
      </c>
      <c r="N82" s="3">
        <v>0.316227766016838</v>
      </c>
      <c r="O82" s="3">
        <v>0.41</v>
      </c>
      <c r="P82" s="3">
        <v>3.1622776601683798E-2</v>
      </c>
      <c r="Q82" s="3">
        <v>0.25</v>
      </c>
      <c r="R82" s="3">
        <v>3.1622776601683798E-2</v>
      </c>
      <c r="S82" s="3">
        <v>1.25</v>
      </c>
      <c r="T82" s="3">
        <v>9.4868329805051388E-2</v>
      </c>
      <c r="U82" s="3">
        <v>2.1800000000000002</v>
      </c>
      <c r="V82" s="8">
        <v>0.12649110640673519</v>
      </c>
    </row>
    <row r="83" spans="1:22" x14ac:dyDescent="0.2">
      <c r="A83" s="57" t="s">
        <v>35</v>
      </c>
      <c r="B83" s="54">
        <v>28</v>
      </c>
      <c r="C83" s="23" t="s">
        <v>30</v>
      </c>
      <c r="D83" s="2" t="s">
        <v>2</v>
      </c>
      <c r="E83" s="2">
        <v>6</v>
      </c>
      <c r="F83" s="2">
        <v>6</v>
      </c>
      <c r="G83" s="3">
        <v>1.294</v>
      </c>
      <c r="H83" s="3">
        <v>6.8000000000000005E-2</v>
      </c>
      <c r="I83" s="3">
        <v>3.5350000000000001</v>
      </c>
      <c r="J83" s="3">
        <v>0.66400000000000003</v>
      </c>
      <c r="K83" s="3">
        <v>5.6369999999999996</v>
      </c>
      <c r="L83" s="3">
        <v>0.40100000000000002</v>
      </c>
      <c r="M83" s="3">
        <v>13.366</v>
      </c>
      <c r="N83" s="3">
        <v>2.4369999999999998</v>
      </c>
      <c r="O83" s="3">
        <v>9.6111000000000004</v>
      </c>
      <c r="P83" s="3">
        <v>0.42930000000000001</v>
      </c>
      <c r="Q83" s="3">
        <v>4.5354000000000001</v>
      </c>
      <c r="R83" s="3">
        <v>0.35349999999999998</v>
      </c>
      <c r="S83" s="3">
        <v>1.3846000000000001</v>
      </c>
      <c r="T83" s="3">
        <v>8.09E-2</v>
      </c>
      <c r="U83" s="3">
        <v>3.2151999999999998</v>
      </c>
      <c r="V83" s="8">
        <v>0.45379999999999998</v>
      </c>
    </row>
    <row r="84" spans="1:22" x14ac:dyDescent="0.2">
      <c r="A84" s="57" t="s">
        <v>35</v>
      </c>
      <c r="B84" s="54">
        <v>29</v>
      </c>
      <c r="C84" s="23" t="s">
        <v>31</v>
      </c>
      <c r="D84" s="2" t="s">
        <v>2</v>
      </c>
      <c r="E84" s="2">
        <v>11</v>
      </c>
      <c r="F84" s="2">
        <v>11</v>
      </c>
      <c r="G84" s="3">
        <v>0.99909999999999999</v>
      </c>
      <c r="H84" s="3">
        <v>9.2999999999999999E-2</v>
      </c>
      <c r="I84" s="3">
        <v>0.78049999999999997</v>
      </c>
      <c r="J84" s="3">
        <v>5.5800000000000002E-2</v>
      </c>
      <c r="K84" s="3"/>
      <c r="L84" s="3"/>
      <c r="M84" s="3"/>
      <c r="N84" s="3"/>
      <c r="O84" s="3"/>
      <c r="P84" s="3"/>
      <c r="Q84" s="3"/>
      <c r="R84" s="3"/>
      <c r="S84" s="3">
        <v>1.0088999999999999</v>
      </c>
      <c r="T84" s="3">
        <v>0.29509999999999997</v>
      </c>
      <c r="U84" s="3">
        <v>1.7536</v>
      </c>
      <c r="V84" s="8">
        <v>7.0300000000000001E-2</v>
      </c>
    </row>
    <row r="85" spans="1:22" x14ac:dyDescent="0.2">
      <c r="A85" s="57" t="s">
        <v>35</v>
      </c>
      <c r="B85" s="54">
        <v>29</v>
      </c>
      <c r="C85" s="23" t="s">
        <v>31</v>
      </c>
      <c r="D85" s="2" t="s">
        <v>2</v>
      </c>
      <c r="E85" s="2">
        <v>11</v>
      </c>
      <c r="F85" s="2">
        <v>11</v>
      </c>
      <c r="G85" s="3">
        <v>0.99909999999999999</v>
      </c>
      <c r="H85" s="3">
        <v>7.4399999999999994E-2</v>
      </c>
      <c r="I85" s="3">
        <v>0.85950000000000004</v>
      </c>
      <c r="J85" s="3">
        <v>3.2500000000000001E-2</v>
      </c>
      <c r="K85" s="3"/>
      <c r="L85" s="3"/>
      <c r="M85" s="3"/>
      <c r="N85" s="3"/>
      <c r="O85" s="3"/>
      <c r="P85" s="3"/>
      <c r="Q85" s="3"/>
      <c r="R85" s="3"/>
      <c r="S85" s="3">
        <v>0.99250000000000005</v>
      </c>
      <c r="T85" s="3">
        <v>0.39250000000000002</v>
      </c>
      <c r="U85" s="3">
        <v>3.8664000000000001</v>
      </c>
      <c r="V85" s="8">
        <v>0.75700000000000001</v>
      </c>
    </row>
    <row r="86" spans="1:22" x14ac:dyDescent="0.2">
      <c r="A86" s="57" t="s">
        <v>35</v>
      </c>
      <c r="B86" s="54">
        <v>30</v>
      </c>
      <c r="C86" s="24" t="s">
        <v>32</v>
      </c>
      <c r="D86" s="2" t="s">
        <v>2</v>
      </c>
      <c r="E86" s="2">
        <v>6</v>
      </c>
      <c r="F86" s="2">
        <v>6</v>
      </c>
      <c r="G86" s="3">
        <v>1.34</v>
      </c>
      <c r="H86" s="3">
        <v>0.11700000000000001</v>
      </c>
      <c r="I86" s="3">
        <v>2.66</v>
      </c>
      <c r="J86" s="3">
        <v>0.54700000000000004</v>
      </c>
      <c r="K86" s="3">
        <v>5.76</v>
      </c>
      <c r="L86" s="3">
        <v>0.51400000000000001</v>
      </c>
      <c r="M86" s="3">
        <v>10.47</v>
      </c>
      <c r="N86" s="3">
        <v>1.92</v>
      </c>
      <c r="O86" s="3">
        <v>4.04</v>
      </c>
      <c r="P86" s="3">
        <v>0.5</v>
      </c>
      <c r="Q86" s="3">
        <v>2.36</v>
      </c>
      <c r="R86" s="3">
        <v>0.56999999999999995</v>
      </c>
      <c r="S86" s="3">
        <v>1.66</v>
      </c>
      <c r="T86" s="3">
        <v>0.17499999999999999</v>
      </c>
      <c r="U86" s="3">
        <v>3.21</v>
      </c>
      <c r="V86" s="8">
        <v>0.39</v>
      </c>
    </row>
    <row r="87" spans="1:22" x14ac:dyDescent="0.2">
      <c r="A87" s="57" t="s">
        <v>35</v>
      </c>
      <c r="B87" s="54">
        <v>31</v>
      </c>
      <c r="C87" s="23" t="s">
        <v>33</v>
      </c>
      <c r="D87" s="2" t="s">
        <v>2</v>
      </c>
      <c r="E87" s="2">
        <v>6</v>
      </c>
      <c r="F87" s="2">
        <v>6</v>
      </c>
      <c r="G87" s="3">
        <v>4.9789000000000003</v>
      </c>
      <c r="H87" s="3">
        <v>1.0633234973421775</v>
      </c>
      <c r="I87" s="3">
        <v>3.1206999999999998</v>
      </c>
      <c r="J87" s="3">
        <v>0.93570508174317402</v>
      </c>
      <c r="K87" s="3"/>
      <c r="L87" s="3"/>
      <c r="M87" s="3"/>
      <c r="N87" s="3"/>
      <c r="O87" s="3">
        <v>126.21</v>
      </c>
      <c r="P87" s="3">
        <v>16.436076174075122</v>
      </c>
      <c r="Q87" s="3">
        <v>68.680000000000007</v>
      </c>
      <c r="R87" s="3">
        <v>12.982295636750843</v>
      </c>
      <c r="S87" s="3">
        <v>3.3734000000000002</v>
      </c>
      <c r="T87" s="3">
        <v>1.5206432323197969</v>
      </c>
      <c r="U87" s="3">
        <v>8.2424999999999997</v>
      </c>
      <c r="V87" s="8">
        <v>1.6629585863754994</v>
      </c>
    </row>
    <row r="88" spans="1:22" x14ac:dyDescent="0.2">
      <c r="A88" s="57" t="s">
        <v>35</v>
      </c>
      <c r="B88" s="54">
        <v>31</v>
      </c>
      <c r="C88" s="23" t="s">
        <v>33</v>
      </c>
      <c r="D88" s="2" t="s">
        <v>2</v>
      </c>
      <c r="E88" s="2">
        <v>6</v>
      </c>
      <c r="F88" s="2">
        <v>6</v>
      </c>
      <c r="G88" s="3">
        <v>4.9789000000000003</v>
      </c>
      <c r="H88" s="3">
        <v>1.0633234973421775</v>
      </c>
      <c r="I88" s="3">
        <v>2.8254999999999999</v>
      </c>
      <c r="J88" s="3">
        <v>0.80808666614417046</v>
      </c>
      <c r="K88" s="3"/>
      <c r="L88" s="3"/>
      <c r="M88" s="3"/>
      <c r="N88" s="3"/>
      <c r="O88" s="3">
        <v>126.21</v>
      </c>
      <c r="P88" s="3">
        <v>16.436076174075122</v>
      </c>
      <c r="Q88" s="3">
        <v>75.739999999999995</v>
      </c>
      <c r="R88" s="3">
        <v>18.15071899402335</v>
      </c>
      <c r="S88" s="3">
        <v>3.3734000000000002</v>
      </c>
      <c r="T88" s="3">
        <v>1.5206432323197969</v>
      </c>
      <c r="U88" s="3">
        <v>7.0397999999999996</v>
      </c>
      <c r="V88" s="8">
        <v>2.233199798495423</v>
      </c>
    </row>
    <row r="89" spans="1:22" ht="17" thickBot="1" x14ac:dyDescent="0.25">
      <c r="A89" s="58" t="s">
        <v>35</v>
      </c>
      <c r="B89" s="55">
        <v>32</v>
      </c>
      <c r="C89" s="25" t="s">
        <v>34</v>
      </c>
      <c r="D89" s="10" t="s">
        <v>2</v>
      </c>
      <c r="E89" s="10">
        <v>6</v>
      </c>
      <c r="F89" s="10">
        <v>6</v>
      </c>
      <c r="G89" s="11">
        <v>6.8</v>
      </c>
      <c r="H89" s="11">
        <v>2.4494897427831779E-2</v>
      </c>
      <c r="I89" s="11">
        <v>4.1500000000000004</v>
      </c>
      <c r="J89" s="11">
        <v>0.26944387170614958</v>
      </c>
      <c r="K89" s="11">
        <v>41.9</v>
      </c>
      <c r="L89" s="11">
        <v>0.34292856398964494</v>
      </c>
      <c r="M89" s="11">
        <v>25.7</v>
      </c>
      <c r="N89" s="11">
        <v>4.2621121524427297</v>
      </c>
      <c r="O89" s="11"/>
      <c r="P89" s="11"/>
      <c r="Q89" s="11"/>
      <c r="R89" s="11"/>
      <c r="S89" s="11">
        <v>3.05</v>
      </c>
      <c r="T89" s="11">
        <v>1.2492397688194208</v>
      </c>
      <c r="U89" s="11">
        <v>5.99</v>
      </c>
      <c r="V89" s="12">
        <v>0.31843366656181316</v>
      </c>
    </row>
    <row r="90" spans="1:22" x14ac:dyDescent="0.2">
      <c r="A90" s="61" t="s">
        <v>114</v>
      </c>
      <c r="B90" s="53">
        <v>1</v>
      </c>
      <c r="C90" s="13" t="s">
        <v>64</v>
      </c>
      <c r="D90" s="14" t="s">
        <v>65</v>
      </c>
      <c r="E90" s="14">
        <v>10</v>
      </c>
      <c r="F90" s="14">
        <v>10</v>
      </c>
      <c r="G90" s="15"/>
      <c r="H90" s="15"/>
      <c r="I90" s="15"/>
      <c r="J90" s="15"/>
      <c r="K90" s="15">
        <v>84.247</v>
      </c>
      <c r="L90" s="15">
        <v>17.344660433561511</v>
      </c>
      <c r="M90" s="15">
        <v>117.75699999999999</v>
      </c>
      <c r="N90" s="15">
        <v>50.036107640160985</v>
      </c>
      <c r="O90" s="15"/>
      <c r="P90" s="15"/>
      <c r="Q90" s="15"/>
      <c r="R90" s="15"/>
      <c r="S90" s="15">
        <v>7.76</v>
      </c>
      <c r="T90" s="15">
        <v>2.64</v>
      </c>
      <c r="U90" s="15">
        <v>5.12</v>
      </c>
      <c r="V90" s="16">
        <v>1.1859999999999999</v>
      </c>
    </row>
    <row r="91" spans="1:22" x14ac:dyDescent="0.2">
      <c r="A91" s="57" t="s">
        <v>114</v>
      </c>
      <c r="B91" s="54">
        <v>1</v>
      </c>
      <c r="C91" s="1" t="s">
        <v>64</v>
      </c>
      <c r="D91" s="2" t="s">
        <v>65</v>
      </c>
      <c r="E91" s="2">
        <v>12</v>
      </c>
      <c r="F91" s="2">
        <v>11</v>
      </c>
      <c r="G91" s="3"/>
      <c r="H91" s="3"/>
      <c r="I91" s="3"/>
      <c r="J91" s="3"/>
      <c r="K91" s="3">
        <v>157.02999999999997</v>
      </c>
      <c r="L91" s="3">
        <v>39.012234677668246</v>
      </c>
      <c r="M91" s="3">
        <v>159.03636363636363</v>
      </c>
      <c r="N91" s="3">
        <v>51.724662642249712</v>
      </c>
      <c r="O91" s="3"/>
      <c r="P91" s="3"/>
      <c r="Q91" s="3"/>
      <c r="R91" s="3"/>
      <c r="S91" s="3">
        <v>6.1074999999999999</v>
      </c>
      <c r="T91" s="3">
        <v>1.5230999999999999</v>
      </c>
      <c r="U91" s="3">
        <v>6.6749999999999998</v>
      </c>
      <c r="V91" s="8">
        <v>1.9139999999999999</v>
      </c>
    </row>
    <row r="92" spans="1:22" x14ac:dyDescent="0.2">
      <c r="A92" s="57" t="s">
        <v>114</v>
      </c>
      <c r="B92" s="54">
        <v>1</v>
      </c>
      <c r="C92" s="1" t="s">
        <v>64</v>
      </c>
      <c r="D92" s="2" t="s">
        <v>65</v>
      </c>
      <c r="E92" s="2">
        <v>10</v>
      </c>
      <c r="F92" s="2">
        <v>10</v>
      </c>
      <c r="G92" s="3"/>
      <c r="H92" s="3"/>
      <c r="I92" s="3"/>
      <c r="J92" s="3"/>
      <c r="K92" s="3">
        <v>125.89500000000002</v>
      </c>
      <c r="L92" s="3">
        <v>29.230678803841116</v>
      </c>
      <c r="M92" s="3">
        <v>108.34299999999999</v>
      </c>
      <c r="N92" s="3">
        <v>35.902049786730736</v>
      </c>
      <c r="O92" s="3"/>
      <c r="P92" s="3"/>
      <c r="Q92" s="3"/>
      <c r="R92" s="3"/>
      <c r="S92" s="3">
        <v>5.7519999999999998</v>
      </c>
      <c r="T92" s="3">
        <v>2.4289999999999998</v>
      </c>
      <c r="U92" s="3">
        <v>6.8319999999999999</v>
      </c>
      <c r="V92" s="8">
        <v>2.194</v>
      </c>
    </row>
    <row r="93" spans="1:22" x14ac:dyDescent="0.2">
      <c r="A93" s="57" t="s">
        <v>114</v>
      </c>
      <c r="B93" s="54">
        <v>1</v>
      </c>
      <c r="C93" s="1" t="s">
        <v>64</v>
      </c>
      <c r="D93" s="2" t="s">
        <v>65</v>
      </c>
      <c r="E93" s="2">
        <v>10</v>
      </c>
      <c r="F93" s="2">
        <v>10</v>
      </c>
      <c r="G93" s="3"/>
      <c r="H93" s="3"/>
      <c r="I93" s="3"/>
      <c r="J93" s="3"/>
      <c r="K93" s="3">
        <v>125.34999999999998</v>
      </c>
      <c r="L93" s="3">
        <v>24.468075345460168</v>
      </c>
      <c r="M93" s="3">
        <v>321.69200000000001</v>
      </c>
      <c r="N93" s="3">
        <v>51.491363849786779</v>
      </c>
      <c r="O93" s="3"/>
      <c r="P93" s="3"/>
      <c r="Q93" s="3"/>
      <c r="R93" s="3"/>
      <c r="S93" s="3">
        <v>3.9079999999999999</v>
      </c>
      <c r="T93" s="3">
        <v>2.17</v>
      </c>
      <c r="U93" s="3">
        <v>18.292999999999999</v>
      </c>
      <c r="V93" s="8">
        <v>9.81</v>
      </c>
    </row>
    <row r="94" spans="1:22" x14ac:dyDescent="0.2">
      <c r="A94" s="57" t="s">
        <v>114</v>
      </c>
      <c r="B94" s="54">
        <v>1</v>
      </c>
      <c r="C94" s="1" t="s">
        <v>64</v>
      </c>
      <c r="D94" s="2" t="s">
        <v>65</v>
      </c>
      <c r="E94" s="2">
        <v>10</v>
      </c>
      <c r="F94" s="2">
        <v>12</v>
      </c>
      <c r="G94" s="3"/>
      <c r="H94" s="3"/>
      <c r="I94" s="3"/>
      <c r="J94" s="3"/>
      <c r="K94" s="3">
        <v>110.63500000000001</v>
      </c>
      <c r="L94" s="3">
        <v>31.04681856257</v>
      </c>
      <c r="M94" s="3">
        <v>122.18545454545455</v>
      </c>
      <c r="N94" s="3">
        <v>24.481412281008907</v>
      </c>
      <c r="O94" s="3"/>
      <c r="P94" s="3"/>
      <c r="Q94" s="3"/>
      <c r="R94" s="3"/>
      <c r="S94" s="3">
        <v>9.1430000000000007</v>
      </c>
      <c r="T94" s="3">
        <v>4.4930000000000003</v>
      </c>
      <c r="U94" s="3">
        <v>10.295</v>
      </c>
      <c r="V94" s="8">
        <v>5.4249999999999998</v>
      </c>
    </row>
    <row r="95" spans="1:22" x14ac:dyDescent="0.2">
      <c r="A95" s="57" t="s">
        <v>114</v>
      </c>
      <c r="B95" s="54">
        <v>1</v>
      </c>
      <c r="C95" s="1" t="s">
        <v>64</v>
      </c>
      <c r="D95" s="2" t="s">
        <v>65</v>
      </c>
      <c r="E95" s="2">
        <v>7</v>
      </c>
      <c r="F95" s="2">
        <v>10</v>
      </c>
      <c r="G95" s="3"/>
      <c r="H95" s="3"/>
      <c r="I95" s="3"/>
      <c r="J95" s="3"/>
      <c r="K95" s="3">
        <v>96.807999999999993</v>
      </c>
      <c r="L95" s="3">
        <v>54.635699521670077</v>
      </c>
      <c r="M95" s="3">
        <v>112.67666666666666</v>
      </c>
      <c r="N95" s="3">
        <v>52.130595622916125</v>
      </c>
      <c r="O95" s="3"/>
      <c r="P95" s="3"/>
      <c r="Q95" s="3"/>
      <c r="R95" s="3"/>
      <c r="S95" s="3">
        <v>8.0299999999999994</v>
      </c>
      <c r="T95" s="3">
        <v>5.04</v>
      </c>
      <c r="U95" s="3">
        <v>5.2569999999999997</v>
      </c>
      <c r="V95" s="8">
        <v>2.33</v>
      </c>
    </row>
    <row r="96" spans="1:22" x14ac:dyDescent="0.2">
      <c r="A96" s="57" t="s">
        <v>114</v>
      </c>
      <c r="B96" s="54">
        <v>2</v>
      </c>
      <c r="C96" s="1" t="s">
        <v>66</v>
      </c>
      <c r="D96" s="2" t="s">
        <v>65</v>
      </c>
      <c r="E96" s="2">
        <v>12</v>
      </c>
      <c r="F96" s="2">
        <v>12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>
        <v>1.1205000000000001</v>
      </c>
      <c r="T96" s="3">
        <f>0.8645*SQRT(12)</f>
        <v>2.994715846286589</v>
      </c>
      <c r="U96" s="3">
        <v>0.99250000000000005</v>
      </c>
      <c r="V96" s="8">
        <f>0.9125*SQRT(12)</f>
        <v>3.1609927238132007</v>
      </c>
    </row>
    <row r="97" spans="1:22" x14ac:dyDescent="0.2">
      <c r="A97" s="57" t="s">
        <v>114</v>
      </c>
      <c r="B97" s="54">
        <v>2</v>
      </c>
      <c r="C97" s="1" t="s">
        <v>66</v>
      </c>
      <c r="D97" s="2" t="s">
        <v>65</v>
      </c>
      <c r="E97" s="2">
        <v>12</v>
      </c>
      <c r="F97" s="2">
        <v>12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8"/>
    </row>
    <row r="98" spans="1:22" x14ac:dyDescent="0.2">
      <c r="A98" s="57" t="s">
        <v>114</v>
      </c>
      <c r="B98" s="54">
        <v>2</v>
      </c>
      <c r="C98" s="1" t="s">
        <v>66</v>
      </c>
      <c r="D98" s="2" t="s">
        <v>65</v>
      </c>
      <c r="E98" s="2">
        <v>12</v>
      </c>
      <c r="F98" s="2">
        <v>12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>
        <v>1.4695</v>
      </c>
      <c r="T98" s="3">
        <f>0.11045*SQRT(12)</f>
        <v>0.38261002339196498</v>
      </c>
      <c r="U98" s="3">
        <v>1.1333</v>
      </c>
      <c r="V98" s="8">
        <f>0.12005*SQRT(12)</f>
        <v>0.41586539889728741</v>
      </c>
    </row>
    <row r="99" spans="1:22" x14ac:dyDescent="0.2">
      <c r="A99" s="57" t="s">
        <v>114</v>
      </c>
      <c r="B99" s="54">
        <v>2</v>
      </c>
      <c r="C99" s="1" t="s">
        <v>66</v>
      </c>
      <c r="D99" s="2" t="s">
        <v>65</v>
      </c>
      <c r="E99" s="2">
        <v>12</v>
      </c>
      <c r="F99" s="2">
        <v>12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>
        <v>0.9829</v>
      </c>
      <c r="T99" s="3">
        <f>0.11045*SQRT(12)</f>
        <v>0.38261002339196498</v>
      </c>
      <c r="U99" s="3">
        <v>1.2869999999999999</v>
      </c>
      <c r="V99" s="8">
        <f>0.10885*SQRT(12)</f>
        <v>0.37706746080774456</v>
      </c>
    </row>
    <row r="100" spans="1:22" x14ac:dyDescent="0.2">
      <c r="A100" s="57" t="s">
        <v>114</v>
      </c>
      <c r="B100" s="54">
        <v>3</v>
      </c>
      <c r="C100" s="1" t="s">
        <v>67</v>
      </c>
      <c r="D100" s="2" t="s">
        <v>65</v>
      </c>
      <c r="E100" s="2">
        <v>10</v>
      </c>
      <c r="F100" s="2">
        <v>10</v>
      </c>
      <c r="G100" s="3"/>
      <c r="H100" s="3"/>
      <c r="I100" s="3"/>
      <c r="J100" s="3"/>
      <c r="K100" s="3">
        <v>163.8545</v>
      </c>
      <c r="L100" s="3">
        <v>16.739999999999998</v>
      </c>
      <c r="M100" s="3">
        <v>152.63159999999999</v>
      </c>
      <c r="N100" s="3">
        <v>17.2</v>
      </c>
      <c r="O100" s="3"/>
      <c r="P100" s="3"/>
      <c r="Q100" s="3"/>
      <c r="R100" s="3"/>
      <c r="S100" s="3">
        <v>0.4173</v>
      </c>
      <c r="T100" s="3">
        <v>8.4500000000000006E-2</v>
      </c>
      <c r="U100" s="3">
        <v>0.3458</v>
      </c>
      <c r="V100" s="8">
        <v>8.1000000000000003E-2</v>
      </c>
    </row>
    <row r="101" spans="1:22" x14ac:dyDescent="0.2">
      <c r="A101" s="57" t="s">
        <v>114</v>
      </c>
      <c r="B101" s="54">
        <v>3</v>
      </c>
      <c r="C101" s="1" t="s">
        <v>67</v>
      </c>
      <c r="D101" s="2" t="s">
        <v>65</v>
      </c>
      <c r="E101" s="2">
        <v>10</v>
      </c>
      <c r="F101" s="2">
        <v>10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>
        <v>0.86550000000000005</v>
      </c>
      <c r="T101" s="3">
        <v>8.1000000000000003E-2</v>
      </c>
      <c r="U101" s="3">
        <v>1.1941999999999999</v>
      </c>
      <c r="V101" s="8">
        <v>8.2000000000000003E-2</v>
      </c>
    </row>
    <row r="102" spans="1:22" x14ac:dyDescent="0.2">
      <c r="A102" s="57" t="s">
        <v>114</v>
      </c>
      <c r="B102" s="54">
        <v>4</v>
      </c>
      <c r="C102" s="4" t="s">
        <v>68</v>
      </c>
      <c r="D102" s="2" t="s">
        <v>65</v>
      </c>
      <c r="E102" s="2">
        <v>3</v>
      </c>
      <c r="F102" s="2">
        <v>3</v>
      </c>
      <c r="G102" s="3">
        <v>462.43</v>
      </c>
      <c r="H102" s="3">
        <v>11.21</v>
      </c>
      <c r="I102" s="3">
        <v>352.77</v>
      </c>
      <c r="J102" s="3">
        <v>28.66</v>
      </c>
      <c r="K102" s="3">
        <v>156.09020000000001</v>
      </c>
      <c r="L102" s="3">
        <v>15.413600000000001</v>
      </c>
      <c r="M102" s="3">
        <v>152.70679999999999</v>
      </c>
      <c r="N102" s="3">
        <v>10.526300000000001</v>
      </c>
      <c r="O102" s="3"/>
      <c r="P102" s="3"/>
      <c r="Q102" s="3"/>
      <c r="R102" s="3"/>
      <c r="S102" s="3"/>
      <c r="T102" s="3"/>
      <c r="U102" s="3"/>
      <c r="V102" s="8"/>
    </row>
    <row r="103" spans="1:22" x14ac:dyDescent="0.2">
      <c r="A103" s="57" t="s">
        <v>114</v>
      </c>
      <c r="B103" s="54">
        <v>5</v>
      </c>
      <c r="C103" s="1" t="s">
        <v>69</v>
      </c>
      <c r="D103" s="2" t="s">
        <v>70</v>
      </c>
      <c r="E103" s="2">
        <v>10</v>
      </c>
      <c r="F103" s="2">
        <v>10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>
        <v>0.86919999999999997</v>
      </c>
      <c r="T103" s="3">
        <f>0.391*SQRT(10)</f>
        <v>1.2364505651258364</v>
      </c>
      <c r="U103" s="3">
        <v>2.6436000000000002</v>
      </c>
      <c r="V103" s="8">
        <f>0.391*SQRT(10)</f>
        <v>1.2364505651258364</v>
      </c>
    </row>
    <row r="104" spans="1:22" x14ac:dyDescent="0.2">
      <c r="A104" s="57" t="s">
        <v>114</v>
      </c>
      <c r="B104" s="54">
        <v>6</v>
      </c>
      <c r="C104" s="5" t="s">
        <v>72</v>
      </c>
      <c r="D104" s="22" t="s">
        <v>70</v>
      </c>
      <c r="E104" s="2">
        <v>14</v>
      </c>
      <c r="F104" s="2">
        <v>14</v>
      </c>
      <c r="G104" s="3">
        <v>317.61</v>
      </c>
      <c r="H104" s="3">
        <f>83.58*SQRT(14)</f>
        <v>312.72772438656602</v>
      </c>
      <c r="I104" s="3">
        <v>213.13</v>
      </c>
      <c r="J104" s="3">
        <f>91.05*SQRT(14)</f>
        <v>340.67790506576733</v>
      </c>
      <c r="K104" s="3">
        <v>1156.5664999999999</v>
      </c>
      <c r="L104" s="3">
        <f>127.0387*SQRT(14)</f>
        <v>475.33529026115872</v>
      </c>
      <c r="M104" s="3">
        <v>888.75540000000001</v>
      </c>
      <c r="N104" s="3">
        <f>92.7038*SQRT(14)</f>
        <v>346.86585805201412</v>
      </c>
      <c r="O104" s="3"/>
      <c r="P104" s="3"/>
      <c r="Q104" s="3"/>
      <c r="R104" s="3"/>
      <c r="S104" s="3"/>
      <c r="T104" s="3"/>
      <c r="U104" s="3"/>
      <c r="V104" s="8"/>
    </row>
    <row r="105" spans="1:22" x14ac:dyDescent="0.2">
      <c r="A105" s="57" t="s">
        <v>114</v>
      </c>
      <c r="B105" s="44">
        <v>7</v>
      </c>
      <c r="C105" s="1" t="s">
        <v>74</v>
      </c>
      <c r="D105" s="22" t="s">
        <v>70</v>
      </c>
      <c r="E105" s="2">
        <v>25</v>
      </c>
      <c r="F105" s="2">
        <v>25</v>
      </c>
      <c r="G105" s="3">
        <v>1.7669999999999999</v>
      </c>
      <c r="H105" s="3">
        <v>7.4999999999999997E-2</v>
      </c>
      <c r="I105" s="3">
        <v>1.65</v>
      </c>
      <c r="J105" s="3">
        <v>0.14899999999999999</v>
      </c>
      <c r="K105" s="7">
        <v>42.959078480000002</v>
      </c>
      <c r="L105" s="7">
        <v>5.3127596580000001</v>
      </c>
      <c r="M105" s="3">
        <v>42.704790114382902</v>
      </c>
      <c r="N105" s="3">
        <v>4.3679551246698436</v>
      </c>
      <c r="O105" s="3"/>
      <c r="P105" s="3"/>
      <c r="Q105" s="3"/>
      <c r="R105" s="3"/>
      <c r="S105" s="3">
        <v>0.73599999999999999</v>
      </c>
      <c r="T105" s="3">
        <v>0.17199999999999999</v>
      </c>
      <c r="U105" s="3">
        <v>1.3939999999999999</v>
      </c>
      <c r="V105" s="8">
        <v>0.51600000000000001</v>
      </c>
    </row>
    <row r="106" spans="1:22" x14ac:dyDescent="0.2">
      <c r="A106" s="57" t="s">
        <v>114</v>
      </c>
      <c r="B106" s="54">
        <v>8</v>
      </c>
      <c r="C106" s="5" t="s">
        <v>75</v>
      </c>
      <c r="D106" s="22" t="s">
        <v>70</v>
      </c>
      <c r="E106" s="2">
        <v>40</v>
      </c>
      <c r="F106" s="2">
        <v>40</v>
      </c>
      <c r="G106" s="3">
        <v>1.0699000000000001</v>
      </c>
      <c r="H106" s="3">
        <f>0.0056*SQRT(40)</f>
        <v>3.5417509793885853E-2</v>
      </c>
      <c r="I106" s="3">
        <v>1.0740000000000001</v>
      </c>
      <c r="J106" s="3">
        <f>0.0055*SQRT(40)</f>
        <v>3.4785054261852175E-2</v>
      </c>
      <c r="K106" s="3">
        <v>70.013999999999996</v>
      </c>
      <c r="L106" s="3">
        <v>7</v>
      </c>
      <c r="M106" s="3">
        <v>67.918000000000006</v>
      </c>
      <c r="N106" s="3">
        <v>6.84</v>
      </c>
      <c r="O106" s="3"/>
      <c r="P106" s="3"/>
      <c r="Q106" s="3"/>
      <c r="R106" s="3"/>
      <c r="S106" s="3">
        <v>1.01</v>
      </c>
      <c r="T106" s="3">
        <f>0.0016*SQRT(40)</f>
        <v>1.0119288512538816E-2</v>
      </c>
      <c r="U106" s="3">
        <v>1.0085</v>
      </c>
      <c r="V106" s="8">
        <f>0.0016*SQRT(40)</f>
        <v>1.0119288512538816E-2</v>
      </c>
    </row>
    <row r="107" spans="1:22" x14ac:dyDescent="0.2">
      <c r="A107" s="57" t="s">
        <v>114</v>
      </c>
      <c r="B107" s="54">
        <v>9</v>
      </c>
      <c r="C107" s="5" t="s">
        <v>76</v>
      </c>
      <c r="D107" s="22" t="s">
        <v>70</v>
      </c>
      <c r="E107" s="2">
        <v>20</v>
      </c>
      <c r="F107" s="2">
        <v>20</v>
      </c>
      <c r="G107" s="3">
        <v>1.7653000000000001</v>
      </c>
      <c r="H107" s="3">
        <f>0.01266*2</f>
        <v>2.5319999999999999E-2</v>
      </c>
      <c r="I107" s="3">
        <v>1.6496999999999999</v>
      </c>
      <c r="J107" s="3">
        <f>0.0142*2</f>
        <v>2.8400000000000002E-2</v>
      </c>
      <c r="K107" s="3">
        <v>826.05150000000003</v>
      </c>
      <c r="L107" s="3">
        <v>59.74</v>
      </c>
      <c r="M107" s="3">
        <v>656.95280000000002</v>
      </c>
      <c r="N107" s="3">
        <v>66.59</v>
      </c>
      <c r="O107" s="3"/>
      <c r="P107" s="3"/>
      <c r="Q107" s="3"/>
      <c r="R107" s="3"/>
      <c r="S107" s="3">
        <v>2.3E-3</v>
      </c>
      <c r="T107" s="3">
        <f>0.00245*2</f>
        <v>4.8999999999999998E-3</v>
      </c>
      <c r="U107" s="3">
        <v>3.9399999999999998E-2</v>
      </c>
      <c r="V107" s="8">
        <f>0.0028*2</f>
        <v>5.5999999999999999E-3</v>
      </c>
    </row>
    <row r="108" spans="1:22" x14ac:dyDescent="0.2">
      <c r="A108" s="57" t="s">
        <v>114</v>
      </c>
      <c r="B108" s="54">
        <v>10</v>
      </c>
      <c r="C108" s="5" t="s">
        <v>77</v>
      </c>
      <c r="D108" s="22" t="s">
        <v>70</v>
      </c>
      <c r="E108" s="2">
        <v>10</v>
      </c>
      <c r="F108" s="2">
        <v>10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>
        <v>1.2848999999999999</v>
      </c>
      <c r="T108" s="3">
        <f>0.0212*SQRT(10)</f>
        <v>6.7040286395569651E-2</v>
      </c>
      <c r="U108" s="3">
        <v>1.7145999999999999</v>
      </c>
      <c r="V108" s="8">
        <f>0.0165*SQRT(10)</f>
        <v>5.2177581392778262E-2</v>
      </c>
    </row>
    <row r="109" spans="1:22" x14ac:dyDescent="0.2">
      <c r="A109" s="57" t="s">
        <v>114</v>
      </c>
      <c r="B109" s="54">
        <v>10</v>
      </c>
      <c r="C109" s="5" t="s">
        <v>77</v>
      </c>
      <c r="D109" s="22" t="s">
        <v>70</v>
      </c>
      <c r="E109" s="2">
        <v>20</v>
      </c>
      <c r="F109" s="2">
        <v>20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>
        <v>1.151</v>
      </c>
      <c r="T109" s="3">
        <f>0.0161*SQRT(20)</f>
        <v>7.2001388875493233E-2</v>
      </c>
      <c r="U109" s="3">
        <v>1.3642000000000001</v>
      </c>
      <c r="V109" s="8">
        <f>0.0136*SQRT(20)</f>
        <v>6.0821048987994279E-2</v>
      </c>
    </row>
    <row r="110" spans="1:22" x14ac:dyDescent="0.2">
      <c r="A110" s="57" t="s">
        <v>114</v>
      </c>
      <c r="B110" s="54">
        <v>11</v>
      </c>
      <c r="C110" s="5" t="s">
        <v>78</v>
      </c>
      <c r="D110" s="22" t="s">
        <v>70</v>
      </c>
      <c r="E110" s="2">
        <v>19</v>
      </c>
      <c r="F110" s="2">
        <v>31</v>
      </c>
      <c r="G110" s="3">
        <v>1.0872999999999999</v>
      </c>
      <c r="H110" s="3">
        <f>0.0413*SQRT(19)</f>
        <v>0.18002252636822985</v>
      </c>
      <c r="I110" s="3">
        <v>1.1911</v>
      </c>
      <c r="J110" s="3">
        <f>0.036*SQRT(31)</f>
        <v>0.20043951706188076</v>
      </c>
      <c r="K110" s="3">
        <v>6.9199999999999998E-2</v>
      </c>
      <c r="L110" s="3">
        <f>0.004*SQRT(19)</f>
        <v>1.7435595774162697E-2</v>
      </c>
      <c r="M110" s="3">
        <v>8.3000000000000004E-2</v>
      </c>
      <c r="N110" s="3">
        <f>0.036*SQRT(31)</f>
        <v>0.20043951706188076</v>
      </c>
      <c r="O110" s="3"/>
      <c r="P110" s="3"/>
      <c r="Q110" s="3"/>
      <c r="R110" s="3"/>
      <c r="S110" s="3"/>
      <c r="T110" s="3"/>
      <c r="U110" s="3"/>
      <c r="V110" s="8"/>
    </row>
    <row r="111" spans="1:22" x14ac:dyDescent="0.2">
      <c r="A111" s="57" t="s">
        <v>114</v>
      </c>
      <c r="B111" s="54">
        <v>11</v>
      </c>
      <c r="C111" s="5" t="s">
        <v>78</v>
      </c>
      <c r="D111" s="22" t="s">
        <v>70</v>
      </c>
      <c r="E111" s="2">
        <v>35</v>
      </c>
      <c r="F111" s="2">
        <v>24</v>
      </c>
      <c r="G111" s="3">
        <v>1.1113</v>
      </c>
      <c r="H111" s="3">
        <f>0.0279*SQRT(35)</f>
        <v>0.16505862594847931</v>
      </c>
      <c r="I111" s="3">
        <v>1.1592</v>
      </c>
      <c r="J111" s="3">
        <f>0.0333*SQRT(24)</f>
        <v>0.16313601686935966</v>
      </c>
      <c r="K111" s="3">
        <v>7.7200000000000005E-2</v>
      </c>
      <c r="L111" s="3">
        <f>0.028*SQRT(35)</f>
        <v>0.16565023392678926</v>
      </c>
      <c r="M111" s="3">
        <v>8.4500000000000006E-2</v>
      </c>
      <c r="N111" s="3">
        <f>0.033*SQRT(24)</f>
        <v>0.16166632302368975</v>
      </c>
      <c r="O111" s="3"/>
      <c r="P111" s="3"/>
      <c r="Q111" s="3"/>
      <c r="R111" s="3"/>
      <c r="S111" s="3"/>
      <c r="T111" s="3"/>
      <c r="U111" s="3"/>
      <c r="V111" s="8"/>
    </row>
    <row r="112" spans="1:22" x14ac:dyDescent="0.2">
      <c r="A112" s="57" t="s">
        <v>114</v>
      </c>
      <c r="B112" s="54">
        <v>12</v>
      </c>
      <c r="C112" s="5" t="s">
        <v>79</v>
      </c>
      <c r="D112" s="22" t="s">
        <v>70</v>
      </c>
      <c r="E112" s="2">
        <v>10</v>
      </c>
      <c r="F112" s="2">
        <v>10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8"/>
    </row>
    <row r="113" spans="1:22" x14ac:dyDescent="0.2">
      <c r="A113" s="57" t="s">
        <v>114</v>
      </c>
      <c r="B113" s="54">
        <v>13</v>
      </c>
      <c r="C113" s="5" t="s">
        <v>80</v>
      </c>
      <c r="D113" s="22" t="s">
        <v>70</v>
      </c>
      <c r="E113" s="2">
        <v>9</v>
      </c>
      <c r="F113" s="2">
        <v>9</v>
      </c>
      <c r="G113" s="3">
        <v>3.6</v>
      </c>
      <c r="H113" s="3">
        <f>0.63*SQRT(9)</f>
        <v>1.8900000000000001</v>
      </c>
      <c r="I113" s="3">
        <v>3.97</v>
      </c>
      <c r="J113" s="3">
        <f>1.37*SQRT(9)</f>
        <v>4.1100000000000003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8"/>
    </row>
    <row r="114" spans="1:22" x14ac:dyDescent="0.2">
      <c r="A114" s="57" t="s">
        <v>114</v>
      </c>
      <c r="B114" s="54">
        <v>13</v>
      </c>
      <c r="C114" s="5" t="s">
        <v>80</v>
      </c>
      <c r="D114" s="22" t="s">
        <v>70</v>
      </c>
      <c r="E114" s="2">
        <v>9</v>
      </c>
      <c r="F114" s="2">
        <v>9</v>
      </c>
      <c r="G114" s="3">
        <v>3.6</v>
      </c>
      <c r="H114" s="3">
        <f>0.63*SQRT(9)</f>
        <v>1.8900000000000001</v>
      </c>
      <c r="I114" s="3">
        <v>5.16</v>
      </c>
      <c r="J114" s="3">
        <f>0.8*SQRT(9)</f>
        <v>2.4000000000000004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8"/>
    </row>
    <row r="115" spans="1:22" x14ac:dyDescent="0.2">
      <c r="A115" s="57" t="s">
        <v>114</v>
      </c>
      <c r="B115" s="54">
        <v>13</v>
      </c>
      <c r="C115" s="5" t="s">
        <v>80</v>
      </c>
      <c r="D115" s="22" t="s">
        <v>70</v>
      </c>
      <c r="E115" s="2">
        <v>9</v>
      </c>
      <c r="F115" s="2">
        <v>9</v>
      </c>
      <c r="G115" s="3">
        <v>3.6</v>
      </c>
      <c r="H115" s="3">
        <f>0.63*SQRT(9)</f>
        <v>1.8900000000000001</v>
      </c>
      <c r="I115" s="3">
        <v>5.75</v>
      </c>
      <c r="J115" s="3">
        <f>0.73*SQRT(9)</f>
        <v>2.19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8"/>
    </row>
    <row r="116" spans="1:22" x14ac:dyDescent="0.2">
      <c r="A116" s="57" t="s">
        <v>114</v>
      </c>
      <c r="B116" s="54">
        <v>13</v>
      </c>
      <c r="C116" s="5" t="s">
        <v>80</v>
      </c>
      <c r="D116" s="22" t="s">
        <v>70</v>
      </c>
      <c r="E116" s="2">
        <v>9</v>
      </c>
      <c r="F116" s="2">
        <v>9</v>
      </c>
      <c r="G116" s="3">
        <v>3.6</v>
      </c>
      <c r="H116" s="3">
        <f>0.63*SQRT(9)</f>
        <v>1.8900000000000001</v>
      </c>
      <c r="I116" s="3">
        <v>6.38</v>
      </c>
      <c r="J116" s="3">
        <f>0.36*SQRT(9)</f>
        <v>1.08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8"/>
    </row>
    <row r="117" spans="1:22" x14ac:dyDescent="0.2">
      <c r="A117" s="57" t="s">
        <v>114</v>
      </c>
      <c r="B117" s="54">
        <v>13</v>
      </c>
      <c r="C117" s="5" t="s">
        <v>80</v>
      </c>
      <c r="D117" s="22" t="s">
        <v>70</v>
      </c>
      <c r="E117" s="2">
        <v>9</v>
      </c>
      <c r="F117" s="2">
        <v>9</v>
      </c>
      <c r="G117" s="3">
        <v>5.39</v>
      </c>
      <c r="H117" s="3">
        <f>0.13*SQRT(9)</f>
        <v>0.39</v>
      </c>
      <c r="I117" s="3">
        <v>9.3000000000000007</v>
      </c>
      <c r="J117" s="3">
        <f>0.4*SQRT(9)</f>
        <v>1.2000000000000002</v>
      </c>
      <c r="K117" s="3">
        <v>26.48</v>
      </c>
      <c r="L117" s="3">
        <f>5.99*SQRT(9)</f>
        <v>17.97</v>
      </c>
      <c r="M117" s="3">
        <v>62.62</v>
      </c>
      <c r="N117" s="3">
        <f>5.22*SQRT(9)</f>
        <v>15.66</v>
      </c>
      <c r="O117" s="3"/>
      <c r="P117" s="3"/>
      <c r="Q117" s="3"/>
      <c r="R117" s="3"/>
      <c r="S117" s="3">
        <v>1.4</v>
      </c>
      <c r="T117" s="3">
        <f>0.04*SQRT(9)</f>
        <v>0.12</v>
      </c>
      <c r="U117" s="3">
        <v>2.73</v>
      </c>
      <c r="V117" s="8">
        <f>0.39*SQRT(9)</f>
        <v>1.17</v>
      </c>
    </row>
    <row r="118" spans="1:22" x14ac:dyDescent="0.2">
      <c r="A118" s="57" t="s">
        <v>114</v>
      </c>
      <c r="B118" s="54">
        <v>13</v>
      </c>
      <c r="C118" s="5" t="s">
        <v>80</v>
      </c>
      <c r="D118" s="22" t="s">
        <v>70</v>
      </c>
      <c r="E118" s="2">
        <v>9</v>
      </c>
      <c r="F118" s="2">
        <v>9</v>
      </c>
      <c r="G118" s="3">
        <v>5.39</v>
      </c>
      <c r="H118" s="3">
        <f>0.13*SQRT(9)</f>
        <v>0.39</v>
      </c>
      <c r="I118" s="3">
        <v>9.75</v>
      </c>
      <c r="J118" s="3">
        <f>0.6*SQRT(9)</f>
        <v>1.7999999999999998</v>
      </c>
      <c r="K118" s="3">
        <v>26.48</v>
      </c>
      <c r="L118" s="3">
        <f>5.99*SQRT(9)</f>
        <v>17.97</v>
      </c>
      <c r="M118" s="3">
        <v>78.12</v>
      </c>
      <c r="N118" s="3">
        <f>5.26*SQRT(9)</f>
        <v>15.78</v>
      </c>
      <c r="O118" s="3"/>
      <c r="P118" s="3"/>
      <c r="Q118" s="3"/>
      <c r="R118" s="3"/>
      <c r="S118" s="3">
        <v>1.4</v>
      </c>
      <c r="T118" s="3">
        <f>0.04*SQRT(9)</f>
        <v>0.12</v>
      </c>
      <c r="U118" s="3">
        <v>3.41</v>
      </c>
      <c r="V118" s="8">
        <f>0.3*SQRT(9)</f>
        <v>0.89999999999999991</v>
      </c>
    </row>
    <row r="119" spans="1:22" x14ac:dyDescent="0.2">
      <c r="A119" s="57" t="s">
        <v>114</v>
      </c>
      <c r="B119" s="54">
        <v>14</v>
      </c>
      <c r="C119" s="5" t="s">
        <v>81</v>
      </c>
      <c r="D119" s="22" t="s">
        <v>70</v>
      </c>
      <c r="E119" s="2">
        <v>25</v>
      </c>
      <c r="F119" s="2">
        <v>25</v>
      </c>
      <c r="G119" s="3">
        <v>3.3540999999999999</v>
      </c>
      <c r="H119" s="3">
        <f>0.1247*SQRT(25)</f>
        <v>0.62350000000000005</v>
      </c>
      <c r="I119" s="3">
        <v>3.2993999999999999</v>
      </c>
      <c r="J119" s="3">
        <f>0.1306*SQRT(25)</f>
        <v>0.65300000000000002</v>
      </c>
      <c r="K119" s="3">
        <v>2.5975000000000001</v>
      </c>
      <c r="L119" s="3">
        <f>0.0556*SQRT(25)</f>
        <v>0.27799999999999997</v>
      </c>
      <c r="M119" s="3">
        <v>2.6528</v>
      </c>
      <c r="N119" s="3">
        <f>0.05615*SQRT(25)</f>
        <v>0.28075</v>
      </c>
      <c r="O119" s="3"/>
      <c r="P119" s="3"/>
      <c r="Q119" s="3"/>
      <c r="R119" s="3"/>
      <c r="S119" s="3"/>
      <c r="T119" s="3"/>
      <c r="U119" s="3"/>
      <c r="V119" s="8"/>
    </row>
    <row r="120" spans="1:22" x14ac:dyDescent="0.2">
      <c r="A120" s="57" t="s">
        <v>114</v>
      </c>
      <c r="B120" s="54">
        <v>14</v>
      </c>
      <c r="C120" s="5" t="s">
        <v>81</v>
      </c>
      <c r="D120" s="22" t="s">
        <v>70</v>
      </c>
      <c r="E120" s="2">
        <v>25</v>
      </c>
      <c r="F120" s="2">
        <v>25</v>
      </c>
      <c r="G120" s="3">
        <v>4.9391999999999996</v>
      </c>
      <c r="H120" s="3">
        <f>0.1167*SQRT(25)</f>
        <v>0.58350000000000002</v>
      </c>
      <c r="I120" s="3">
        <v>4.6178999999999997</v>
      </c>
      <c r="J120" s="3">
        <f>0.1152*SQRT(25)</f>
        <v>0.57599999999999996</v>
      </c>
      <c r="K120" s="3">
        <v>4.0365000000000002</v>
      </c>
      <c r="L120" s="3">
        <f>0.0506*SQRT(25)</f>
        <v>0.253</v>
      </c>
      <c r="M120" s="3">
        <v>4.0140000000000002</v>
      </c>
      <c r="N120" s="3">
        <f>0.0506*SQRT(25)</f>
        <v>0.253</v>
      </c>
      <c r="O120" s="3"/>
      <c r="P120" s="3"/>
      <c r="Q120" s="3"/>
      <c r="R120" s="3"/>
      <c r="S120" s="3"/>
      <c r="T120" s="3"/>
      <c r="U120" s="3"/>
      <c r="V120" s="8"/>
    </row>
    <row r="121" spans="1:22" x14ac:dyDescent="0.2">
      <c r="A121" s="57" t="s">
        <v>114</v>
      </c>
      <c r="B121" s="54">
        <v>14</v>
      </c>
      <c r="C121" s="5" t="s">
        <v>81</v>
      </c>
      <c r="D121" s="22" t="s">
        <v>70</v>
      </c>
      <c r="E121" s="2">
        <v>25</v>
      </c>
      <c r="F121" s="2">
        <v>25</v>
      </c>
      <c r="G121" s="3">
        <v>4.1215999999999999</v>
      </c>
      <c r="H121" s="3">
        <f>0.1203*SQRT(25)</f>
        <v>0.60150000000000003</v>
      </c>
      <c r="I121" s="3">
        <v>4.0042999999999997</v>
      </c>
      <c r="J121" s="3">
        <f>0.1115*SQRT(25)</f>
        <v>0.5575</v>
      </c>
      <c r="K121" s="3">
        <v>3.0907</v>
      </c>
      <c r="L121" s="3">
        <f>0.05355*SQRT(25)</f>
        <v>0.26774999999999999</v>
      </c>
      <c r="M121" s="3">
        <v>3.1429999999999998</v>
      </c>
      <c r="N121" s="3">
        <f>0.0498*SQRT(25)</f>
        <v>0.249</v>
      </c>
      <c r="O121" s="3"/>
      <c r="P121" s="3"/>
      <c r="Q121" s="3"/>
      <c r="R121" s="3"/>
      <c r="S121" s="3"/>
      <c r="T121" s="3"/>
      <c r="U121" s="3"/>
      <c r="V121" s="8"/>
    </row>
    <row r="122" spans="1:22" x14ac:dyDescent="0.2">
      <c r="A122" s="57" t="s">
        <v>114</v>
      </c>
      <c r="B122" s="54">
        <v>14</v>
      </c>
      <c r="C122" s="5" t="s">
        <v>81</v>
      </c>
      <c r="D122" s="22" t="s">
        <v>70</v>
      </c>
      <c r="E122" s="2">
        <v>25</v>
      </c>
      <c r="F122" s="2">
        <v>25</v>
      </c>
      <c r="G122" s="3">
        <v>4.6855000000000002</v>
      </c>
      <c r="H122" s="3">
        <f>0.1039*SQRT(25)</f>
        <v>0.51950000000000007</v>
      </c>
      <c r="I122" s="3">
        <v>4.4177</v>
      </c>
      <c r="J122" s="3">
        <f>0.1076*SQRT(25)</f>
        <v>0.53800000000000003</v>
      </c>
      <c r="K122" s="3">
        <v>3.6219000000000001</v>
      </c>
      <c r="L122" s="3">
        <f>0.03815*SQRT(25)</f>
        <v>0.19075000000000003</v>
      </c>
      <c r="M122" s="3">
        <v>3.7054</v>
      </c>
      <c r="N122" s="3">
        <f>0.03865*SQRT(25)</f>
        <v>0.19324999999999998</v>
      </c>
      <c r="O122" s="3"/>
      <c r="P122" s="3"/>
      <c r="Q122" s="3"/>
      <c r="R122" s="3"/>
      <c r="S122" s="3"/>
      <c r="T122" s="3"/>
      <c r="U122" s="3"/>
      <c r="V122" s="8"/>
    </row>
    <row r="123" spans="1:22" x14ac:dyDescent="0.2">
      <c r="A123" s="57" t="s">
        <v>114</v>
      </c>
      <c r="B123" s="54">
        <v>15</v>
      </c>
      <c r="C123" s="5" t="s">
        <v>82</v>
      </c>
      <c r="D123" s="22" t="s">
        <v>70</v>
      </c>
      <c r="E123" s="2">
        <v>5</v>
      </c>
      <c r="F123" s="2">
        <v>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8"/>
    </row>
    <row r="124" spans="1:22" x14ac:dyDescent="0.2">
      <c r="A124" s="57" t="s">
        <v>114</v>
      </c>
      <c r="B124" s="54">
        <v>16</v>
      </c>
      <c r="C124" s="5" t="s">
        <v>83</v>
      </c>
      <c r="D124" s="22" t="s">
        <v>70</v>
      </c>
      <c r="E124" s="2">
        <v>3</v>
      </c>
      <c r="F124" s="2">
        <v>3</v>
      </c>
      <c r="G124" s="3">
        <v>20.494299999999999</v>
      </c>
      <c r="H124" s="3">
        <f>0.6383*SQRT(3)</f>
        <v>1.1055680304712143</v>
      </c>
      <c r="I124" s="3">
        <v>24.1768</v>
      </c>
      <c r="J124" s="3">
        <f>0.6874*SQRT(3)</f>
        <v>1.1906117251228463</v>
      </c>
      <c r="K124" s="3">
        <v>10.527799999999999</v>
      </c>
      <c r="L124" s="3">
        <f>0.6597*SQRT(3)</f>
        <v>1.1426339177531881</v>
      </c>
      <c r="M124" s="3">
        <v>13.7569</v>
      </c>
      <c r="N124" s="3">
        <f>0.1737*SQRT(3)</f>
        <v>0.30085722527471398</v>
      </c>
      <c r="O124" s="3"/>
      <c r="P124" s="3"/>
      <c r="Q124" s="3"/>
      <c r="R124" s="3"/>
      <c r="S124" s="3"/>
      <c r="T124" s="3"/>
      <c r="U124" s="3"/>
      <c r="V124" s="8"/>
    </row>
    <row r="125" spans="1:22" x14ac:dyDescent="0.2">
      <c r="A125" s="57" t="s">
        <v>114</v>
      </c>
      <c r="B125" s="54">
        <v>17</v>
      </c>
      <c r="C125" s="1" t="s">
        <v>85</v>
      </c>
      <c r="D125" s="2" t="s">
        <v>86</v>
      </c>
      <c r="E125" s="2">
        <v>9</v>
      </c>
      <c r="F125" s="2">
        <v>9</v>
      </c>
      <c r="G125" s="3">
        <v>43.41</v>
      </c>
      <c r="H125" s="3">
        <v>22.04</v>
      </c>
      <c r="I125" s="3">
        <v>47.64</v>
      </c>
      <c r="J125" s="3">
        <v>23.63</v>
      </c>
      <c r="K125" s="3">
        <v>133.04</v>
      </c>
      <c r="L125" s="3">
        <v>40.619999999999997</v>
      </c>
      <c r="M125" s="3">
        <v>194.48</v>
      </c>
      <c r="N125" s="3">
        <v>61.16</v>
      </c>
      <c r="O125" s="3"/>
      <c r="P125" s="3"/>
      <c r="Q125" s="3"/>
      <c r="R125" s="3"/>
      <c r="S125" s="3">
        <v>6</v>
      </c>
      <c r="T125" s="3">
        <v>2.65</v>
      </c>
      <c r="U125" s="3">
        <v>6.53</v>
      </c>
      <c r="V125" s="8">
        <v>2.84</v>
      </c>
    </row>
    <row r="126" spans="1:22" x14ac:dyDescent="0.2">
      <c r="A126" s="57" t="s">
        <v>114</v>
      </c>
      <c r="B126" s="54">
        <v>18</v>
      </c>
      <c r="C126" s="1" t="s">
        <v>87</v>
      </c>
      <c r="D126" s="2" t="s">
        <v>86</v>
      </c>
      <c r="E126" s="2">
        <v>9</v>
      </c>
      <c r="F126" s="2">
        <v>9</v>
      </c>
      <c r="G126" s="3">
        <v>14.5</v>
      </c>
      <c r="H126" s="3">
        <f>1.3*SQRT(9)</f>
        <v>3.9000000000000004</v>
      </c>
      <c r="I126" s="3">
        <v>16.3</v>
      </c>
      <c r="J126" s="3">
        <f>1*SQRT(9)</f>
        <v>3</v>
      </c>
      <c r="K126" s="3">
        <v>208</v>
      </c>
      <c r="L126" s="3">
        <f>25*SQRT(9)</f>
        <v>75</v>
      </c>
      <c r="M126" s="3">
        <v>286</v>
      </c>
      <c r="N126" s="3">
        <f>18*SQRT(9)</f>
        <v>54</v>
      </c>
      <c r="O126" s="3">
        <v>0.40960000000000002</v>
      </c>
      <c r="P126" s="3">
        <f>0.0094*SQRT(9)</f>
        <v>2.8200000000000003E-2</v>
      </c>
      <c r="Q126" s="3">
        <v>0.60919999999999996</v>
      </c>
      <c r="R126" s="3">
        <f>0.0877*SQRT(9)</f>
        <v>0.2631</v>
      </c>
      <c r="S126" s="3">
        <v>13.3</v>
      </c>
      <c r="T126" s="3">
        <f>1.4*SQRT(9)</f>
        <v>4.1999999999999993</v>
      </c>
      <c r="U126" s="3">
        <v>18.2</v>
      </c>
      <c r="V126" s="8">
        <f>2.4*SQRT(9)</f>
        <v>7.1999999999999993</v>
      </c>
    </row>
    <row r="127" spans="1:22" x14ac:dyDescent="0.2">
      <c r="A127" s="57" t="s">
        <v>114</v>
      </c>
      <c r="B127" s="54">
        <v>18</v>
      </c>
      <c r="C127" s="1" t="s">
        <v>87</v>
      </c>
      <c r="D127" s="2" t="s">
        <v>86</v>
      </c>
      <c r="E127" s="2">
        <v>9</v>
      </c>
      <c r="F127" s="2">
        <v>9</v>
      </c>
      <c r="G127" s="3">
        <v>17.5</v>
      </c>
      <c r="H127" s="3">
        <f>1.6*SQRT(9)</f>
        <v>4.8000000000000007</v>
      </c>
      <c r="I127" s="3">
        <v>16.2</v>
      </c>
      <c r="J127" s="3">
        <f>2*SQRT(9)</f>
        <v>6</v>
      </c>
      <c r="K127" s="3">
        <v>349</v>
      </c>
      <c r="L127" s="3">
        <f>21*SQRT(9)</f>
        <v>63</v>
      </c>
      <c r="M127" s="3">
        <v>309</v>
      </c>
      <c r="N127" s="3">
        <f>35*SQRT(9)</f>
        <v>105</v>
      </c>
      <c r="O127" s="3">
        <v>0.3785</v>
      </c>
      <c r="P127" s="3">
        <f>0.0189*SQRT(9)</f>
        <v>5.67E-2</v>
      </c>
      <c r="Q127" s="3">
        <v>0.43930000000000002</v>
      </c>
      <c r="R127" s="3">
        <f>0.0134*SQRT(9)</f>
        <v>4.02E-2</v>
      </c>
      <c r="S127" s="3">
        <v>20</v>
      </c>
      <c r="T127" s="3">
        <f>3.4*SQRT(9)</f>
        <v>10.199999999999999</v>
      </c>
      <c r="U127" s="3">
        <v>18</v>
      </c>
      <c r="V127" s="8">
        <f>2.3*SQRT(9)</f>
        <v>6.8999999999999995</v>
      </c>
    </row>
    <row r="128" spans="1:22" x14ac:dyDescent="0.2">
      <c r="A128" s="57" t="s">
        <v>114</v>
      </c>
      <c r="B128" s="54">
        <v>19</v>
      </c>
      <c r="C128" s="1" t="s">
        <v>88</v>
      </c>
      <c r="D128" s="2" t="s">
        <v>86</v>
      </c>
      <c r="E128" s="2">
        <v>9</v>
      </c>
      <c r="F128" s="2">
        <v>8</v>
      </c>
      <c r="G128" s="3">
        <v>131</v>
      </c>
      <c r="H128" s="3">
        <f>5.8*SQRT(9)</f>
        <v>17.399999999999999</v>
      </c>
      <c r="I128" s="3">
        <v>117.16</v>
      </c>
      <c r="J128" s="3">
        <f>14.08*SQRT(8)</f>
        <v>39.824253916426358</v>
      </c>
      <c r="K128" s="3">
        <v>217.4</v>
      </c>
      <c r="L128" s="3">
        <f>17.07*SQRT(9)</f>
        <v>51.21</v>
      </c>
      <c r="M128" s="3">
        <v>307.14</v>
      </c>
      <c r="N128" s="3">
        <f>40.65*SQRT(7)</f>
        <v>107.5497907947756</v>
      </c>
      <c r="O128" s="3"/>
      <c r="P128" s="3"/>
      <c r="Q128" s="3"/>
      <c r="R128" s="3"/>
      <c r="S128" s="3">
        <v>8.02</v>
      </c>
      <c r="T128" s="3">
        <f>0.69*SQRT(10)</f>
        <v>2.1819715855161816</v>
      </c>
      <c r="U128" s="3">
        <v>7.57</v>
      </c>
      <c r="V128" s="8">
        <f>1.28*SQRT(7)</f>
        <v>3.3865616781626762</v>
      </c>
    </row>
    <row r="129" spans="1:22" x14ac:dyDescent="0.2">
      <c r="A129" s="57" t="s">
        <v>114</v>
      </c>
      <c r="B129" s="54">
        <v>19</v>
      </c>
      <c r="C129" s="1" t="s">
        <v>88</v>
      </c>
      <c r="D129" s="2" t="s">
        <v>86</v>
      </c>
      <c r="E129" s="2">
        <v>9</v>
      </c>
      <c r="F129" s="2">
        <v>9</v>
      </c>
      <c r="G129" s="3">
        <v>131</v>
      </c>
      <c r="H129" s="3">
        <f>5.8*SQRT(9)</f>
        <v>17.399999999999999</v>
      </c>
      <c r="I129" s="3">
        <v>146.41</v>
      </c>
      <c r="J129" s="3">
        <f>16.76*SQRT(9)</f>
        <v>50.28</v>
      </c>
      <c r="K129" s="3">
        <v>217.4</v>
      </c>
      <c r="L129" s="3">
        <f>17.07*SQRT(9)</f>
        <v>51.21</v>
      </c>
      <c r="M129" s="3">
        <v>294.02999999999997</v>
      </c>
      <c r="N129" s="3">
        <f>40.49*SQRT(9)</f>
        <v>121.47</v>
      </c>
      <c r="O129" s="3"/>
      <c r="P129" s="3"/>
      <c r="Q129" s="3"/>
      <c r="R129" s="3"/>
      <c r="S129" s="3">
        <v>8.02</v>
      </c>
      <c r="T129" s="3">
        <f>0.69*SQRT(10)</f>
        <v>2.1819715855161816</v>
      </c>
      <c r="U129" s="3">
        <v>6.76</v>
      </c>
      <c r="V129" s="8">
        <f>1.03*SQRT(10)</f>
        <v>3.2571459899734312</v>
      </c>
    </row>
    <row r="130" spans="1:22" x14ac:dyDescent="0.2">
      <c r="A130" s="57" t="s">
        <v>114</v>
      </c>
      <c r="B130" s="54">
        <v>20</v>
      </c>
      <c r="C130" s="1" t="s">
        <v>89</v>
      </c>
      <c r="D130" s="2" t="s">
        <v>86</v>
      </c>
      <c r="E130" s="2">
        <v>50</v>
      </c>
      <c r="F130" s="2">
        <v>50</v>
      </c>
      <c r="G130" s="3">
        <v>0.16300000000000001</v>
      </c>
      <c r="H130" s="3">
        <v>0.04</v>
      </c>
      <c r="I130" s="3">
        <v>0.186</v>
      </c>
      <c r="J130" s="3">
        <v>2.8000000000000001E-2</v>
      </c>
      <c r="K130" s="3">
        <v>289.92</v>
      </c>
      <c r="L130" s="3">
        <v>37.299999999999997</v>
      </c>
      <c r="M130" s="3">
        <v>316.41000000000003</v>
      </c>
      <c r="N130" s="3">
        <v>71.55</v>
      </c>
      <c r="O130" s="3"/>
      <c r="P130" s="3"/>
      <c r="Q130" s="3"/>
      <c r="R130" s="3"/>
      <c r="S130" s="3">
        <v>13.51</v>
      </c>
      <c r="T130" s="3">
        <v>1.7</v>
      </c>
      <c r="U130" s="3">
        <v>14.08</v>
      </c>
      <c r="V130" s="8">
        <v>1.38</v>
      </c>
    </row>
    <row r="131" spans="1:22" ht="17" thickBot="1" x14ac:dyDescent="0.25">
      <c r="A131" s="58" t="s">
        <v>114</v>
      </c>
      <c r="B131" s="55">
        <v>21</v>
      </c>
      <c r="C131" s="9" t="s">
        <v>90</v>
      </c>
      <c r="D131" s="10" t="s">
        <v>86</v>
      </c>
      <c r="E131" s="10">
        <v>10</v>
      </c>
      <c r="F131" s="10">
        <v>10</v>
      </c>
      <c r="G131" s="11">
        <v>137.6</v>
      </c>
      <c r="H131" s="11">
        <f>11.91*SQRT(10)</f>
        <v>37.662726932605402</v>
      </c>
      <c r="I131" s="11">
        <v>139.32</v>
      </c>
      <c r="J131" s="11">
        <f>8.46*SQRT(10)</f>
        <v>26.752869005024493</v>
      </c>
      <c r="K131" s="11">
        <v>235.64</v>
      </c>
      <c r="L131" s="11">
        <f>24.98*SQRT(10)</f>
        <v>78.993695951006117</v>
      </c>
      <c r="M131" s="11">
        <v>232.94</v>
      </c>
      <c r="N131" s="11">
        <f>26.16*SQRT(10)</f>
        <v>82.725183590004804</v>
      </c>
      <c r="O131" s="11"/>
      <c r="P131" s="11"/>
      <c r="Q131" s="11"/>
      <c r="R131" s="11"/>
      <c r="S131" s="11">
        <v>6.56</v>
      </c>
      <c r="T131" s="11">
        <f>1.06*SQRT(10)</f>
        <v>3.3520143197784824</v>
      </c>
      <c r="U131" s="11">
        <v>7.78</v>
      </c>
      <c r="V131" s="12">
        <f>1.09*SQRT(10)</f>
        <v>3.4468826495835341</v>
      </c>
    </row>
  </sheetData>
  <hyperlinks>
    <hyperlink ref="C18" r:id="rId1" xr:uid="{9248A580-1349-664E-A579-0F4A3BE39B4D}"/>
    <hyperlink ref="C9" r:id="rId2" xr:uid="{1AE644B1-5B56-7245-82CE-A42DF892F4C2}"/>
    <hyperlink ref="C4" r:id="rId3" xr:uid="{9C0BD098-C44C-524E-857F-897485733E22}"/>
    <hyperlink ref="C2" r:id="rId4" xr:uid="{30570AEE-F005-F64B-9340-030DBBF7C294}"/>
    <hyperlink ref="C13" r:id="rId5" xr:uid="{621FF556-025C-C942-8AC5-42B7E672D259}"/>
    <hyperlink ref="C12" r:id="rId6" xr:uid="{7EA224F0-1534-564A-A87A-E2D5E586B124}"/>
    <hyperlink ref="C11" r:id="rId7" xr:uid="{5C4BFFAB-0941-6B4B-BBAE-2336F9DB3DA4}"/>
    <hyperlink ref="C25" r:id="rId8" xr:uid="{404C044B-F707-0640-A880-D4B0A42C488D}"/>
    <hyperlink ref="C8" r:id="rId9" xr:uid="{E5BEADF0-0444-C34E-9EEA-87543B8D5901}"/>
    <hyperlink ref="C6" r:id="rId10" xr:uid="{990E8119-584C-9341-A6AA-14A3F1BE6073}"/>
    <hyperlink ref="C19" r:id="rId11" location="Sec18" xr:uid="{2DAA26CB-BC42-124E-ABBB-42FAD7D2495D}"/>
    <hyperlink ref="C15" r:id="rId12" xr:uid="{20E8404E-CDA7-C84D-BDF4-534C40677983}"/>
    <hyperlink ref="C10" r:id="rId13" xr:uid="{47D59F68-A804-9346-8322-7EC5759CA11C}"/>
    <hyperlink ref="C5" r:id="rId14" display="https://link.springer.com/article/10.1007/s11064-012-0915-x" xr:uid="{326DE6BE-C0B5-924D-86BF-55A7FEDBA07B}"/>
    <hyperlink ref="C27" r:id="rId15" xr:uid="{3B937335-3394-DD4F-92F4-8B1C4E30E7EF}"/>
    <hyperlink ref="C17" r:id="rId16" xr:uid="{E046F0B7-0E29-2643-ABD9-26058B8AB930}"/>
    <hyperlink ref="C16" r:id="rId17" xr:uid="{46513D69-84AE-3D4D-AD4C-A205FE3FCD8B}"/>
    <hyperlink ref="C28" r:id="rId18" xr:uid="{4A6C40FA-99B9-DE41-A016-0930BA0ABE97}"/>
    <hyperlink ref="C29" r:id="rId19" xr:uid="{A689C5E0-F24B-D34A-8B69-9DEF1252F2BA}"/>
    <hyperlink ref="C31" r:id="rId20" xr:uid="{F20FA1CE-2E4D-A147-8127-BD4A8646DC95}"/>
    <hyperlink ref="C3" r:id="rId21" xr:uid="{AF39B6BD-34BE-6342-AC3F-6C6894D65E55}"/>
    <hyperlink ref="C7" r:id="rId22" xr:uid="{AAA2E406-F73E-D34E-89F8-D2B099ECFA48}"/>
    <hyperlink ref="C23" r:id="rId23" xr:uid="{21FDD33B-49F3-EA4E-98F8-9FF9809D8D72}"/>
    <hyperlink ref="C24" r:id="rId24" xr:uid="{D574AF58-FC1C-EA4D-A45B-24BE452B61B0}"/>
    <hyperlink ref="C43" r:id="rId25" xr:uid="{61673E5A-9729-3C47-AC4F-5D7720B007EF}"/>
    <hyperlink ref="C89" r:id="rId26" xr:uid="{8CCF09B6-C087-2447-8FB8-19CF968FCC3D}"/>
    <hyperlink ref="C61" r:id="rId27" xr:uid="{FFF781DD-041C-C34A-8C1E-D275CACAC85C}"/>
    <hyperlink ref="C63" r:id="rId28" xr:uid="{D4EE64F7-7701-D54D-8CE1-D4FCE3D0FF0F}"/>
    <hyperlink ref="C72" r:id="rId29" xr:uid="{D889F5DC-076B-284E-9481-396FD1F8337C}"/>
    <hyperlink ref="C76" r:id="rId30" xr:uid="{167EE069-BEEC-8648-9020-325E7512B176}"/>
    <hyperlink ref="C74" r:id="rId31" xr:uid="{BE5C6F05-A86D-1E4C-B142-EFD21A53743D}"/>
    <hyperlink ref="C84" r:id="rId32" xr:uid="{5EC92C50-502D-AA4A-A99F-E2428548A10A}"/>
    <hyperlink ref="C83" r:id="rId33" xr:uid="{4DE823B3-71D7-CE4D-BC43-BD8F6B8E55D7}"/>
    <hyperlink ref="C46" r:id="rId34" xr:uid="{9BBBA769-C377-164F-86AC-C2047FA8C1C6}"/>
    <hyperlink ref="C53" r:id="rId35" xr:uid="{3C5AB08B-D273-034F-ACC3-DF844691F361}"/>
    <hyperlink ref="C73" r:id="rId36" xr:uid="{261CCBF0-F65E-1B4F-98EB-CA1E1F284F28}"/>
    <hyperlink ref="C67" r:id="rId37" display="Tualang Honey Exerts Antioxidant and Antidepressant-like Effects in Stressexposed Rats" xr:uid="{DE23562E-4C91-634A-93FC-95908FAE00AB}"/>
    <hyperlink ref="C54" r:id="rId38" display="Assortmentofkaempferolandzincgluconateimproves noise-inducedbiochemicalimbalanceanddeficitsinbody weightgain" xr:uid="{4A65F47C-38DB-2147-844E-FAA1B7EB385D}"/>
    <hyperlink ref="C56" r:id="rId39" xr:uid="{8E6BB8BC-D88F-B546-BF02-04BE48B01F09}"/>
    <hyperlink ref="C55" r:id="rId40" xr:uid="{88379031-FEEA-FD4C-BE22-C3ACE4A86934}"/>
    <hyperlink ref="C44" r:id="rId41" xr:uid="{8B1C1CA5-AB49-E54C-8C55-350C15F58DA1}"/>
    <hyperlink ref="C45" r:id="rId42" xr:uid="{AA754BB1-1580-8940-9659-19741F5040C2}"/>
    <hyperlink ref="C47" r:id="rId43" xr:uid="{BF87EFAB-EDCE-DE4C-A13D-73DEB69F5DD7}"/>
    <hyperlink ref="C48" r:id="rId44" xr:uid="{5BCEAB87-6FF5-DB4C-92A7-D328A9C81740}"/>
    <hyperlink ref="C64" r:id="rId45" xr:uid="{C350E6B2-79EF-8B41-84E2-AEB34DC8E715}"/>
    <hyperlink ref="C65" r:id="rId46" xr:uid="{400BEC26-061F-4A48-B2C3-D5306B355DD4}"/>
    <hyperlink ref="C66" r:id="rId47" xr:uid="{E3390039-C3F0-FD45-BA48-3F45F4DD9A65}"/>
    <hyperlink ref="C75" r:id="rId48" xr:uid="{E154E0F4-5FD5-0B44-AC37-3A088F1845E7}"/>
    <hyperlink ref="C77" r:id="rId49" xr:uid="{DF264BB3-9A6A-B045-A48F-E2CB22A59C30}"/>
    <hyperlink ref="C78" r:id="rId50" xr:uid="{B770698C-372C-F046-A561-B7241C8937FD}"/>
    <hyperlink ref="C85" r:id="rId51" xr:uid="{A631134C-1E14-C547-ABFD-21263DAB91D0}"/>
    <hyperlink ref="C103" r:id="rId52" xr:uid="{ED62E575-34F0-CB40-991A-5D02D050DF4D}"/>
    <hyperlink ref="C90" r:id="rId53" xr:uid="{E9D6D57B-7C1B-8F4F-AF3E-293D13BC06FE}"/>
    <hyperlink ref="C128" r:id="rId54" xr:uid="{4475E8DA-0B10-A447-9A40-8F9910866815}"/>
    <hyperlink ref="C130" r:id="rId55" xr:uid="{BCC3CDB7-25A2-EA49-AAAC-19AF54B208EC}"/>
    <hyperlink ref="C125" r:id="rId56" xr:uid="{7D92DECB-5E18-054D-A8A8-7A61D9836232}"/>
    <hyperlink ref="C105" r:id="rId57" display="https://royalsocietypublishing.org/doi/10.1098/rsbl.2013.0350" xr:uid="{C1AB4D79-6A28-2148-B4B6-14E5806AB392}"/>
    <hyperlink ref="C104" r:id="rId58" xr:uid="{23150DDC-0911-C44C-BC89-D681A301985D}"/>
    <hyperlink ref="C126" r:id="rId59" xr:uid="{A379727C-A86C-C24F-96E5-D745C68CF940}"/>
    <hyperlink ref="C107" r:id="rId60" xr:uid="{CA9D7ED2-ACCC-9E42-B88E-596F82A4A109}"/>
    <hyperlink ref="C96" r:id="rId61" xr:uid="{40D108EA-397C-4848-A7D2-1E6ECE64C225}"/>
    <hyperlink ref="C106" r:id="rId62" display="https://www.sciencedirect.com/science/article/abs/pii/S0166445X13000350" xr:uid="{008F83E5-324D-784F-8BED-E93BF656E524}"/>
    <hyperlink ref="C108" r:id="rId63" xr:uid="{30FD9CF6-C6C8-8749-A637-FF83C30D39E3}"/>
    <hyperlink ref="C110" r:id="rId64" display="https://link.springer.com/article/10.1007/s00442-009-1401-2" xr:uid="{8F633B93-8971-2440-9481-FDB705B5456A}"/>
    <hyperlink ref="C112" r:id="rId65" display="https://frontiersinzoology.biomedcentral.com/articles/10.1186/s12983-023-00494-z" xr:uid="{931710F1-080D-CD45-9E39-8536E35A1122}"/>
    <hyperlink ref="C102" r:id="rId66" display="https://link.springer.com/article/10.1007/s00244-015-0165-4" xr:uid="{3F21ABB3-C44B-2A41-9E41-0BF7D9EF33AD}"/>
    <hyperlink ref="C119" r:id="rId67" xr:uid="{721D603C-1469-ED44-8F8D-A5E937E3E648}"/>
    <hyperlink ref="C124" r:id="rId68" xr:uid="{5BD7E6EF-0DA0-8C48-8BCA-6D6B996C1C59}"/>
    <hyperlink ref="C123" r:id="rId69" xr:uid="{8BEF9D4E-97C0-9D4A-9CF6-891C7CCAF568}"/>
    <hyperlink ref="C91" r:id="rId70" xr:uid="{AB69FD0C-2654-6740-A4FB-D4773ED7ABFF}"/>
    <hyperlink ref="C92" r:id="rId71" xr:uid="{3A34B06F-2B7C-AC46-B2BC-9307D34EE0E6}"/>
    <hyperlink ref="C93" r:id="rId72" xr:uid="{627383C0-3BC1-4C42-A145-80365F7EFECE}"/>
    <hyperlink ref="C94" r:id="rId73" xr:uid="{3CAA70EB-3ADA-2845-9C33-E719EA39FF24}"/>
    <hyperlink ref="C95" r:id="rId74" xr:uid="{5BB92940-E15B-814F-AB1B-605DF4AF013F}"/>
    <hyperlink ref="C97" r:id="rId75" xr:uid="{D980EB9B-6D46-C74D-82DE-BCB7388244DA}"/>
    <hyperlink ref="C98" r:id="rId76" xr:uid="{ED3F1E84-63DF-F949-BFA6-BE94F4E16B91}"/>
    <hyperlink ref="C99" r:id="rId77" xr:uid="{D87ED904-9C3F-4549-A02B-92A0595468D2}"/>
    <hyperlink ref="C109" r:id="rId78" xr:uid="{82329EAB-215F-D145-88F6-C506412F1146}"/>
    <hyperlink ref="C111" r:id="rId79" display="https://link.springer.com/article/10.1007/s00442-009-1401-2" xr:uid="{A004657B-ECA2-3642-9940-18455AF98C7A}"/>
    <hyperlink ref="C120" r:id="rId80" xr:uid="{877BC936-6FFD-8848-9900-CFFF36FD70EB}"/>
    <hyperlink ref="C121" r:id="rId81" xr:uid="{4179255F-88ED-9041-9A02-DAD9BC77E191}"/>
    <hyperlink ref="C122" r:id="rId82" xr:uid="{F7DAEB9A-3245-F344-9233-822C405F1C11}"/>
    <hyperlink ref="C127" r:id="rId83" xr:uid="{09CA06BC-2D87-5A44-963B-BCC26F26224D}"/>
    <hyperlink ref="C129" r:id="rId84" xr:uid="{C42AA7BD-8EA9-494C-B2BC-76A3F0984F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Review</vt:lpstr>
      <vt:lpstr>Data Meta-analysis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Beaulieu</dc:creator>
  <cp:lastModifiedBy>Michael Beaulieu</cp:lastModifiedBy>
  <dcterms:created xsi:type="dcterms:W3CDTF">2023-06-09T12:23:12Z</dcterms:created>
  <dcterms:modified xsi:type="dcterms:W3CDTF">2024-05-21T06:13:55Z</dcterms:modified>
</cp:coreProperties>
</file>