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defaultThemeVersion="166925"/>
  <mc:AlternateContent xmlns:mc="http://schemas.openxmlformats.org/markup-compatibility/2006">
    <mc:Choice Requires="x15">
      <x15ac:absPath xmlns:x15ac="http://schemas.microsoft.com/office/spreadsheetml/2010/11/ac" url="C:\Users\mia\Desktop\wechat_spider\"/>
    </mc:Choice>
  </mc:AlternateContent>
  <xr:revisionPtr revIDLastSave="0" documentId="13_ncr:1_{139DFF75-2652-4FC2-9195-9DB62EAB4497}" xr6:coauthVersionLast="46" xr6:coauthVersionMax="46" xr10:uidLastSave="{00000000-0000-0000-0000-000000000000}"/>
  <bookViews>
    <workbookView xWindow="4284" yWindow="168" windowWidth="9816" windowHeight="8994" firstSheet="12" activeTab="3" xr2:uid="{8489F946-4B1B-4F6E-9AC7-0AD78114B2E5}"/>
  </bookViews>
  <sheets>
    <sheet name="中信证券研究" sheetId="2" r:id="rId1"/>
    <sheet name="国泰君安证券研究" sheetId="3" r:id="rId2"/>
    <sheet name="中泰证券研究" sheetId="21" r:id="rId3"/>
    <sheet name="张忆东策略世界" sheetId="5" r:id="rId4"/>
    <sheet name="股市荀策" sheetId="6" r:id="rId5"/>
    <sheet name="分析师徐彪" sheetId="7" r:id="rId6"/>
    <sheet name="招商银行研究" sheetId="8" r:id="rId7"/>
    <sheet name="李迅雷金融与投资" sheetId="9" r:id="rId8"/>
    <sheet name="兴业策略研究" sheetId="10" r:id="rId9"/>
    <sheet name="华泰策略研究 " sheetId="19" r:id="rId10"/>
    <sheet name="伍戈经济笔记" sheetId="22" r:id="rId11"/>
    <sheet name="姜超宏观债券研究" sheetId="13" r:id="rId12"/>
    <sheet name="中金点睛" sheetId="14" r:id="rId13"/>
    <sheet name="固收彬法" sheetId="15" r:id="rId14"/>
    <sheet name="雪涛宏观笔记" sheetId="16" r:id="rId15"/>
    <sheet name="戴康的策略世界" sheetId="17" r:id="rId16"/>
    <sheet name="中金策略" sheetId="18" r:id="rId17"/>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3" i="22" l="1"/>
  <c r="E4" i="22"/>
  <c r="E2" i="22"/>
  <c r="E40" i="21"/>
  <c r="E41" i="21"/>
  <c r="E42" i="21"/>
  <c r="E43" i="21"/>
  <c r="E44" i="21"/>
  <c r="E45" i="21"/>
  <c r="E46" i="21"/>
  <c r="E47" i="21"/>
  <c r="E48" i="21"/>
  <c r="E49" i="21"/>
  <c r="E50" i="21"/>
  <c r="E51" i="21"/>
  <c r="E52" i="21"/>
  <c r="E53" i="21"/>
  <c r="E54" i="21"/>
  <c r="E36" i="21"/>
  <c r="E37" i="21"/>
  <c r="E38" i="21"/>
  <c r="E30" i="21"/>
  <c r="E31" i="21"/>
  <c r="E32" i="21"/>
  <c r="E33" i="21"/>
  <c r="E34" i="21"/>
  <c r="E35" i="21"/>
  <c r="E22" i="21"/>
  <c r="E23" i="21"/>
  <c r="E24" i="21"/>
  <c r="E25" i="21"/>
  <c r="E26" i="21"/>
  <c r="E27" i="21"/>
  <c r="E28" i="21"/>
  <c r="E29" i="21"/>
  <c r="E2" i="21"/>
  <c r="E3" i="21"/>
  <c r="E4" i="21"/>
  <c r="E5" i="21"/>
  <c r="E6" i="21"/>
  <c r="E7" i="21"/>
  <c r="E8" i="21"/>
  <c r="E9" i="21"/>
  <c r="E10" i="21"/>
  <c r="E11" i="21"/>
  <c r="E12" i="21"/>
  <c r="E13" i="21"/>
  <c r="E14" i="21"/>
  <c r="E15" i="21"/>
  <c r="E16" i="21"/>
  <c r="E17" i="21"/>
  <c r="E18" i="21"/>
  <c r="E19" i="21"/>
  <c r="E20" i="21"/>
  <c r="E21" i="21"/>
  <c r="E39" i="21"/>
  <c r="E10" i="19"/>
  <c r="E11" i="19"/>
  <c r="E7" i="19"/>
  <c r="E8" i="19"/>
  <c r="E9" i="19"/>
  <c r="E2" i="19"/>
  <c r="E3" i="19"/>
  <c r="E4" i="19"/>
  <c r="E5" i="19"/>
  <c r="E6" i="19"/>
  <c r="E11" i="18"/>
  <c r="E12" i="18"/>
  <c r="E13" i="18"/>
  <c r="E9" i="18"/>
  <c r="E10" i="18"/>
  <c r="E8" i="18"/>
  <c r="E5" i="18"/>
  <c r="E6" i="18"/>
  <c r="E7" i="18"/>
  <c r="E2" i="18"/>
  <c r="E3" i="18"/>
  <c r="E4" i="18"/>
  <c r="E14" i="17"/>
  <c r="E15" i="17"/>
  <c r="E16" i="17"/>
  <c r="E17" i="17"/>
  <c r="E18" i="17"/>
  <c r="E19" i="17"/>
  <c r="E20" i="17"/>
  <c r="E21" i="17"/>
  <c r="E11" i="17"/>
  <c r="E12" i="17"/>
  <c r="E13" i="17"/>
  <c r="E7" i="17"/>
  <c r="E8" i="17"/>
  <c r="E9" i="17"/>
  <c r="E10" i="17"/>
  <c r="E22" i="17"/>
  <c r="E5" i="17"/>
  <c r="E6" i="17"/>
  <c r="E2" i="17"/>
  <c r="E3" i="17"/>
  <c r="E4" i="17"/>
  <c r="E10" i="16"/>
  <c r="E11" i="16"/>
  <c r="E12" i="16"/>
  <c r="E13" i="16"/>
  <c r="E8" i="16"/>
  <c r="E9" i="16"/>
  <c r="E6" i="16"/>
  <c r="E7" i="16"/>
  <c r="E2" i="16"/>
  <c r="E3" i="16"/>
  <c r="E4" i="16"/>
  <c r="E5" i="16"/>
  <c r="E23" i="15"/>
  <c r="E24" i="15"/>
  <c r="E25" i="15"/>
  <c r="E26" i="15"/>
  <c r="E27" i="15"/>
  <c r="E28" i="15"/>
  <c r="E29" i="15"/>
  <c r="E30" i="15"/>
  <c r="E31" i="15"/>
  <c r="E32" i="15"/>
  <c r="E33" i="15"/>
  <c r="E34" i="15"/>
  <c r="E35" i="15"/>
  <c r="E36" i="15"/>
  <c r="E37" i="15"/>
  <c r="E38" i="15"/>
  <c r="E39" i="15"/>
  <c r="E40" i="15"/>
  <c r="E41" i="15"/>
  <c r="E42" i="15"/>
  <c r="E9" i="15"/>
  <c r="E10" i="15"/>
  <c r="E11" i="15"/>
  <c r="E12" i="15"/>
  <c r="E13" i="15"/>
  <c r="E14" i="15"/>
  <c r="E15" i="15"/>
  <c r="E16" i="15"/>
  <c r="E17" i="15"/>
  <c r="E18" i="15"/>
  <c r="E19" i="15"/>
  <c r="E20" i="15"/>
  <c r="E21" i="15"/>
  <c r="E22" i="15"/>
  <c r="E6" i="15"/>
  <c r="E7" i="15"/>
  <c r="E8" i="15"/>
  <c r="E2" i="15"/>
  <c r="E3" i="15"/>
  <c r="E4" i="15"/>
  <c r="E5" i="15"/>
  <c r="E53" i="14"/>
  <c r="E54" i="14"/>
  <c r="E55" i="14"/>
  <c r="E56" i="14"/>
  <c r="E57" i="14"/>
  <c r="E58" i="14"/>
  <c r="E59" i="14"/>
  <c r="E60" i="14"/>
  <c r="E61" i="14"/>
  <c r="E62" i="14"/>
  <c r="E63" i="14"/>
  <c r="E64" i="14"/>
  <c r="E65" i="14"/>
  <c r="E66" i="14"/>
  <c r="E67" i="14"/>
  <c r="E68" i="14"/>
  <c r="E69" i="14"/>
  <c r="E70" i="14"/>
  <c r="E71" i="14"/>
  <c r="E72" i="14"/>
  <c r="E73" i="14"/>
  <c r="E74" i="14"/>
  <c r="E75" i="14"/>
  <c r="E76" i="14"/>
  <c r="E43" i="14"/>
  <c r="E44" i="14"/>
  <c r="E45" i="14"/>
  <c r="E46" i="14"/>
  <c r="E47" i="14"/>
  <c r="E48" i="14"/>
  <c r="E49" i="14"/>
  <c r="E50" i="14"/>
  <c r="E51" i="14"/>
  <c r="E52" i="14"/>
  <c r="E31" i="14"/>
  <c r="E32" i="14"/>
  <c r="E33" i="14"/>
  <c r="E34" i="14"/>
  <c r="E35" i="14"/>
  <c r="E36" i="14"/>
  <c r="E37" i="14"/>
  <c r="E38" i="14"/>
  <c r="E39" i="14"/>
  <c r="E40" i="14"/>
  <c r="E41" i="14"/>
  <c r="E42" i="14"/>
  <c r="E2" i="14"/>
  <c r="E3" i="14"/>
  <c r="E4" i="14"/>
  <c r="E5" i="14"/>
  <c r="E6" i="14"/>
  <c r="E7" i="14"/>
  <c r="E8" i="14"/>
  <c r="E9" i="14"/>
  <c r="E10" i="14"/>
  <c r="E11" i="14"/>
  <c r="E12" i="14"/>
  <c r="E13" i="14"/>
  <c r="E14" i="14"/>
  <c r="E15" i="14"/>
  <c r="E16" i="14"/>
  <c r="E17" i="14"/>
  <c r="E18" i="14"/>
  <c r="E19" i="14"/>
  <c r="E20" i="14"/>
  <c r="E21" i="14"/>
  <c r="E22" i="14"/>
  <c r="E23" i="14"/>
  <c r="E24" i="14"/>
  <c r="E25" i="14"/>
  <c r="E26" i="14"/>
  <c r="E27" i="14"/>
  <c r="E28" i="14"/>
  <c r="E29" i="14"/>
  <c r="E30" i="14"/>
  <c r="E3" i="13"/>
  <c r="E2" i="13"/>
  <c r="E12" i="10"/>
  <c r="E13" i="10"/>
  <c r="E14" i="10"/>
  <c r="E15" i="10"/>
  <c r="E16" i="10"/>
  <c r="E17" i="10"/>
  <c r="E11" i="10"/>
  <c r="E18" i="10"/>
  <c r="E9" i="10"/>
  <c r="E10" i="10"/>
  <c r="E4" i="10"/>
  <c r="E5" i="10"/>
  <c r="E6" i="10"/>
  <c r="E7" i="10"/>
  <c r="E8" i="10"/>
  <c r="E2" i="10"/>
  <c r="E3" i="10"/>
  <c r="E8" i="9"/>
  <c r="E9" i="9"/>
  <c r="E10" i="9"/>
  <c r="E11" i="9"/>
  <c r="E12" i="9"/>
  <c r="E7" i="9"/>
  <c r="E6" i="9"/>
  <c r="E5" i="9"/>
  <c r="E2" i="9"/>
  <c r="E3" i="9"/>
  <c r="E4" i="9"/>
  <c r="E12" i="8"/>
  <c r="E13" i="8"/>
  <c r="E14" i="8"/>
  <c r="E15" i="8"/>
  <c r="E16" i="8"/>
  <c r="E17" i="8"/>
  <c r="E11" i="8"/>
  <c r="E6" i="8"/>
  <c r="E7" i="8"/>
  <c r="E8" i="8"/>
  <c r="E9" i="8"/>
  <c r="E10" i="8"/>
  <c r="E2" i="8"/>
  <c r="E3" i="8"/>
  <c r="E4" i="8"/>
  <c r="E5" i="8"/>
  <c r="E10" i="7"/>
  <c r="E11" i="7"/>
  <c r="E12" i="7"/>
  <c r="E13" i="7"/>
  <c r="E8" i="7"/>
  <c r="E9" i="7"/>
  <c r="E4" i="7"/>
  <c r="E5" i="7"/>
  <c r="E6" i="7"/>
  <c r="E7" i="7"/>
  <c r="E2" i="7"/>
  <c r="E3" i="7"/>
  <c r="E8" i="6"/>
  <c r="E9" i="6"/>
  <c r="E10" i="6"/>
  <c r="E11" i="6"/>
  <c r="E13" i="6"/>
  <c r="E12" i="6"/>
  <c r="E7" i="6"/>
  <c r="E5" i="6"/>
  <c r="E6" i="6"/>
  <c r="E2" i="6"/>
  <c r="E3" i="6"/>
  <c r="E4" i="6"/>
  <c r="E11" i="5"/>
  <c r="E12" i="5"/>
  <c r="E9" i="5"/>
  <c r="E10" i="5"/>
  <c r="E8" i="5"/>
  <c r="E2" i="5"/>
  <c r="E3" i="5"/>
  <c r="E4" i="5"/>
  <c r="E5" i="5"/>
  <c r="E6" i="5"/>
  <c r="E7" i="5"/>
  <c r="E45" i="3"/>
  <c r="E46" i="3"/>
  <c r="E47" i="3"/>
  <c r="E48" i="3"/>
  <c r="E49" i="3"/>
  <c r="E50" i="3"/>
  <c r="E51" i="3"/>
  <c r="E52" i="3"/>
  <c r="E53" i="3"/>
  <c r="E54" i="3"/>
  <c r="E55" i="3"/>
  <c r="E56" i="3"/>
  <c r="E39" i="3"/>
  <c r="E40" i="3"/>
  <c r="E41" i="3"/>
  <c r="E42" i="3"/>
  <c r="E43" i="3"/>
  <c r="E44" i="3"/>
  <c r="E23" i="3"/>
  <c r="E24" i="3"/>
  <c r="E25" i="3"/>
  <c r="E26" i="3"/>
  <c r="E27" i="3"/>
  <c r="E28" i="3"/>
  <c r="E29" i="3"/>
  <c r="E30" i="3"/>
  <c r="E31" i="3"/>
  <c r="E32" i="3"/>
  <c r="E33" i="3"/>
  <c r="E34" i="3"/>
  <c r="E35" i="3"/>
  <c r="E36" i="3"/>
  <c r="E37" i="3"/>
  <c r="E38" i="3"/>
  <c r="E21" i="3"/>
  <c r="E22" i="3"/>
  <c r="E2" i="3"/>
  <c r="E3" i="3"/>
  <c r="E4" i="3"/>
  <c r="E5" i="3"/>
  <c r="E6" i="3"/>
  <c r="E7" i="3"/>
  <c r="E8" i="3"/>
  <c r="E9" i="3"/>
  <c r="E10" i="3"/>
  <c r="E11" i="3"/>
  <c r="E12" i="3"/>
  <c r="E13" i="3"/>
  <c r="E14" i="3"/>
  <c r="E15" i="3"/>
  <c r="E16" i="3"/>
  <c r="E17" i="3"/>
  <c r="E18" i="3"/>
  <c r="E19" i="3"/>
  <c r="E20" i="3"/>
  <c r="E111" i="2"/>
  <c r="E112" i="2"/>
  <c r="E113" i="2"/>
  <c r="E114" i="2"/>
  <c r="E115" i="2"/>
  <c r="E116" i="2"/>
  <c r="E119" i="2"/>
  <c r="E120" i="2"/>
  <c r="E121" i="2"/>
  <c r="E122" i="2"/>
  <c r="E123" i="2"/>
  <c r="E124" i="2"/>
  <c r="E103" i="2"/>
  <c r="E104" i="2"/>
  <c r="E105" i="2"/>
  <c r="E106" i="2"/>
  <c r="E107" i="2"/>
  <c r="E108" i="2"/>
  <c r="E109" i="2"/>
  <c r="E95" i="2"/>
  <c r="E96" i="2"/>
  <c r="E97" i="2"/>
  <c r="E98" i="2"/>
  <c r="E99" i="2"/>
  <c r="E100" i="2"/>
  <c r="E101" i="2"/>
  <c r="E102" i="2"/>
  <c r="E110" i="2"/>
  <c r="E117" i="2"/>
  <c r="E118" i="2"/>
  <c r="E125" i="2"/>
  <c r="E126" i="2"/>
  <c r="E94" i="2"/>
  <c r="E73" i="2"/>
  <c r="E74" i="2"/>
  <c r="E75" i="2"/>
  <c r="E76" i="2"/>
  <c r="E77" i="2"/>
  <c r="E78" i="2"/>
  <c r="E79" i="2"/>
  <c r="E80" i="2"/>
  <c r="E81" i="2"/>
  <c r="E82" i="2"/>
  <c r="E83" i="2"/>
  <c r="E84" i="2"/>
  <c r="E85" i="2"/>
  <c r="E86" i="2"/>
  <c r="E87" i="2"/>
  <c r="E88" i="2"/>
  <c r="E89" i="2"/>
  <c r="E90" i="2"/>
  <c r="E91" i="2"/>
  <c r="E92" i="2"/>
  <c r="E93" i="2"/>
  <c r="E46" i="2"/>
  <c r="E47" i="2"/>
  <c r="E48" i="2"/>
  <c r="E49" i="2"/>
  <c r="E50" i="2"/>
  <c r="E51" i="2"/>
  <c r="E52" i="2"/>
  <c r="E53" i="2"/>
  <c r="E54" i="2"/>
  <c r="E55" i="2"/>
  <c r="E56" i="2"/>
  <c r="E57" i="2"/>
  <c r="E58" i="2"/>
  <c r="E59" i="2"/>
  <c r="E60" i="2"/>
  <c r="E61" i="2"/>
  <c r="E62" i="2"/>
  <c r="E63" i="2"/>
  <c r="E64" i="2"/>
  <c r="E65" i="2"/>
  <c r="E66" i="2"/>
  <c r="E67" i="2"/>
  <c r="E68" i="2"/>
  <c r="E69" i="2"/>
  <c r="E70" i="2"/>
  <c r="E71" i="2"/>
  <c r="E72" i="2"/>
  <c r="E2" i="2"/>
  <c r="E3" i="2"/>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alcChain>
</file>

<file path=xl/sharedStrings.xml><?xml version="1.0" encoding="utf-8"?>
<sst xmlns="http://schemas.openxmlformats.org/spreadsheetml/2006/main" count="2022" uniqueCount="1080">
  <si>
    <t>公司聚焦鲜战略，以三大核心能力为基础，构筑可复制扩张并购模型</t>
  </si>
  <si>
    <t>2021-02-22 08:21:43</t>
  </si>
  <si>
    <t>新乳业（002946）：乳业舰队乘风破浪，独辟蹊径大展宏图</t>
  </si>
  <si>
    <t>中信证券研究</t>
  </si>
  <si>
    <t>当前经济整体呈供需双强的组合，但后续消费高增的可持续性仍有待观察</t>
  </si>
  <si>
    <t>固收｜片叶知春秋：“春节经济”的繁荣背后</t>
  </si>
  <si>
    <t>料产业链有望维持景气向上趋势，龙头公司盈利改善空间较大</t>
  </si>
  <si>
    <t>化工｜染料：看涨趋势明确，继续推荐龙头</t>
  </si>
  <si>
    <t>监管框架完善，竞争格局变革</t>
  </si>
  <si>
    <t>银行｜规范经营，行稳致远：对《关于进一步规范商业银行互联网贷款业务的通知》的点评</t>
  </si>
  <si>
    <t>零部件整体估值处于低位，配置性价比高</t>
  </si>
  <si>
    <t>汽车零部件｜全球优势高筑护城河，优选低估值高成长品种</t>
  </si>
  <si>
    <t>粮食安全问题高度提升、种业首次单独成段表述、生猪养殖政策转为长期健康发展</t>
  </si>
  <si>
    <t>农业｜保障粮食安全，打好种业翻身仗：2021年中央1号文件点评</t>
  </si>
  <si>
    <t>如何看待当前公募基金抱团程度</t>
  </si>
  <si>
    <t>晨会0222｜如何看待当前公募基金抱团程度</t>
  </si>
  <si>
    <t>受益行业高景气，叠加降本增效持续推进，公司盈利能力有望显著增强</t>
  </si>
  <si>
    <t>2021-02-23 08:24:40</t>
  </si>
  <si>
    <t>江铃汽车（000550）：轻卡迎来高景气，降本增效高弹性</t>
  </si>
  <si>
    <t>蓝筹地产公司是兼具一定成长性和短期业绩稳定性的选择，公募基金的配置仓位有提升空间</t>
  </si>
  <si>
    <t>地产｜看好地产的市场面和基本面理由</t>
  </si>
  <si>
    <t>巨头入场明确利好智能电动产业链，三条主线把握投资机会</t>
  </si>
  <si>
    <t>新能源汽车｜科技巨头扎堆入场造车，智能电动产业链大时代来临</t>
  </si>
  <si>
    <t>板块当前估值处相对低位，PEG角度显著低估</t>
  </si>
  <si>
    <t>电子｜消费电子板块当前时点怎么看：估值低位，业绩明确关注垂直整合及供应链品牌化趋势</t>
  </si>
  <si>
    <t>我们判断钢铁行业将出现明显供需缺口，行业利润中枢有望显著提升</t>
  </si>
  <si>
    <t>钢铁｜钢铁投资价值或将超越2017年供给侧改革时期</t>
  </si>
  <si>
    <t>锂精矿市场拐点确立，价格预计将上涨至700美元/吨，进一步刺激锂价上行</t>
  </si>
  <si>
    <t>有色｜西澳锂矿企业2020年生产经营总结</t>
  </si>
  <si>
    <t>一旦顺周期板块出现调整，预计市场会重回轮动慢涨的均衡状态</t>
  </si>
  <si>
    <t>策略｜顺周期板块调整后市场会重回均衡状态</t>
  </si>
  <si>
    <t>顺周期板块调整后市场会重回均衡状态</t>
  </si>
  <si>
    <t>晨会0223｜顺周期板块调整后市场会重回均衡状态</t>
  </si>
  <si>
    <t>预计公司未来三年内销仍将延续较快增长，而外销受益海外需求复苏增速有望回升</t>
  </si>
  <si>
    <t>2021-02-24 08:15:33</t>
  </si>
  <si>
    <t>敏华控股（01999.HK）：破局之道，进击之法</t>
  </si>
  <si>
    <t>公司业务模式类似REITs，平价彻底打通发展模式。首次覆盖给予“买入”评级</t>
  </si>
  <si>
    <t>信义能源（03868.HK）：成长明确的类REITs，平价助模式彻底跑通</t>
  </si>
  <si>
    <t>2021年浮法玻璃行业高景气有望持续，行业盈利水平将进一步提升</t>
  </si>
  <si>
    <t>建材｜如何看待浮法玻璃行业的供给、需求与库存</t>
  </si>
  <si>
    <t>建议关注“产业拐点”明确的细分领域以及具备改革空间标的投资机会</t>
  </si>
  <si>
    <t>军工｜国资加大军工投入，资源整合有望加速</t>
  </si>
  <si>
    <t>就业问题或许是美国政府推动财政发力的重要原因</t>
  </si>
  <si>
    <t>固收｜全球利率上升的政策背景</t>
  </si>
  <si>
    <t>在策略上我们建议选择优质赛道的大市值龙头公司进行布局</t>
  </si>
  <si>
    <t>海外中资股｜港股打新，如何布局</t>
  </si>
  <si>
    <t>原油和工业金属价格持续上涨，哪些涨价可持续，带来哪些投资机会？</t>
  </si>
  <si>
    <t>主题｜涨价带来哪些投资机会？</t>
  </si>
  <si>
    <t>港股打新，如何布局</t>
  </si>
  <si>
    <t>晨会0224｜港股打新，如何布局</t>
  </si>
  <si>
    <t>MCU主业受益行业景气，同时公司盈利能力进入上行阶段，维持“买入”评级</t>
  </si>
  <si>
    <t>2021-02-25 08:28:41</t>
  </si>
  <si>
    <t>中颖电子（300327）：行业景气+品牌拓展，战投助力长期发展</t>
  </si>
  <si>
    <t>预计技术研发、产品布局优势将推动公司持续提升强势业务的市场地位</t>
  </si>
  <si>
    <t>松井股份（688157）：平台型高端功能涂料供应商，有望步入高成长正轨</t>
  </si>
  <si>
    <t>预计社区团购将掀起一场适合在全国复制推广的“普惠式”零售革命</t>
  </si>
  <si>
    <t>消费｜社区团购：普惠式电商，再掀零售革命</t>
  </si>
  <si>
    <t>预计本轮木浆行情有望持续至Q2，下半年持续性需看后续需求改善幅度</t>
  </si>
  <si>
    <t>轻工｜造纸：木浆成本推动纸价，Q2至下半年波动加大</t>
  </si>
  <si>
    <t>终结行业的内卷化竞争，供给侧改革的最后一块制度拼图</t>
  </si>
  <si>
    <t>地产｜供给侧改革的最后一块制度拼图</t>
  </si>
  <si>
    <t>展望2021年全国两会和政府工作报告</t>
  </si>
  <si>
    <t>固收｜两会关键词展望：稳字优先，温和退出</t>
  </si>
  <si>
    <t>上调印花税率对投机性交易行为产生一定负面影响，但市场短期调整后将回到新的平衡</t>
  </si>
  <si>
    <t>海外中资股｜香港拟提高印花税，短期调整后将达到新的平衡</t>
  </si>
  <si>
    <t>香港拟提高印花税，短期调整后将达到新的平衡</t>
  </si>
  <si>
    <t>晨会0225｜香港拟提高印花税</t>
  </si>
  <si>
    <t>展望2021，公司功能性护肤品、药械有望保持高速增长，原料逐步恢复增长</t>
  </si>
  <si>
    <t>2021-02-26 08:26:21</t>
  </si>
  <si>
    <t>华熙生物（688363）：收入、利润均超预期，功能性护肤品增长翻番</t>
  </si>
  <si>
    <t>定增募投增强锂威竞争力，21年产能释放将贡献业绩弹性</t>
  </si>
  <si>
    <t>欣旺达（300207）：拟定增募资39亿元，积极布局消费电芯</t>
  </si>
  <si>
    <t>K40系列在2000-3000价格带竞争力强，进一步提升公司中高端产品组合的竞争力</t>
  </si>
  <si>
    <t>小米集团-W（01810.HK）：K40系列发布，中高端产品组合和竞争力进一步提升</t>
  </si>
  <si>
    <t>公司营收料将持续高增长，盈利能力亦有望快速改善。看好公司中长期投资价值</t>
  </si>
  <si>
    <t>Snowflake（SNOW.N）：从云数据仓库到数据云平台</t>
  </si>
  <si>
    <t>公司专注于肺癌领域的创新型药企，研发进度国内领先，竞争格局良好</t>
  </si>
  <si>
    <t>艾力斯-U（688578）：肺癌领域创新型龙头，伏美替尼有望近期获批</t>
  </si>
  <si>
    <t>碧桂园服务可能收购蓝光嘉宝，或意味着行业“中段”开启</t>
  </si>
  <si>
    <t>物管｜买卖双方更理性，并购或层出不穷</t>
  </si>
  <si>
    <t>实际利率上行对当前美股构成风险</t>
  </si>
  <si>
    <t>海外宏观｜剖析美债收益率上行对美股的影响</t>
  </si>
  <si>
    <t>剖析美债收益率上行对美股的影响</t>
  </si>
  <si>
    <t>晨会0226｜剖析美债收益率上行对美股的影响</t>
  </si>
  <si>
    <t>关键词：市场有望重回“轮动慢涨”；宏观：稳字优先
；二线龙头</t>
  </si>
  <si>
    <t>2021-02-27 10:01:51</t>
  </si>
  <si>
    <t>一周研读｜顺周期与低估值</t>
  </si>
  <si>
    <t>期待贝壳在家装领域的突破，看好其作为产业互联网平台的投资价值</t>
  </si>
  <si>
    <t>2021-02-28 15:26:52</t>
  </si>
  <si>
    <t>贝壳（BEKE.N）：产业互联网平台如何重塑万亿家装市场</t>
  </si>
  <si>
    <t>各国央行研发并采用即时预测模型以实时追踪经济状态的变化，我们对主要代表模型进行回顾</t>
  </si>
  <si>
    <t>宏观｜即时预测模型综述</t>
  </si>
  <si>
    <t>贵金属价格或进入中期下行，商品需求逻辑可能逐步向供给逻辑转移</t>
  </si>
  <si>
    <t>债市聚焦｜美债收益率上行对国内资产价格影响几何？</t>
  </si>
  <si>
    <t>市场步入“慢涨三部曲”中的平静期，建议转战新的主线</t>
  </si>
  <si>
    <t>策略聚焦｜步入平静期，转战新主线</t>
  </si>
  <si>
    <t>从短、中、长三个角度来看公司成长性，未来一年目标价626港元，维持“增持”评级</t>
  </si>
  <si>
    <t>2021-02-17 16:23:04</t>
  </si>
  <si>
    <t>香港交易所（00388.HK）：短期换手率仍有空间，中长期成长逻辑清晰</t>
  </si>
  <si>
    <t>快手电商作为快手的新兴业务，将推动快手整体收入规模快速成长</t>
  </si>
  <si>
    <t>快手-W（01024.HK）｜快手科技：直播电商业务的成长与蜕变</t>
  </si>
  <si>
    <t>春节期间海外大事记</t>
  </si>
  <si>
    <t>海外宏观｜全球经济复苏和再通胀预期是主旋律</t>
  </si>
  <si>
    <t>再通胀的预期可能有所升温</t>
  </si>
  <si>
    <t>宏观｜多因素导致CPI短暂承压：2021年1月物价数据点评</t>
  </si>
  <si>
    <t>A股市场流动性热点跟踪20210215</t>
  </si>
  <si>
    <t>策略｜公募基金申赎行为变化解析</t>
  </si>
  <si>
    <t>极致的分化继续缓解，坚持配置高性价比品种</t>
  </si>
  <si>
    <t>策略聚焦｜充裕的市场流动性推动A股慢涨延续</t>
  </si>
  <si>
    <t>梳理集成电路国产化发展现状，总结产业“黄金十年”核心逻辑和两条投资主线</t>
  </si>
  <si>
    <t>2021-02-18 08:28:58</t>
  </si>
  <si>
    <t>电子｜以史为鉴，从全球发展历程看半导体投资机遇</t>
  </si>
  <si>
    <t>春节白酒动销乐观，凝聚更强共识，持续推荐</t>
  </si>
  <si>
    <t>食品饮料｜春节消费繁荣，高端白酒强劲</t>
  </si>
  <si>
    <t>公司通过自主研发和外延并购品牌力不断提升，线上渠道建设持续发力，进军电动工具等新领域打开成长天花板</t>
  </si>
  <si>
    <t>巨星科技（002444）：海外景气向上叠加品类拓展，成就全球化手动工具龙头</t>
  </si>
  <si>
    <t>预计紫金矿业A/H股市值可达5500亿元和5000亿港元，上调A/H股目标价至21元/ 19港元</t>
  </si>
  <si>
    <t>紫金矿业（601899/02899.HK）：回归资源价值，市值迈向新台阶</t>
  </si>
  <si>
    <t>我国的航空发动机产业已出现明显的产业拐点，并将迎来至少5－10年黄金发展期</t>
  </si>
  <si>
    <t>军工｜航空发动机的演变及国内产业格局</t>
  </si>
  <si>
    <t>中国保险资金产业并购时代来临，应当重点关注互联网、健康和汽车等产业链协同机会</t>
  </si>
  <si>
    <t>保险｜保险资金产业并购时代来临</t>
  </si>
  <si>
    <t>短期内资金面预计将维持紧平衡，10年期国债收益率的合适区间或在3%-3.3%</t>
  </si>
  <si>
    <t>固收｜春节后债市怎么看？</t>
  </si>
  <si>
    <t>A股慢涨延续</t>
  </si>
  <si>
    <t>晨会0218｜A股慢涨延续</t>
  </si>
  <si>
    <t>坚持配置“五大安全”主线中的高性价比品种，并继续增配港股</t>
  </si>
  <si>
    <t>2021-02-19 08:19:06</t>
  </si>
  <si>
    <t>中信证券亮马组合（2月下）：关注前期超跌的高性价比品种</t>
  </si>
  <si>
    <t>中期内需求韧性持续、供给格局向好，预计公司盈利中枢及ROE相对稳定</t>
  </si>
  <si>
    <t>海螺水泥（600585）：盈利中枢趋稳，估值回升可期</t>
  </si>
  <si>
    <t>公司获得网约车运营许可，成为中国首家拥有该资质的自动驾驶公司</t>
  </si>
  <si>
    <t>科技&amp;汽车｜文远知行：获得网约车运营许可，Robotaxi商业化领先</t>
  </si>
  <si>
    <t>建议继续把握持续景气的硅料环节，继续推荐领先产能扩张和拥有高品质硅料的龙头公司</t>
  </si>
  <si>
    <t>电新｜光伏：硅料供需紧张或延续至2022年</t>
  </si>
  <si>
    <t>出行相关航空、高铁、机场板块有望基本面迎修复，建议及时布局</t>
  </si>
  <si>
    <t>交运｜寒冰渐融，及时布局：从春运数据看出行板块配置时机</t>
  </si>
  <si>
    <t>当前时点建议关注四条主线：油价上行、顺周期、大农化、消费属性及材料平台公司</t>
  </si>
  <si>
    <t>化工｜油价与需求共振，二线龙头有望戴维斯双击</t>
  </si>
  <si>
    <t>对国内债市影响或相对中性，应防范人民币汇率波动风险发生的可能</t>
  </si>
  <si>
    <t>固收｜如何看待全球通胀和美债利率上升的风险？</t>
  </si>
  <si>
    <t>如何看待全球通胀和美债利率上升的风险？</t>
  </si>
  <si>
    <t>晨会0219｜如何看待全球通胀和美债利率上升的风险？</t>
  </si>
  <si>
    <t>价格战拐点有望于年内到来，明年中通将步入业绩稳健成长期​，当前强烈推荐</t>
  </si>
  <si>
    <t>2021-02-21 13:34:46</t>
  </si>
  <si>
    <t>中通快递（ZTO.N）：王者之势，愈战愈勇</t>
  </si>
  <si>
    <t>把握全覆盖的政策机遇，看好物业管理行业</t>
  </si>
  <si>
    <t>物管｜走向全覆盖的历史机遇</t>
  </si>
  <si>
    <t>预计未来一年铜价有望突破12000美元/吨</t>
  </si>
  <si>
    <t>有色｜铜：十年大周期，剑指一万二</t>
  </si>
  <si>
    <t>历史上高度机构化持有结构的个股并没有抵御市场下行压力</t>
  </si>
  <si>
    <t>策略｜如何看待当前公募基金抱团程度</t>
  </si>
  <si>
    <t>债市大概率呈现中性表现，10年期国债收益率的合适区间或在3%-3.3%</t>
  </si>
  <si>
    <t>债市聚焦｜如何理解流动性紧平衡及其货币政策操作？</t>
  </si>
  <si>
    <t>由于技术壁垒高，消费者重视品牌积淀，越野车有望为长城汽车带来超额利润</t>
  </si>
  <si>
    <t>2021-02-08 08:13:29</t>
  </si>
  <si>
    <t>长城汽车（02333.HK）：中国越野车市场扩容潜力巨大，坦克系列有望再造“神车”</t>
  </si>
  <si>
    <t>公司作为美妆细分赛道皮肤学级护肤品里的绝对龙头，兼具壁垒性和高成长，具有稀缺性</t>
  </si>
  <si>
    <t>贝泰妮（A20333）：皮肤学级护肤品龙头，国货之光</t>
  </si>
  <si>
    <t>预计2021年社融增速中枢约为11.2%，节奏呈现“先降后稳”趋势</t>
  </si>
  <si>
    <t>银行｜社融和流动性：预期引导，收而有稳</t>
  </si>
  <si>
    <t>行业有望加速整合，优质企业可能脱颖而出</t>
  </si>
  <si>
    <t>物业｜商企物管服务：应对供给挑战，期待中外融合，提升综合效率</t>
  </si>
  <si>
    <t>2021年春节旺季白酒消费具备弹性，建议继续紧抱白酒龙头</t>
  </si>
  <si>
    <t>白酒｜旺季动销逐步验证，再度凝聚更强共识</t>
  </si>
  <si>
    <t>随着疫情顶部的临近，建议重点关注交通运输、餐饮文娱、旅游酒店等板块</t>
  </si>
  <si>
    <t>大类资产配置｜全球疫情见顶的主题交易机会</t>
  </si>
  <si>
    <t>文件部分条款如低价补贴、大数据杀熟等相对有所放松，但整体来看文件基调仍然趋严</t>
  </si>
  <si>
    <t>政策｜反垄断指南落地，政策松紧有度引导企业自发整改</t>
  </si>
  <si>
    <t>预计节后市场将重回轮动慢涨</t>
  </si>
  <si>
    <t>晨会0208｜预计节后市场将重回轮动慢涨</t>
  </si>
  <si>
    <t>公司一类模制瓶放量确定性较强，抗生素模制瓶销售逐步恢复，有望带动业绩提速</t>
  </si>
  <si>
    <t>2021-02-09 07:52:58</t>
  </si>
  <si>
    <t>山东药玻（600529）：业绩有望提速，一类瓶引领高增长</t>
  </si>
  <si>
    <t>公司2021年主营业务料将迎来量价齐升的景气周期，首次覆盖给予“买入”评级</t>
  </si>
  <si>
    <t>厦门钨业（600549）：发力新能源材料与永磁电机的制造业翘楚</t>
  </si>
  <si>
    <t>估值逻辑遵从严谨财务分析框架，P/FCF是理想的估值指标</t>
  </si>
  <si>
    <t>前瞻｜软件SaaS企业估值的锚在哪里？</t>
  </si>
  <si>
    <t>我们估算，目前10年期国债收益率的合适区间或在3%-3.3%</t>
  </si>
  <si>
    <t>固收｜合适的利率是多少？</t>
  </si>
  <si>
    <t>合适的利率是多少？</t>
  </si>
  <si>
    <t>晨会0209｜合适的利率是多少？</t>
  </si>
  <si>
    <t>茅台稀缺性不断凸显，有望享受更高溢价，当下估值有较强支撑</t>
  </si>
  <si>
    <t>2021-02-10 08:32:56</t>
  </si>
  <si>
    <t>贵州茅台（600519）：三万亿从头越，长坡厚雪春风来</t>
  </si>
  <si>
    <t>美股科技巨头业绩延续三季度以来的复苏趋势，同时对于2021年业绩展望亦较为积极</t>
  </si>
  <si>
    <t>前瞻｜复苏进程加速：美股科技巨头四季报</t>
  </si>
  <si>
    <t>宏观需求持续向好有利银行，后续关注权益市场资金面变化</t>
  </si>
  <si>
    <t>银行｜信用市场保持乐观：2021年1月金融数据点评</t>
  </si>
  <si>
    <t>铝价中枢将持续上行</t>
  </si>
  <si>
    <t>有色｜碳达峰下迎接铝工业新一轮“供给侧”改革</t>
  </si>
  <si>
    <t>油价回升和需求复苏推动石油化工行业景气度持续回升，坚定推荐布局两条主线</t>
  </si>
  <si>
    <t>石化｜国际油价：布油重回60美元，继续推荐油价回升和顺周期受益标的</t>
  </si>
  <si>
    <t>货币政策整体思路并未发生转变，三个边际变化值得关注</t>
  </si>
  <si>
    <t>宏观｜仍是“不急转弯”，关注三个边际因素演变：2020年四季度货币政策执行报告点评</t>
  </si>
  <si>
    <t>美国“散户逼空”事件难成系统性风险</t>
  </si>
  <si>
    <t>海外策略｜聚焦美国“散户逼空”事件</t>
  </si>
  <si>
    <t>聚焦美国“散户逼空”事件</t>
  </si>
  <si>
    <t>晨会0210｜聚焦美国“散户逼空”事件</t>
  </si>
  <si>
    <t>预计节后市场将重回轮动慢涨，建议年前布局“五大安全”领域中高性价比行业</t>
  </si>
  <si>
    <t>2021-02-07 15:35:02</t>
  </si>
  <si>
    <t>策略聚焦｜流动性紧平衡前移，极致分化将缓解</t>
  </si>
  <si>
    <t>展望"十四五"电网建设投资，结构侧重突出，总体规模维稳，建议重点关注三条主线</t>
  </si>
  <si>
    <t>2021-02-01 08:34:25</t>
  </si>
  <si>
    <t>电新｜结构重于总量，国网3500亿美金投向“新”电网</t>
  </si>
  <si>
    <t>国内高端重卡龙头，受益于行业产品结构升级以及竞争格局向好，维持"买入"评级</t>
  </si>
  <si>
    <t>中国重汽（03808.HK）：竞争力显著增强，市场份额剑指第一</t>
  </si>
  <si>
    <t>公司营收稳定增长，业绩增速转正。维持"增持"评级</t>
  </si>
  <si>
    <t>2021-02-02 08:27:12</t>
  </si>
  <si>
    <t>平安银行（000001）：战略清晰，前景明确</t>
  </si>
  <si>
    <t>公司海外产能布局领先，内销渠道管理理顺，发展有望提速。首次覆盖给予"买入"评级</t>
  </si>
  <si>
    <t>梦百合（603313）：外销与内销共振</t>
  </si>
  <si>
    <t>公司股权激励落地，助力未来成长，彰显发展信心。维持"买入"评级</t>
  </si>
  <si>
    <t>2021-02-03 08:27:15</t>
  </si>
  <si>
    <t>中国飞鹤（06186.HK）：股权激励落地，加速收割婴配奶粉市场，储备增长点颇具潜力</t>
  </si>
  <si>
    <t>公司短期良好业绩逐步释放，中长期增长路径清晰，维持"买入"评级</t>
  </si>
  <si>
    <t>2021-02-04 08:23:39</t>
  </si>
  <si>
    <t>数据港（603881）：项目持续交付，业绩加速释放</t>
  </si>
  <si>
    <t>"汉"1月交付约1.2万辆，爆款持续性强，2021年新车型值得期待</t>
  </si>
  <si>
    <t>比亚迪（002594/01211.HK）：1月销量符合预期，DM-i新车型预售火爆</t>
  </si>
  <si>
    <t>投资事件值得反思，围绕保险主业产业并购正当其时</t>
  </si>
  <si>
    <t>中国平安（601318/02318.HK）：长期看点在综合金融和产业并购</t>
  </si>
  <si>
    <t>端汽车零售的各种智能应用模块与高价值量电子元器件渗透率有望不断提升</t>
  </si>
  <si>
    <t>数据科技+电子｜汽车电子产业：智能化渗透率逐季提升，产业景气向上可期</t>
  </si>
  <si>
    <t>坚定看好中国运营商估值提升</t>
  </si>
  <si>
    <t>通信｜全球视角再看运营商历史性投资机遇</t>
  </si>
  <si>
    <t>短期内可以适当把握超跌反弹的交易机会</t>
  </si>
  <si>
    <t>固收｜片叶知春秋：宏观经济有哪些值得关注的信号？</t>
  </si>
  <si>
    <t>南向资金创纪录净买入超过3000亿港元。1月外资和香港本地资金小幅流出港股市场</t>
  </si>
  <si>
    <t>海外策略｜南向“抱团”买入，但外资离场：南向资金监测和港股投资者行为月报（2021年2月）</t>
  </si>
  <si>
    <t>片叶知春秋：宏观经济有哪些值得关注的信号</t>
  </si>
  <si>
    <t>晨会0204｜南向“抱团”买入，但外资离场</t>
  </si>
  <si>
    <t>关注业绩有望持续超预期的品种</t>
  </si>
  <si>
    <t>中信证券亮马组合（2月上）：关注业绩有望持续超预期的品种</t>
  </si>
  <si>
    <t>预计2021年公司有望受益内需复苏和出口回暖，实现收入和业绩高增</t>
  </si>
  <si>
    <t>申洲国际（02313.HK）：产能饱满&amp;招聘提速，兼具稳健性与成长性</t>
  </si>
  <si>
    <t>12月季度核心商业增长稳健；云业务收入持续保持强劲增长，单季度EBITA转正</t>
  </si>
  <si>
    <t>阿里巴巴集团（BABA.N/09988.HK）：核心业务稳健，云计算EBITA转正</t>
  </si>
  <si>
    <t>预计公司中期仍有望继续维持高速增长，长周期的投资价值依然明显</t>
  </si>
  <si>
    <t>声网（API.O）：产品优势显著，应用场景不断扩展</t>
  </si>
  <si>
    <t>公司开源商业化升维，赋能产品迭代、人才高地和生态伙伴体系三大动力引擎</t>
  </si>
  <si>
    <t>PingCAP平凯星辰｜数据库新势力PingCAP：以开源拥抱世界</t>
  </si>
  <si>
    <t>地产销售、投资增速前高后低的可能性较大，地产或将进入下行周期</t>
  </si>
  <si>
    <t>固收｜周期拾贝：地产周期走到哪了？</t>
  </si>
  <si>
    <t>周期拾贝：地产周期走到哪了？</t>
  </si>
  <si>
    <t>晨会0203｜周期拾贝：地产周期走到哪了？</t>
  </si>
  <si>
    <t>公司乘时代红利，以对行业和消费者的深刻洞察、数字化、快速反应成为DTC美妆翘楚</t>
  </si>
  <si>
    <t>逸仙电商（YATSEN）：互联网弄潮儿，DTC美妆头号玩家</t>
  </si>
  <si>
    <t>五年维度公司利润有望维持在150亿以上，十年维度预计公司市值达千亿美元</t>
  </si>
  <si>
    <t>紫金矿业（601899／02899.HK）：三步走成就“矿业茅台”的千亿美元市值</t>
  </si>
  <si>
    <t>量化基金仍将是重要的配置方向；组合投资是平滑净值曲线、分散个体风险的较好方式</t>
  </si>
  <si>
    <t>配置｜资管大时代，行业正循环：2020年量化基金发展回顾与展望</t>
  </si>
  <si>
    <t>2021年房地产市场十大展望</t>
  </si>
  <si>
    <t>地产｜2021年房地产市场十大展望</t>
  </si>
  <si>
    <t>参考历史，紧平衡或持续1~2个季度。中长期看，广义流动性收敛是债市高确定性利好</t>
  </si>
  <si>
    <t>固收｜这次收紧会持续多久？</t>
  </si>
  <si>
    <t>万亿投放在即，2月慢涨延续</t>
  </si>
  <si>
    <t>晨会0201｜万亿投放在即，2月慢涨延续</t>
  </si>
  <si>
    <t>碳中和目标下，新能源产业迎历史性发展机遇，基金公司积极布局相关指数工具</t>
  </si>
  <si>
    <t>量化｜布局碳中和，“指”投新能源：指数研究与指数化投资</t>
  </si>
  <si>
    <t>从用户流量、产品体系&amp;运营思路、行业格局以及成长性来源等视角进行分析</t>
  </si>
  <si>
    <t>前瞻+传媒｜广告视角看抖音&amp;快手：抖音外延，快手加速</t>
  </si>
  <si>
    <t>自动驾驶商业化加速，智能汽车时代来临</t>
  </si>
  <si>
    <t>科技+制造｜自动驾驶加速，智能汽车时代来临</t>
  </si>
  <si>
    <t>视频号有望提升腾讯长期竞争力，同时或将搅动短视频、营销、电商等行业格局</t>
  </si>
  <si>
    <t>传媒+前瞻｜视频号：完善微信内容社群与商业生态，或将带来行业格局新变化</t>
  </si>
  <si>
    <t>权益类基金在突破新高后开启新的征程，若得到基础市场支撑，将有望继续引领行业扩容</t>
  </si>
  <si>
    <t>金融产品｜业绩规模双丰收，主动权益新征程：2020年公募基金盘点与展望</t>
  </si>
  <si>
    <t>聚焦全球市场的五大风险</t>
  </si>
  <si>
    <t>晨会0202｜聚焦全球市场的五大风险</t>
  </si>
  <si>
    <t>app_msg_url</t>
  </si>
  <si>
    <t>app_msg_digest</t>
  </si>
  <si>
    <t>msg_create_time</t>
  </si>
  <si>
    <t>app_msg_title</t>
  </si>
  <si>
    <t>biz_name</t>
  </si>
  <si>
    <t>国君有色邬华宇团队</t>
  </si>
  <si>
    <t>2021-02-22 07:31:47</t>
  </si>
  <si>
    <t>国君有色 | 复苏预期不断走强，有色板块迎来共振</t>
  </si>
  <si>
    <t>国泰君安证券研究</t>
  </si>
  <si>
    <t>国君策略陈显顺团队</t>
  </si>
  <si>
    <t>国君策略 | 一飞但不能冲天</t>
  </si>
  <si>
    <t>更多国君精彩研报，可登录道合APP或联系对口销售获取</t>
  </si>
  <si>
    <t>晨报0222 | 宏观、策略、有色专题报告</t>
  </si>
  <si>
    <t>2021-02-23 07:34:19</t>
  </si>
  <si>
    <t>国君策略 | 通胀为影，外需为魅</t>
  </si>
  <si>
    <t>国君宏观花长春团队</t>
  </si>
  <si>
    <t>国君宏观 | 中央一号文件的七大亮点</t>
  </si>
  <si>
    <t>今天下午3点半，君弘APP准时上线</t>
  </si>
  <si>
    <t>直播预告 | 所长解码牛年新行情</t>
  </si>
  <si>
    <t>晨报0223 | 中央一号文件点评、郑煤机（601717）、中国中冶（601618）</t>
  </si>
  <si>
    <t>国君固收覃汉团队</t>
  </si>
  <si>
    <t>2021-02-24 07:27:35</t>
  </si>
  <si>
    <t>国君固收 | 再通胀交易是否会驱动货币政策收紧</t>
  </si>
  <si>
    <t>登录国泰君安君弘APP，亦可收看本场直播回放</t>
  </si>
  <si>
    <t>黄燕铭：目前行情重点在周期，未来关注机械设备</t>
  </si>
  <si>
    <t>晨报0224 | 温和再通胀策略、地产新周期、云计算产业链</t>
  </si>
  <si>
    <t>国君化妆品訾猛团队</t>
  </si>
  <si>
    <t>2021-02-25 07:28:21</t>
  </si>
  <si>
    <t>国君化妆品 | 功能性护肤品行业专题：产品为核，渠道争雄</t>
  </si>
  <si>
    <t>国君策略 | 大宗涨价浪潮不断</t>
  </si>
  <si>
    <t>晨报0225 | 金工专题、功能性护肤品专题、盛视科技（002990）、宇通客车（600066）、御家汇（300740）</t>
  </si>
  <si>
    <t>国君消费大组訾猛团队</t>
  </si>
  <si>
    <t>2021-02-26 08:23:00</t>
  </si>
  <si>
    <t>国君消费 | 新兴消费行业深度报告：变革与创新，新消费时代</t>
  </si>
  <si>
    <t>国君策略陈显顺团队、国君港股中小盘丁丹团队</t>
  </si>
  <si>
    <t>国君策略&amp;港股中小盘 | 港股印花税税率上调点评：不畏调整，坚守南下核心龙头</t>
  </si>
  <si>
    <t>国君策略陈显顺团队、国君宏观花长春团队</t>
  </si>
  <si>
    <t>国君策略&amp;宏观 | 地产全局不弱，周期再迎助力</t>
  </si>
  <si>
    <t>晨报0226 | 地产周期策略、港股印花税税率上调点评、碳中和专题、和而泰（002402）</t>
  </si>
  <si>
    <t>精选国泰君安研究所一周热门活动观点，附音视频回放链接</t>
  </si>
  <si>
    <t>2021-02-28 20:20:25</t>
  </si>
  <si>
    <t>大小风格不会切换，关注抱团外的好公司​ | 国君一周热门活动精选（2.21-2.27）</t>
  </si>
  <si>
    <t>现在关注“国泰君安研究所如是说”微博账号，即可收看直播回放</t>
  </si>
  <si>
    <t>周期股强势崛起，如何布局？| 国君研究所“纵论风格切换”特别策划观点集锦</t>
  </si>
  <si>
    <t>2021-02-20 22:16:59</t>
  </si>
  <si>
    <t>左手铜铝，右手锂钴，周期与成长同行 | 国君一周热门活动精选（2.17-2.20）</t>
  </si>
  <si>
    <t>本周关键词：牛年开门红、“奈雪的茶”IPO</t>
  </si>
  <si>
    <t>2021-02-21 16:45:16</t>
  </si>
  <si>
    <t>全球齐涨，迎接牛年开门红 | 国君周知</t>
  </si>
  <si>
    <t>国君新股王政之团队</t>
  </si>
  <si>
    <t>2021-02-08 07:15:36</t>
  </si>
  <si>
    <t>国君新股 | 深交所合并主板和中小板，资本市场改革再添力</t>
  </si>
  <si>
    <t>国君策略 | 节后重点：抱团之外的好公司</t>
  </si>
  <si>
    <t>晨报0208 | 宏观&amp;策略报告、深交所主板中小板合并、铝行业专题、腾讯控股（0700）</t>
  </si>
  <si>
    <t>国君环保徐强团队</t>
  </si>
  <si>
    <t>2021-02-09 07:27:07</t>
  </si>
  <si>
    <t>国君环保 | 碳中和：新能源运营商的突围之战</t>
  </si>
  <si>
    <t>国君策略 | 新的聚焦：中盘蓝筹的崛起</t>
  </si>
  <si>
    <t>晨报0209 | 碳中和专题、美团首次覆盖报告</t>
  </si>
  <si>
    <t>国君银行张宇团队</t>
  </si>
  <si>
    <t>2021-02-10 07:31:46</t>
  </si>
  <si>
    <t>国君银行 | 1月金融数据点评：新增社融好于预期，信贷结构持续向好</t>
  </si>
  <si>
    <t>国君固收 | 四季度货政报告的五个关注点</t>
  </si>
  <si>
    <t>晨报0210 | 四季度货币政策报告解读、1月金融数据点评</t>
  </si>
  <si>
    <t>国君财富咨询&amp;策略团队</t>
  </si>
  <si>
    <t>2021-02-11 11:45:28</t>
  </si>
  <si>
    <t>国风随笔 | “港股绞肉机”风云录之三：交易结构异常导致的“绞肉机”</t>
  </si>
  <si>
    <t>国风随笔 | “港股绞肉机”风云录之二：公司治理缺失导致的“绞肉机”</t>
  </si>
  <si>
    <t>国风随笔 | “港股绞肉机”风云录之一：港股规则是“绞肉机”的重要背景</t>
  </si>
  <si>
    <t>国泰君安证券研究所一同，祝大家除夕快乐！</t>
  </si>
  <si>
    <t>“吃喝玩乐话投资”之“食品饮料”篇</t>
  </si>
  <si>
    <t>2021-02-12 09:20:23</t>
  </si>
  <si>
    <t>訾猛：消费行业的牛年牛股 | 春节特别策划</t>
  </si>
  <si>
    <t>“吃喝玩乐话投资”之“电商零售”篇</t>
  </si>
  <si>
    <t>2021-02-13 08:41:34</t>
  </si>
  <si>
    <t>刘越男：消费升级，多快好省是核心 | 春节特别策划</t>
  </si>
  <si>
    <t>“吃喝玩乐话投资”之“汽车”篇</t>
  </si>
  <si>
    <t>2021-02-14 08:49:05</t>
  </si>
  <si>
    <t>吴晓飞：寻找汽车赛道中的好公司 | 春节特别策划</t>
  </si>
  <si>
    <t>2021-02-05 07:29:47</t>
  </si>
  <si>
    <t>国君宏观 | 变奏之后，谁是主角：赚全球朱格拉周期的钱</t>
  </si>
  <si>
    <t>国君策略 | 灯光需多打向抱团之外</t>
  </si>
  <si>
    <t>晨报0205 | 外卖大战复盘、中信特钢(000708)、数据港（603881）</t>
  </si>
  <si>
    <t>2021-02-06 17:46:53</t>
  </si>
  <si>
    <t>​龙马扩散，周期&amp;制造复兴 | 国君一周热门活动精选（1.31-2.6）</t>
  </si>
  <si>
    <t>蓝筹抱团，将至何时？
南下投资，机会何在？</t>
  </si>
  <si>
    <t>三问解码蓝筹泡沫 | 首席相对论</t>
  </si>
  <si>
    <t>本周关键词：“就地过年”、“2020年的银行理财市场”</t>
  </si>
  <si>
    <t>2021-02-07 14:14:51</t>
  </si>
  <si>
    <t>就地过年，对经济影响几何？| 国君周知</t>
  </si>
  <si>
    <t>2021-02-01 07:48:20</t>
  </si>
  <si>
    <t>国君策略 | 调整之后，敢于乐观</t>
  </si>
  <si>
    <t>国君宏观 | 就地过年，影响几何</t>
  </si>
  <si>
    <t>晨报0201 | 宏观&amp;策略专题、银行二月投资策略、声网（AGORA）（API.O）</t>
  </si>
  <si>
    <t>国君电新胥本涛团队</t>
  </si>
  <si>
    <t>2021-02-02 07:32:12</t>
  </si>
  <si>
    <t>国君电新 | 动力锂电行业首次覆盖：供给与需求双重催化，产品涨价提速</t>
  </si>
  <si>
    <t>国君策略 | A股2020年报业绩预告点评：年报业绩向好，中盘股面目一新</t>
  </si>
  <si>
    <t>晨报0202 | A股2020年报业绩预告点评、煤炭行业报告、动力锂电行业首次覆盖</t>
  </si>
  <si>
    <t>国君社服刘越男团队</t>
  </si>
  <si>
    <t>2021-02-03 07:32:18</t>
  </si>
  <si>
    <t>国君社服 | 外卖大战复盘：乘胜追击一鼓作气，攻城拔地扭转乾坤</t>
  </si>
  <si>
    <t>国君策略 | 碳中和下的能源革命浪潮</t>
  </si>
  <si>
    <t>晨报0203 | 碳中和策略专题、外卖大战复盘</t>
  </si>
  <si>
    <t>2021-02-04 07:12:59</t>
  </si>
  <si>
    <t>国君策略 | 人民币升值对权益市场影响几何？</t>
  </si>
  <si>
    <t>国君固收 | 26万亿理财市场有何变化?</t>
  </si>
  <si>
    <t>晨报0204 | 理财市场年度报告解读、海大集团（002311）、上海家化（600315）</t>
  </si>
  <si>
    <t>李迅雷：如果选择差的赛道，则意味着大机会的旁落。</t>
  </si>
  <si>
    <t>2021-02-15 19:53:09</t>
  </si>
  <si>
    <t>三大总量过剩与结构性短缺——基于供需角度的投资机会分析</t>
  </si>
  <si>
    <t>中泰证券研究</t>
  </si>
  <si>
    <t>中泰证券研究所
专业|领先|深度|诚信</t>
  </si>
  <si>
    <t>2021-02-18 07:07:55</t>
  </si>
  <si>
    <t>【银行&amp;地产】戴志锋、陈立：春节期间事件跟踪：全球经济复苏，风险偏好提升</t>
  </si>
  <si>
    <t>【食品饮料】范劲松：春节专题：就地过年背景下食品饮料消费如何？</t>
  </si>
  <si>
    <t>【晨会聚焦】价格正在起变化，风险偏好在提升</t>
  </si>
  <si>
    <t>2021-02-19 07:10:54</t>
  </si>
  <si>
    <t>【晨会聚焦】涨价能持续么？</t>
  </si>
  <si>
    <t>2021-02-21 20:20:29</t>
  </si>
  <si>
    <t>【策略】陈龙、卫辛：东盟布局对上市公司有哪些潜在影响？</t>
  </si>
  <si>
    <t>【电子-风华高科(000636)】胡杨：国内MLCC龙头企业，国产替代潜力广阔</t>
  </si>
  <si>
    <t>【中泰一周微视】策略/金融工程/银行/医药/食品饮料/电新/钢铁/煤炭/建筑/建材/化工</t>
  </si>
  <si>
    <t>2021-02-08 07:20:37</t>
  </si>
  <si>
    <t>有色 | 上下两个半场——2021年有色金属投资策略</t>
  </si>
  <si>
    <t>2017年以后，我国步入资产过剩时代</t>
  </si>
  <si>
    <t>牛头熊身，何去何从——中泰总量团队热点讨论会</t>
  </si>
  <si>
    <t>【晨会聚焦】策略深度：全球反垄断周期下的投资启示</t>
  </si>
  <si>
    <t>2021-02-09 07:28:12</t>
  </si>
  <si>
    <t>【晨会聚焦】低估的中联重科，以及底部的航空板块</t>
  </si>
  <si>
    <t>2021-02-10 07:17:46</t>
  </si>
  <si>
    <t>【晨会聚焦】三大首席解读：四季度货币政策释放了哪些信号？</t>
  </si>
  <si>
    <t>张灯结彩喜迎牛年
齐心协力共谱新篇</t>
  </si>
  <si>
    <t>2021-02-11 10:28:35</t>
  </si>
  <si>
    <t>中泰研究 | 2021恭贺新禧</t>
  </si>
  <si>
    <t>2021-02-07 20:13:17</t>
  </si>
  <si>
    <t>非银 | 券商基本面专题：“机构化”浪潮中证券行业趋势研究</t>
  </si>
  <si>
    <t>银行 | 制造业复苏是银行资产质量的核心变量——银行基本面研究系列</t>
  </si>
  <si>
    <t>【中泰一周微视】宏观/策略/金融工程/固收/银行/医药/食品饮料/轻工/通信/电新/钢铁/有色/煤炭/建材/化工</t>
  </si>
  <si>
    <t>2021-02-01 07:10:33</t>
  </si>
  <si>
    <t>中泰大宗指南｜周期品周度运行变化——第5期</t>
  </si>
  <si>
    <t>【中泰一周微视】宏观/策略/金融工程/固收/银行/医药/食品饮料/轻工/电新/钢铁/有色/建材/化工</t>
  </si>
  <si>
    <t>【晨会聚焦】策略：逢低布局，持股过节；详见2月金股</t>
  </si>
  <si>
    <t>2021-02-02 07:13:00</t>
  </si>
  <si>
    <t>【传媒】康雅雯：哔哩哔哩：加速泛化的B站</t>
  </si>
  <si>
    <t>【晨会聚焦】“智能化新物种”九号公司深度</t>
  </si>
  <si>
    <t>2021-02-03 07:13:19</t>
  </si>
  <si>
    <t>【非银】陆韵婷：券商基本面专题丨“机构化”浪潮中证券行业趋势研究</t>
  </si>
  <si>
    <t>【有色】谢鸿鹤：稀土：是时候重塑对稀土的认识了</t>
  </si>
  <si>
    <t>李迅雷：货币存量对资产定价有显著影响</t>
  </si>
  <si>
    <t>流动性拐点无需过虑——兼谈中美宽松模式的差异</t>
  </si>
  <si>
    <t>【晨会聚焦】流动性拐点无需过虑；重塑稀土认知进行时</t>
  </si>
  <si>
    <t>2021-02-04 07:10:35</t>
  </si>
  <si>
    <t>银行 | 专题：银行2021年息差和收入分析框架——基本面研究系列</t>
  </si>
  <si>
    <t>银行 | 专题：地产贷款新政看2021年货币金融政策的特点：重结构、轻总量</t>
  </si>
  <si>
    <t>【轻工-思摩尔国际(6969.HK)】徐偲：雾化技术变革引擎，引领烟草革命新纪元</t>
  </si>
  <si>
    <t>【晨会聚焦】中泰时钟：看好港股及原油配置价值</t>
  </si>
  <si>
    <t>李迅雷 唐军：欧美重点人群接种后，就可能会放松管控。</t>
  </si>
  <si>
    <t>2021-02-05 07:14:37</t>
  </si>
  <si>
    <t>全球防疫曙光已现——欧美经济重启或早于预期</t>
  </si>
  <si>
    <t>【晨会聚焦】深度分析"山东玻纤"及"恒玄科技"</t>
  </si>
  <si>
    <t>2021-02-24 11:19:28</t>
  </si>
  <si>
    <t>【兴证张忆东团队】基于纳入港股通的套利策略及3月港股通调整前瞻</t>
  </si>
  <si>
    <t>张忆东策略世界</t>
  </si>
  <si>
    <t>港股上调印花税税率点评</t>
  </si>
  <si>
    <t>2021-02-25 00:04:22</t>
  </si>
  <si>
    <t>【兴证张忆东团队】炒作风歇，震荡不改港股牛市，趁机布局高性价比优质资产 ——港股上调印花税点评</t>
  </si>
  <si>
    <t>点击左上方蓝字关注我们本期导读近日，兴证国际副行政总裁、兴业证券全球首席策略分析师、经济与金融研究院副院长张</t>
  </si>
  <si>
    <t>2021-02-26 20:50:38</t>
  </si>
  <si>
    <t>【首席声音】张忆东提醒2021年波动是常态，更适合专业投资者，跑得长，才是真谛！</t>
  </si>
  <si>
    <t>2021-02-28 22:50:41</t>
  </si>
  <si>
    <t>【兴证张忆东团队】市场大幅调整，地产价值重估 ——A股港股市场数据周报</t>
  </si>
  <si>
    <t>【兴证张忆东团队】美债长端利率快速上行，全球股市普跌——港股美股市场数据周报</t>
  </si>
  <si>
    <t>兴证海外2021年3月港股策略及金股组合</t>
  </si>
  <si>
    <t>【兴证张忆东团队】初生牛犊遇到虎，倒春寒后换风格 ——兴证海外2021年3月港股策略及金股组合</t>
  </si>
  <si>
    <t>2021-02-20 22:04:06</t>
  </si>
  <si>
    <t>【兴证张忆东团队】大宗周期品领涨，股市拥抱周期价值——港股美股市场数据周报</t>
  </si>
  <si>
    <t>2021-02-07 20:08:47</t>
  </si>
  <si>
    <t>【兴证张忆东团队】北向资金净流入创出半年来新高​——A股港股市场数据周报</t>
  </si>
  <si>
    <t>【兴证张忆东团队】风险偏好回暖，全球股市普遍上涨​——港股美股市场数据周报</t>
  </si>
  <si>
    <t>2021-02-01 20:24:51</t>
  </si>
  <si>
    <t>【兴证张忆东团队】趁海外震荡上车港股，战略成长+周期价值</t>
  </si>
  <si>
    <t>2021-02-03 19:46:12</t>
  </si>
  <si>
    <t>张忆东最新发声：美股散户博弈型抱团最终一定崩盘，中国经济新机遇是港股牛股的聚集高地</t>
  </si>
  <si>
    <t>融资余额增加40亿元，公募基金发行增加952亿元，ETF净赎回36亿元，沪深股通规模增加234亿元</t>
  </si>
  <si>
    <t>2021-02-22 13:01:01</t>
  </si>
  <si>
    <t>【海通立体策略】2/8-2/19期间​资金净流入883亿元（荀玉根、郑子勋）</t>
  </si>
  <si>
    <t>股市荀策</t>
  </si>
  <si>
    <t>未来涨价动能大的子领域如粘胶、油气开采、锂、猪、乳制品、多晶硅、半导体等。</t>
  </si>
  <si>
    <t>2021-02-24 15:33:55</t>
  </si>
  <si>
    <t>【海通研究】策略对话行业：哪些领域涨价空间更大？（策略+行业）</t>
  </si>
  <si>
    <t>21年类似07年：牛市进入第三年，企业盈利回升&gt;宏观流动性收紧，微观资金加速入市。历史显示，牛市第三年市场波动加大，沪深300单日跌幅2%以上的交易日占比明显上升，且出现轮涨特征。</t>
  </si>
  <si>
    <t>2021-02-28 12:42:31</t>
  </si>
  <si>
    <t>【海通策略】牛市第三年：波动加大——兼论21年类似07年（荀玉根、李影）</t>
  </si>
  <si>
    <t>短期复苏逻辑的后周期占优，如资源和金融，全年看好转型的科技+大众消费。</t>
  </si>
  <si>
    <t>2021-02-17 12:57:55</t>
  </si>
  <si>
    <t>【海通策略】牛市在途（荀玉根、郑子勋）</t>
  </si>
  <si>
    <t>“碳中和”相关投资机会包括两类：一是节能减排类，相关行业包括煤炭、公用事业、建材、石化、基础化工、家电等，二是新能源类，相关行业包括新能源、电力设备、有色等。</t>
  </si>
  <si>
    <t>2021-02-19 16:49:01</t>
  </si>
  <si>
    <t>【海通研究】“碳中和”的投资机会——ESG系列2（宏观策略+行业）</t>
  </si>
  <si>
    <t>融资余额减少121亿元，公募基金发行增加942亿元，ETF净赎回22亿元，沪深股通规模增加253亿元</t>
  </si>
  <si>
    <t>2021-02-08 13:37:48</t>
  </si>
  <si>
    <t>【海通立体策略】上周资金净流入714亿元（荀玉根、郑子勋）</t>
  </si>
  <si>
    <t>年初以来南下资金大幅流入港股，背景是港股基本面复苏且估值处于低位，直接原因是内地公募大量新发，目前潜在可投资港股已接近20年全年。内资抱团港股新经济板块的少部分公司。</t>
  </si>
  <si>
    <t>2021-02-02 20:05:26</t>
  </si>
  <si>
    <t>【港股策略月报】不同的市场，相似的抱团（海通荀玉根、李影）</t>
  </si>
  <si>
    <t>融资余额减少51亿元，公募基金发行增加894亿元，ETF净申购87亿元，沪深股通规模减少67亿元。</t>
  </si>
  <si>
    <t>2021-02-01 19:04:00</t>
  </si>
  <si>
    <t>【海通立体策略】上周资金净流入622亿元（荀玉根、郑子勋）</t>
  </si>
  <si>
    <t>2021-02-02 20:46:31</t>
  </si>
  <si>
    <t>目前全部A股业绩预告披露家数占比约六成。</t>
  </si>
  <si>
    <t>2021-02-04 20:47:06</t>
  </si>
  <si>
    <t>【每周酷图】基金重仓股的年报业绩预告如何？（海通策略荀玉根、郑子勋）</t>
  </si>
  <si>
    <t>目前A股各板块均不强制披露业绩预告/快报。A股最新业绩披露家数占比60%，利润占比30%。已披露业绩预告/快报的公司样本，20年归母净利润同比为27%，20Q3为-5%。</t>
  </si>
  <si>
    <t>【海通策略】已预告公司业绩明显改善——20年年报业绩预告及快报点评（荀玉根、李影、郑子勋）</t>
  </si>
  <si>
    <t>回顾05/6-07/10、08/10-10/11、12/12-15/6牛市中的调整，指数下跌5-10%源于情绪扰动，下跌10%以上与流动性或基本面有关。年报预告显示企业盈利改善中，短期利率趋于平稳，这次调整定性为牛市中的小调整。</t>
  </si>
  <si>
    <t>2021-02-07 14:28:39</t>
  </si>
  <si>
    <t>【海通策略】牛市中的调整（荀玉根、李影）</t>
  </si>
  <si>
    <t>天风全首席阵容</t>
  </si>
  <si>
    <t>2021-02-28 18:54:39</t>
  </si>
  <si>
    <t>天风 · 十大金股丨3月</t>
  </si>
  <si>
    <t>分析师徐彪</t>
  </si>
  <si>
    <t>一季报预告是反弹的重要线索</t>
  </si>
  <si>
    <t>【天风策略】开辟超额收益新战场：g的权重阶段性大于t</t>
  </si>
  <si>
    <t>炒报表的公司估值到底重不重要？</t>
  </si>
  <si>
    <t>2021-02-15 13:22:58</t>
  </si>
  <si>
    <t>【天风策略丨经典逻辑复盘】A股年度超额收益由何决定？</t>
  </si>
  <si>
    <t>重点是顺全球生产周期</t>
  </si>
  <si>
    <t>2021-02-16 13:41:43</t>
  </si>
  <si>
    <t>【天风策略丨经典逻辑复盘】顺周期还能持续多久？</t>
  </si>
  <si>
    <t>以一季报预告超预期为线索</t>
  </si>
  <si>
    <t>2021-02-17 17:30:30</t>
  </si>
  <si>
    <t>一分钟了解春节期间大事——迎接躁动下半场【天风策略】</t>
  </si>
  <si>
    <t>整体风格切换的可能性很小，但开辟超额收益新战场的紧迫性越来越凸出</t>
  </si>
  <si>
    <t>2021-02-21 12:12:11</t>
  </si>
  <si>
    <t>【天风策略】开辟超额收益新战场：路演交流有感</t>
  </si>
  <si>
    <t>顺全球生产周期</t>
  </si>
  <si>
    <t>2021-02-10 16:58:21</t>
  </si>
  <si>
    <t>【天风策略】高景气主线之：顺全球生产周期</t>
  </si>
  <si>
    <t>打破核心资产正向循环的因素可能是什么？</t>
  </si>
  <si>
    <t>2021-02-14 14:37:44</t>
  </si>
  <si>
    <t>【天风策略丨经典逻辑复盘】核心资产估值由何决定？</t>
  </si>
  <si>
    <t>天风总量&amp;有色&amp;石化&amp;农业</t>
  </si>
  <si>
    <t>2021-02-01 18:33:41</t>
  </si>
  <si>
    <t>2月资产配置策略：资金面难以持续收紧，开辟超额收益新战场</t>
  </si>
  <si>
    <t>景气度趋势是资金加仓科创板个股的重要标准。</t>
  </si>
  <si>
    <t>2021-02-06 11:46:05</t>
  </si>
  <si>
    <t>科创板持仓解码之二：公募基金加仓科创板的标准是什么？【天风策略·科创掘金】</t>
  </si>
  <si>
    <t>科技月报</t>
  </si>
  <si>
    <t>2021-02-07 20:31:45</t>
  </si>
  <si>
    <t>【天风策略丨科技月报】至暗时刻，但黎明已近——17大科技细分行业月报</t>
  </si>
  <si>
    <t>2021-02-07 20:57:48</t>
  </si>
  <si>
    <t>基于机器学习尝试理解短期市场变化。</t>
  </si>
  <si>
    <t>2021-02-24 17:03:09</t>
  </si>
  <si>
    <t>【招银研究|资本市场专题】打开中短期市场的“黑箱”——基于机器学习的ETF投资研究</t>
  </si>
  <si>
    <t>招商银行研究</t>
  </si>
  <si>
    <t>美国5G网络的建设将带给5G通信设备供应商及上游供应链的受益。</t>
  </si>
  <si>
    <t>2021-02-25 17:37:02</t>
  </si>
  <si>
    <t>【招银研究|行业点评】美国频谱拍卖出炉，5G网络建设加速——美国5G重大频谱拍卖结果点评</t>
  </si>
  <si>
    <t>通胀预期推升期限利差上行，国内利率债与信用债有所调低。</t>
  </si>
  <si>
    <t>2021-02-26 18:29:06</t>
  </si>
  <si>
    <t>【招银研究|资本市场月报】通胀预期升温，调低固收配置（2021年2月）</t>
  </si>
  <si>
    <t>2021年开年我国经济修复放缓，货币政策回归中性。</t>
  </si>
  <si>
    <t>2021-02-27 15:01:01</t>
  </si>
  <si>
    <t>【招银研究|宏观月报】春意盎然——2021年2月宏观经济月报</t>
  </si>
  <si>
    <t>我们需要平稳地切换经济增长的引擎，未雨绸缪。</t>
  </si>
  <si>
    <t>2021-02-09 20:56:26</t>
  </si>
  <si>
    <t>【招商银行|首席观点】出口景气难以长期持续</t>
  </si>
  <si>
    <t>CPI驱动力切换；PPI增速持续回升。</t>
  </si>
  <si>
    <t>2021-02-10 16:59:14</t>
  </si>
  <si>
    <t>【招银研究|宏观点评】CPI动力切换 PPI持续上行——2021年1月物价数据点评</t>
  </si>
  <si>
    <t>预计后续利率上行空间有限。</t>
  </si>
  <si>
    <t>【招银研究|宏观点评】广义流动性缺口扩大——2021年1月金融数据点评</t>
  </si>
  <si>
    <t>节后货币政策以稳为主，资金面将继续维持紧平衡状态。</t>
  </si>
  <si>
    <t>【招银研究|宏观专题】抬升中枢，平抑波动——货币政策及资金面前瞻</t>
  </si>
  <si>
    <t>2021-02-11 02:26:28</t>
  </si>
  <si>
    <t>分享图片</t>
  </si>
  <si>
    <t>2021年，银行业四大核心驱动力此消彼长，四大分化值得关注。</t>
  </si>
  <si>
    <t>2021-02-08 19:07:48</t>
  </si>
  <si>
    <t>【招银研究|行业深度】2021年银行业展望：不觉春风换柳条</t>
  </si>
  <si>
    <t>销售、配送、垫资三重职能叠加，国有、民营、第三方物流各有优势。</t>
  </si>
  <si>
    <t>2021-02-01 18:15:22</t>
  </si>
  <si>
    <t>【招银研究|行业深度】生物医药行业之流通批发篇——三重职能并举，借力银行提质增效</t>
  </si>
  <si>
    <t>招商银行研究院二〇二一年一月报告汇总。（附下载）</t>
  </si>
  <si>
    <t>2021-02-03 17:26:09</t>
  </si>
  <si>
    <t>招商银行研究院微信报告汇总（2021年1月）</t>
  </si>
  <si>
    <t>招商银行研究院战略规划人员招聘启事。</t>
  </si>
  <si>
    <t>2021-02-06 18:05:47</t>
  </si>
  <si>
    <t>【招商银行|岗位招聘】招商银行研究院战略规划岗招聘启事！(深圳)</t>
  </si>
  <si>
    <t>美国就业修复有望于近期提速。</t>
  </si>
  <si>
    <t>【招银研究|宏观点评】低速爬坡——2021年1月美国非农就业数据点评</t>
  </si>
  <si>
    <t>招聘行业研究员：材料化工方向、大宗商品方向。</t>
  </si>
  <si>
    <t>2021-02-07 17:51:18</t>
  </si>
  <si>
    <t>【招商银行|岗位招聘】招商银行研究院行业研究员招聘启事！（深圳）</t>
  </si>
  <si>
    <t>2021年同业存单市场仍将在负债驱动逻辑下运行。</t>
  </si>
  <si>
    <t>【招银研究|宏观专题】广义流动性缺口主导：2021年同业存单市场展望</t>
  </si>
  <si>
    <t>2021-02-22 15:21:03</t>
  </si>
  <si>
    <t>酿酒行业能出院士吗？</t>
  </si>
  <si>
    <t>李迅雷金融与投资</t>
  </si>
  <si>
    <t>政策调整或许滞后</t>
  </si>
  <si>
    <t>2021-02-23 20:34:32</t>
  </si>
  <si>
    <t>大宗商品涨价结束了吗？</t>
  </si>
  <si>
    <t>2021-02-27 08:47:50</t>
  </si>
  <si>
    <t>A股大跌是美债惹的祸？——中泰总量团队周末讨论会</t>
  </si>
  <si>
    <t>2021-02-15 13:12:44</t>
  </si>
  <si>
    <t>2021-02-10 09:28:40</t>
  </si>
  <si>
    <t>持什么资产过年——中泰总量团队岁末讨论会</t>
  </si>
  <si>
    <t>反垄断不改头部集中趋势</t>
  </si>
  <si>
    <t>2021-02-08 14:45:24</t>
  </si>
  <si>
    <t>全球百年之鉴——反垄断周期下的投资启示</t>
  </si>
  <si>
    <t>对土地拍卖的依赖度过大</t>
  </si>
  <si>
    <t>2021-02-01 08:50:44</t>
  </si>
  <si>
    <t>积极财政政策面临的挑战</t>
  </si>
  <si>
    <t>2021-02-02 21:12:37</t>
  </si>
  <si>
    <t>过去五年春节前后市场风格更偏成长</t>
  </si>
  <si>
    <t>2021-02-03 09:58:11</t>
  </si>
  <si>
    <t>“就地过年”对经济和股市有哪些影响？</t>
  </si>
  <si>
    <t>2021-02-04 14:19:28</t>
  </si>
  <si>
    <t>2021-02-07 09:34:22</t>
  </si>
  <si>
    <t>华友钴业、万华化学、隆基股份、中航光电、金地集团、海尔智家、药明康德、锦江酒店、三环集团、兴业银行。</t>
  </si>
  <si>
    <t>2021-02-28 18:04:47</t>
  </si>
  <si>
    <t>【兴证策略|金股组合】2021年3月金股组合</t>
  </si>
  <si>
    <t>XYSTRATEGY</t>
  </si>
  <si>
    <t>把握基本面复苏的结构性亮点，周期制造和服务型消费</t>
  </si>
  <si>
    <t>倒春寒过去,阳春三月来(王德伦,李美岑)——A股策略月报【兴证策略|大势研判】</t>
  </si>
  <si>
    <t>布局复苏+消费中的服务业两条主线</t>
  </si>
  <si>
    <t>2021-02-18 19:50:05</t>
  </si>
  <si>
    <t>全球复苏做多良机(王德伦,李美岑)——A股策略周报【兴证策略|大势研判】</t>
  </si>
  <si>
    <t>核心资产享受龙头溢价和确定性溢价，公募外资助推风格演绎</t>
  </si>
  <si>
    <t>2021-02-19 20:15:53</t>
  </si>
  <si>
    <t>美股三次“抱团”对A股的启示——投资核心资产实现长牛超额收益【兴证策略|深度专题】</t>
  </si>
  <si>
    <t>春节期间铁路客运量略有回升，民航客运量同比下降；就地过年助推短途旅游；春节档票房超70亿，创历史新高；春节期间商品零售总额正增长。</t>
  </si>
  <si>
    <t>【兴证策略】春节档票房创历史新高，零售总额正增长：2021年春节回顾系列之二</t>
  </si>
  <si>
    <t>复苏仍是市场当前的关键词，中上游顺周期业绩有望迎来全球共振。</t>
  </si>
  <si>
    <t>2021-02-20 20:20:49</t>
  </si>
  <si>
    <t>不畏市场扰动，把握复苏行情与做多良机——兴证策略风格与估值系列154【兴证策略|风格与估值】</t>
  </si>
  <si>
    <t>布局中国供给优势制造的周期制造品+消费中的服务业两条主线</t>
  </si>
  <si>
    <t>2021-02-21 16:37:08</t>
  </si>
  <si>
    <t>加速拥抱周期制造核心资产(王德伦,李美岑)——A股策略周报【兴证策略|大势研判】</t>
  </si>
  <si>
    <t>顺周期板块系列报告 &amp; 2021股市资金面系列报告</t>
  </si>
  <si>
    <t>2021-02-14 10:36:54</t>
  </si>
  <si>
    <t>【兴证策略2020年度集锦】顺周期&amp;股市资金系列</t>
  </si>
  <si>
    <t>一书看懂A股三十年5次大牛市的波澜壮阔</t>
  </si>
  <si>
    <t>【重磅新书】辛丑牛年，来看A股《牛市简史》</t>
  </si>
  <si>
    <t>多方面因素加速市场调整，但整体而言，我们看好两会前做多窗口期的观点并未改变。</t>
  </si>
  <si>
    <t>2021-02-01 00:06:12</t>
  </si>
  <si>
    <t>流动性最紧张阶段可能已过(王德伦,李美岑)——A股策略月报【兴证策略|大势研判】</t>
  </si>
  <si>
    <t>不会</t>
  </si>
  <si>
    <t>2021-02-08 22:37:45</t>
  </si>
  <si>
    <t>【兴证策略|流动性观察】春节过后流动性会趋势性缩紧吗？——资本市场流动性观察第458期</t>
  </si>
  <si>
    <t>万华化学、北新建材、宁德时代、中航机电、福耀玻璃、迈瑞医疗、中国中免、绝味食品、三环集团、兴业银行。</t>
  </si>
  <si>
    <t>2021-02-04 21:01:40</t>
  </si>
  <si>
    <t>【兴证策略&amp;多行业】2021年2月金股组合</t>
  </si>
  <si>
    <t>布局金融，成长扩散</t>
  </si>
  <si>
    <t>【兴证策略|外资流入A股】400亿北上释放什么信号？——外资流入A股系列20</t>
  </si>
  <si>
    <t>124家科创板企业公布2020年度业绩预告，预喜率60.5%</t>
  </si>
  <si>
    <t>【兴证策略|科创板】科创板2020年报预告：业绩消化估值 ——科创板系列研究（四十二）</t>
  </si>
  <si>
    <t>上周国内煤炭期货价格大幅下跌。LME有色期货下跌。</t>
  </si>
  <si>
    <t>2021-02-05 21:49:55</t>
  </si>
  <si>
    <t>【兴证策略|行业比较】中上游原材料价格持续下跌，纸制品价格大涨——兴证策略中观行业景气周度跟踪2021年第3期</t>
  </si>
  <si>
    <t>近期市场风险偏好波动较大，节前落袋为安情绪较浓，我们看好两会前做多窗口期的观点并未改变，在波动中把握基本面向上的确定性。</t>
  </si>
  <si>
    <t>2021-02-06 20:38:58</t>
  </si>
  <si>
    <t>【兴证策略|风格与估值】把握确定性，消费和绩优风格领涨——兴证策略风格与估值系列153</t>
  </si>
  <si>
    <t>布局复苏+成长链条景气扩散两条主线</t>
  </si>
  <si>
    <t>2021-02-07 16:13:23</t>
  </si>
  <si>
    <t>把握调结构良机(王德伦，李美岑)——A股策略周报【兴证策略|大势研判】</t>
  </si>
  <si>
    <t>长假期间海内外五大关键词速览</t>
  </si>
  <si>
    <t>2021-02-17 22:10:57</t>
  </si>
  <si>
    <t>【华泰策略】“春节不打烊”与“全球再通胀”</t>
  </si>
  <si>
    <t>华泰策略研究</t>
  </si>
  <si>
    <t>一张图看懂市场交易主力切换（2020.09.21-2020.09.25）</t>
  </si>
  <si>
    <t>2021-02-21 21:45:12</t>
  </si>
  <si>
    <t>【华泰策略|资金面】一张图看懂市场交易主力切换（2021.02.15-2021.02.19）</t>
  </si>
  <si>
    <t>配置“通胀资产”与“二线资产”的重合点</t>
  </si>
  <si>
    <t>【华泰策略|周观点】提升通胀交易的赔率空间——信号与噪声系列之二百零二期</t>
  </si>
  <si>
    <t>2021-02-07 19:48:26</t>
  </si>
  <si>
    <t>【华泰策略|资金面】一张图看懂市场交易主力切换（2021.02.01-2021.02.07）</t>
  </si>
  <si>
    <t>重视内资定价权更高的A股中盘、内资偏好度更高的港股稀缺性龙头</t>
  </si>
  <si>
    <t>【华泰策略|周观点】美元阶段性反弹下，重视内资定价权</t>
  </si>
  <si>
    <t>真实经济动能如何，若排除低基数扰动？</t>
  </si>
  <si>
    <t>2021-02-03 17:15:06</t>
  </si>
  <si>
    <t>经济“开门红”？</t>
  </si>
  <si>
    <t>伍戈经济笔记</t>
  </si>
  <si>
    <t>一前提，三推论。</t>
  </si>
  <si>
    <t>2021-02-07 21:02:19</t>
  </si>
  <si>
    <t>经济逻辑话牛年</t>
  </si>
  <si>
    <t>欢迎关注海通宏观研究新公众号</t>
  </si>
  <si>
    <t>2021-02-18 18:36:35</t>
  </si>
  <si>
    <t>不负韶华，但求本心（海通证券宏观首席分析师 梁中华）</t>
  </si>
  <si>
    <t>姜超宏观债券研究</t>
  </si>
  <si>
    <t>我是姜珮珊，海通研究所债券分析师。首先预祝大家新春快乐，牛年大吉！作为第一批90后，2021年迎来了我的三十</t>
  </si>
  <si>
    <t>2021-02-10 16:43:04</t>
  </si>
  <si>
    <t>三十而已，感恩，再出发</t>
  </si>
  <si>
    <t>我们认为当前福建市场的特点或可推演为未来3-5年全国啤酒行业的发展趋势。</t>
  </si>
  <si>
    <t>2021-02-22 08:02:36</t>
  </si>
  <si>
    <t>中金：啤酒竞争进行到哪了？从福建市场说开去</t>
  </si>
  <si>
    <t>中金点睛</t>
  </si>
  <si>
    <t>土地改革稳步推进，关注农垦板块投资机会。</t>
  </si>
  <si>
    <t>中金：中央一号文件发布，关注种植产业链投资机会</t>
  </si>
  <si>
    <t>作者陈健恒分析员，SAC执业证书编号： S0080511030011  SFC CE Ref: BBM220</t>
  </si>
  <si>
    <t>中金固收 | 奔跑的灰犀牛：可能被低估的美元通胀</t>
  </si>
  <si>
    <t>作者陈健恒分析员，SAC执业证书编号： S0080511030011 SFC CE Ref: BBM220东</t>
  </si>
  <si>
    <t>中金固收 · 利率：与通胀赛跑的美债利率</t>
  </si>
  <si>
    <t>我们预计中金重点覆盖A股公司2020年业绩增速有望在去年上半年的疫情冲击后逐步修复至零增长附近。</t>
  </si>
  <si>
    <t>中金 | A股年度业绩预览：业绩修复延续，结构分化</t>
  </si>
  <si>
    <t>本轮复苏中，服务业总体上表现强劲。分行业看，房地产、金融表现尤其亮眼。</t>
  </si>
  <si>
    <t>中金：服务业复苏或接近尾声</t>
  </si>
  <si>
    <t>我们从大别山麓到国际都市耳闻目睹，加上线上问卷调研，知微见著，从年味中看到了三个现象。</t>
  </si>
  <si>
    <t>中金：年味里的经济账——牛年春节见闻</t>
  </si>
  <si>
    <t>我国出口“神秘的韧性”其实不神秘：2020年下半年防疫物资贡献了出口增速的30%，海外财政刺激带动的居家产品需求亦推高了我国消费品出口。</t>
  </si>
  <si>
    <t>中金：破解出口“神秘的韧性”</t>
  </si>
  <si>
    <t>我们更新了中金挖机利用指数（CEUI），2021年1月中金挖机利用指数在低基数下同比增长98.2%。</t>
  </si>
  <si>
    <t>2021-02-23 08:02:46</t>
  </si>
  <si>
    <t>中金挖机利用指数：1月低基数下接近翻倍增长，需求有韧性</t>
  </si>
  <si>
    <t>Spotify是全球性流媒体音频服务平台，于2008年上线，为用户提供流媒体音乐和播客等综合音频服务。</t>
  </si>
  <si>
    <t>中金看海外 | Spotify：先声夺人，全球领先流媒体音频服务平台</t>
  </si>
  <si>
    <t>2020年以比特币为代表的数字货币价格快速上升、4月Libra第二版白皮书发布，10月国际清算银行BIS与7国央行共同设立的联合工作组就央行数字货币发布首份研究报告、中国央行数字人民币（DC/EP）开启试点，数字货币引起全球关注。</t>
  </si>
  <si>
    <t>中金：数字货币对金融行业的影响正在发生</t>
  </si>
  <si>
    <t>2020年四季度开始，库存回补就成为拉动美国需求的一个主要动力。</t>
  </si>
  <si>
    <t>中金：美国库存周期走到哪了？</t>
  </si>
  <si>
    <t>行业走势分化是常态，通过轮动捕捉结构化行情收益。</t>
  </si>
  <si>
    <t>中金：如何从微观结构探析行业轮动信息？</t>
  </si>
  <si>
    <t>成长股投资的核心正是在于挖掘未来盈利具有真实成长性的企业。</t>
  </si>
  <si>
    <t>中金：公司业绩成长是否具有延续性？</t>
  </si>
  <si>
    <t>“火车一响，黄金万两”，铁路作为核心的交通基础设施资产，工业时代曾助力西方发达国家崛起，也在我国历史经济发展</t>
  </si>
  <si>
    <t>中金：钢铁通途，重铸雄风——中国基础设施REITs之铁路篇</t>
  </si>
  <si>
    <t>鲍威尔再次确认政策不会很快退出。</t>
  </si>
  <si>
    <t>2021-02-24 07:57:13</t>
  </si>
  <si>
    <t>中金 | 美联储：经济复苏还有很长的路</t>
  </si>
  <si>
    <t>短期而言，报表修复逻辑&gt;盈利增长逻辑；当报表修复逻辑演绎充分，盈利提升逻辑将再次成为主线。</t>
  </si>
  <si>
    <t>中金：银行报表修复逻辑更易演绎“周期复苏交易”</t>
  </si>
  <si>
    <t>伴随着买量模式全面崛起，游戏发行渠道发生着巨大变革，传统的应用商店联运模式遭遇挑战。</t>
  </si>
  <si>
    <t>中金：道阻且长，行则将至——游戏渠道变革三问</t>
  </si>
  <si>
    <t>我们认为未来一段时间在线教育机构的线上投放获客将暂缓，有利于已形成较高用户规模的在线教育头部玩家</t>
  </si>
  <si>
    <t>中金：抽丝剥茧，详解在线K-12教培经济模型</t>
  </si>
  <si>
    <t>我们试图分析整个事态发展的始末、背后原因和各方参与者所以扮演的角色，以及更重要的是对监管的潜在启示。</t>
  </si>
  <si>
    <t>中金 | GameStop事件：Game Stopped？</t>
  </si>
  <si>
    <t>在目前铜价突破9000美元/吨，油价重归60美元/桶之际，“通胀预期交易”已经成为了市场主线。</t>
  </si>
  <si>
    <t>中金：油价上行，对铜价影响几何？</t>
  </si>
  <si>
    <t>我们认为，供应减产预期带来5-10美元/桶的溢价，叠加需求预期改善，使得石油价格修复提前。</t>
  </si>
  <si>
    <t>2021-02-25 08:01:55</t>
  </si>
  <si>
    <t>中金 | 石油：结构性牛市还是供需错配？</t>
  </si>
  <si>
    <t>短期要关注利率关键关口的突破，如果触发一些连锁反应会延长并放大波动，但中期维度走势更多为基本面主导。</t>
  </si>
  <si>
    <t>中金 | 利率上行的扰动：来自2018年的经验</t>
  </si>
  <si>
    <t>中金策略团队自上而下估计香港中资股2021年将实现15-20%的盈利增长，港股市场相对更看重盈利。</t>
  </si>
  <si>
    <t>中金：借助ETF布局沪港深三地市场</t>
  </si>
  <si>
    <t>此次上调股票印花税为近三十年来首次。</t>
  </si>
  <si>
    <t>中金：香港上调股票印花税影响几何？</t>
  </si>
  <si>
    <t>我们认为，短期内石油市场可能会有投机多头获利了结的压力。</t>
  </si>
  <si>
    <t>2021-02-26 08:08:58</t>
  </si>
  <si>
    <t>中金：美国石油供应风险可能消退</t>
  </si>
  <si>
    <t>公司凭借行业领先地位实现营收的稳健增长，依靠规模效应和节流计划实现经营利润率的持续提升。</t>
  </si>
  <si>
    <t>中金看海外 | 标普全球：全球金融数据及信息服务市场的“百年老店”</t>
  </si>
  <si>
    <t>我们看好现制茶饮行业的前景，其在中国传统茶文化的基础上，满足了新生代消费者对生活方式的追求，具有广阔空间。</t>
  </si>
  <si>
    <t>中金：现制茶饮行业与奈雪的茶</t>
  </si>
  <si>
    <t>自2月初今年高点以来，美元已下跌1.8％，重回看跌趋势。</t>
  </si>
  <si>
    <t>中金：美元遭受伏击</t>
  </si>
  <si>
    <t>10年美债快速上行突破1.3%，布油上涨但严重超买；美国疫情和疫苗大幅改善；弹劾案告一段落，新一轮财政刺激渐行渐近。</t>
  </si>
  <si>
    <t>2021-02-18 08:19:34</t>
  </si>
  <si>
    <t>中金 | 春节海外市场盘点：利率骤升、油价超买；疫情改善，刺激渐近</t>
  </si>
  <si>
    <t>2021年春节档截至正月初五（2月16日）不含服务费票房为63.52亿元，较2019年增长32.8%，观影人次1.39亿次，较2019年增长21.7%，平均票价45.8元，较2019年提升9.1%，量价齐升。</t>
  </si>
  <si>
    <t>中金 | 2021年春节档回顾：量价齐升票房表现亮眼，春节档助力影市回暖</t>
  </si>
  <si>
    <t>我们认为随着我国疫情的有效管控，消费有望延续向好趋势。</t>
  </si>
  <si>
    <t>中金：一文看懂春节黄金周数据</t>
  </si>
  <si>
    <t>短期视角而言，我们观察到有色金属板块呈现多点开花，行业维持超配。</t>
  </si>
  <si>
    <t>中金：如何看待有色板块的春季行情？</t>
  </si>
  <si>
    <t>如何理解当前资产价格走势的驱动力？大宗商品价格未来如何演进，对其他资产有何影响？</t>
  </si>
  <si>
    <t>中金：大宗商品价格上涨，如何布局市场？</t>
  </si>
  <si>
    <t>我国防务行业格局清晰，主要由十大集团构成。各集团均有自己的定位和历史使命。</t>
  </si>
  <si>
    <t>2021-02-19 07:59:16</t>
  </si>
  <si>
    <t>中金 | 十大集团之航空工业：航空装备主要供应商，国企改革先行者</t>
  </si>
  <si>
    <t>在5G+AI趋势下，我们认为未来将是一个万物互联的世界，激光雷达作为“机器设备之眼”，将适应3D感知和交互需求大幅提升的趋势，迎来快速成长机遇。</t>
  </si>
  <si>
    <t>中金 | 激光雷达：车载先行，助力3D感知及交互时代</t>
  </si>
  <si>
    <t>SaaS是新时代的软件服务形态，在云计算三层架构中处于最上端应用层的位置。</t>
  </si>
  <si>
    <t>中金 | 云兴霞蔚系列之SaaS篇：云程发韧，风禾尽起</t>
  </si>
  <si>
    <t>我们认为产业园区公募REITs能够直击园区经营痛点，激发园区市场活力，发动区域增长引擎，助力中国经济腾飞。</t>
  </si>
  <si>
    <t>中金：兴产立业，济世经邦——中国基础设施REITs之产业园区篇</t>
  </si>
  <si>
    <t>各国疫苗接种持续推进，疫苗有效性得到验证，而受国内疫情反复影响，航空股估值重回低位，板块再迎买点。</t>
  </si>
  <si>
    <t>中金：抗疫渐入佳境，航空板块再迎买点</t>
  </si>
  <si>
    <t>伴随疫苗产能提速，市场重回“再通胀”交易主题，利好风险资产，对美元形成压制。</t>
  </si>
  <si>
    <t>2021-02-20 07:52:01</t>
  </si>
  <si>
    <t>中金： “再通胀”交易重现</t>
  </si>
  <si>
    <t>反垄断究竟应保护竞争机制，还是竞争者？如何理解平台企业边界扩大的合理性？为何说萨伊定律下的创新悖论造成垄断内在不稳定？当务之急是反垄断，还是反不正当竞争？</t>
  </si>
  <si>
    <t>CGI深度 | 企业边界、萨伊定律与平台反垄断</t>
  </si>
  <si>
    <t>全球流动性充裕的背景下，供需平衡成为大宗商品市场的驱动因素。</t>
  </si>
  <si>
    <t>2021-02-08 07:51:59</t>
  </si>
  <si>
    <t>中金：未来大宗商品价格如何轮动？</t>
  </si>
  <si>
    <t>此次指数审议将于2月10日凌晨公布结果后，所有调整将在2月26日收盘后实施，并于3月1日正式生效。</t>
  </si>
  <si>
    <t>中金 | MSCI指数2月调整预览：哪些可能被纳入？</t>
  </si>
  <si>
    <t>美国主动股票基金行业“头部化”更为明显。</t>
  </si>
  <si>
    <t>中金：从公募四季报看中美股票基金“头部化”</t>
  </si>
  <si>
    <t>我们预期新一轮财政刺激有可能在未来几周内正式通过生效，但最终规模上可能仍有变数。</t>
  </si>
  <si>
    <t>2021-02-09 07:51:25</t>
  </si>
  <si>
    <t>中金：美国新一轮财政刺激渐行渐近</t>
  </si>
  <si>
    <t>向前看，宏观经济和监管政策有利于银行业景气度向上，再次重申全面看好A/H银行股表现。</t>
  </si>
  <si>
    <t>中金：再论银行股票的几个核心问题</t>
  </si>
  <si>
    <t>转债市场策略展望  开年不到1个半月，转债从固收+变成"固收-"了。</t>
  </si>
  <si>
    <t>中金固收 · 可转债 | 急调带来机会，与转债“格林难题”的化解 20210206</t>
  </si>
  <si>
    <t>公募基金已成为港股投资的重要力量，剖析其未来增长空间以及投资偏好有重要参考价值。</t>
  </si>
  <si>
    <t>中金：剖析公募基金港股投资</t>
  </si>
  <si>
    <t>我们从总量和各行业的角度，将年度展望精彩图文汇集成篇，前瞻2021年的发展趋势。</t>
  </si>
  <si>
    <t>2021-02-10 07:55:26</t>
  </si>
  <si>
    <t>中金：2021年展望锦集</t>
  </si>
  <si>
    <t>宏观视点思考未来几年的经济大势，有重启和重构两个维度。</t>
  </si>
  <si>
    <t>CGI宏观视点 | 疫后新格局：从重启到重构</t>
  </si>
  <si>
    <t>中流击楫千帆竞
金牛贺岁万福来</t>
  </si>
  <si>
    <t>2021-02-11 09:29:37</t>
  </si>
  <si>
    <t>中金研究部 &amp; 中金研究院恭贺新春！</t>
  </si>
  <si>
    <t>我们认为上市区域行的估值体系存在修正空间，为了更方便地比较和追踪各家区域行的经营情况。</t>
  </si>
  <si>
    <t>2021-02-01 08:01:17</t>
  </si>
  <si>
    <t>中金：引入中金区域性银行财务指标评分体系</t>
  </si>
  <si>
    <t>上周白银ETF大幅增持,白银价格确实出现了超预期涨幅，明显区别于黄金市场的横盘震荡。</t>
  </si>
  <si>
    <t>中金：短期做多白银，不如比价套利</t>
  </si>
  <si>
    <t>近期，美股市场上出现的个人投资者驱动部分个股大涨的案例引发广泛关注。</t>
  </si>
  <si>
    <t>中金：如何监测美股市场的热度、杠杆与流动性？</t>
  </si>
  <si>
    <t>我们在2021年年度展望中判断，2021年增长与政策“一进一退”，要适度降低对整体指数表现的预期、</t>
  </si>
  <si>
    <t>中金：A股市场可能进入暂时平淡期</t>
  </si>
  <si>
    <t>疫情爆发已近一年，中国经济有冲击也有惊喜，波折中的复苏进展如何？</t>
  </si>
  <si>
    <t>中金：复苏有亮点，也有痛点</t>
  </si>
  <si>
    <t>中国银行业理财登记托管中心发布《中国银行业理财市场年度报告（2020年）》，2020年末非保本理财产品存续规模达25.86万亿元，净值化水平近七成，我们重点从对比理财子公司、理财行业业务现状观察理财子公司业务发展进程。</t>
  </si>
  <si>
    <t>2021-02-02 08:01:42</t>
  </si>
  <si>
    <t>中金：从产品布局到能力建设，理财子的几个核心问题</t>
  </si>
  <si>
    <t>我们认为2021年信贷投放增速将从高位温和收敛，新增信贷资源边际倾斜小微企业、绿色金融、制造业等重点领域。</t>
  </si>
  <si>
    <t>中金：预计信贷供需推高贷款利率</t>
  </si>
  <si>
    <t>我们发布汽车前沿科技系列研究第一篇，我们认为智能网联正在成为中国车企的市场新战略。</t>
  </si>
  <si>
    <t>中金 | 图达通：快速实现量产的图像级激光雷达供应商</t>
  </si>
  <si>
    <t>我们认为物管行业正处于市场化发展初级阶段，物管企业2021年仍将呈现普遍快速发展的态势。</t>
  </si>
  <si>
    <t>中金 | 百舸争流，挥斥方遒：物业管理行业投资手册</t>
  </si>
  <si>
    <t>如果把春节前后各10个交易日所构成的时间区间定义为“春节期”，则从历史上看，股票资产在“春节期”的表现显著优于全时段表现，而债券资产在“春节期”的表现并没有与全时段出现显著差异。</t>
  </si>
  <si>
    <t>中金：关注市场情绪对权益资产“春节效应”的影响</t>
  </si>
  <si>
    <t>近期，A股市场上市公司密集披露业绩预告，很多投资者希望通过业绩预告信息，掌握各行业、风格板块业绩强弱对比情况，以辅助板块配置决策。但如果直接用业绩预告增速来刻画各板块业绩表现，则容易出现较大误差。</t>
  </si>
  <si>
    <t>中金：如何准确解读年报业绩预告？</t>
  </si>
  <si>
    <t>2021年大方向上货币政策回归中性，但具体到时点操作，将会视多个变量（通胀、增长、楼市、金融风险等）的演变而相机抉择。由于经济复苏的不平衡性，结构性支持政策仍不可或缺，而紧信用过程中金融市场脆弱性增加，信用与货币持续双紧的可能性不大。</t>
  </si>
  <si>
    <t>中金：2021年的三大政策焦点</t>
  </si>
  <si>
    <t>我们认为行业受益于政策推动，基本面持续改善。</t>
  </si>
  <si>
    <t>2021-02-03 07:39:22</t>
  </si>
  <si>
    <t>中金 | 制种行业：植根沃土，继往开来展新篇</t>
  </si>
  <si>
    <t>白色污染是人类社会发展过程中面临一个的巨大挑战，二十一世纪以来全球兴起可降解风潮。</t>
  </si>
  <si>
    <t>中金：顺应时代趋势，掘金可降解塑料产业投资机会</t>
  </si>
  <si>
    <t>近期市场流动性有所波动，若流动性保持相对宽松，除了业绩驱动的标的外，我们认为“向新而行”会持续成为一个重要的</t>
  </si>
  <si>
    <t>中金：以不变应万变，以汽车业绩确定性来应对流动性波动</t>
  </si>
  <si>
    <t>在美国以银行卡为主的C2B非现金支付体系中，清算卡组织是其中盈利能力强、海外扩张潜力大以及具有规模效应的细分赛道，其中Visa、Mastercard和American Express三大卡组织巨头当前市值合计~8,000亿美元。</t>
  </si>
  <si>
    <t>中金看海外 | 银行卡清算组织：美国支付产业链“皇冠上的宝石”</t>
  </si>
  <si>
    <t>我们看好社区团购模式在履约过程中的创新，通过对底层基础设施的改造，提升下沉市场的商品流通效率。</t>
  </si>
  <si>
    <t>中金 | 社区团购研究：下沉市场电商新范式</t>
  </si>
  <si>
    <t>观察美股在当年2月大跌后能收复失地但10月却见顶、以及2月波动后美股能收复失地但其他市场却就此见顶的差异，便不难看出决定市场短期和中期趋势的主要因素。</t>
  </si>
  <si>
    <t>2021-02-04 08:00:24</t>
  </si>
  <si>
    <t>中金 | 海外资产配置月报：2018年的市场对当前有何借鉴？（2021-2）</t>
  </si>
  <si>
    <t>我们认为政策追求多目标平衡利好银行2021年业绩表现。</t>
  </si>
  <si>
    <t>中金：政策平衡多目标，利好2021年银行业绩表现</t>
  </si>
  <si>
    <t>我们认为污水处理行业REITs有望实现多方共赢。</t>
  </si>
  <si>
    <t>中金：厚积薄发，乘势而上——中国基础设施REITs之污水处理篇</t>
  </si>
  <si>
    <t>我们预计短期油价波动可能放大，2月的中东出口监测和3月的OPEC+会议可能是改变平衡预期的因素。</t>
  </si>
  <si>
    <t>2021-02-05 07:51:48</t>
  </si>
  <si>
    <t>中金 | OPEC+会议：加快市场再平衡意味着什么？</t>
  </si>
  <si>
    <t>受益于限迁政策的全面取消和税改政策的出台，我们预计二手车在全国范围内的流通性有望进一步提高，资源将得到更合理配置，更多环节利润空间有望打开。</t>
  </si>
  <si>
    <t>中金：二手车市场一倍空间待释放，龙头经销商具多重壁垒</t>
  </si>
  <si>
    <t>本篇报告聚焦于配置组合系统性风险的识别与控制，并从尾部相关性的角度构建了组合系统性风险的监测指标，该指标在国</t>
  </si>
  <si>
    <t>中金: 巧识尾部相关性，规避组合系统性风险</t>
  </si>
  <si>
    <t>近期美国部分投资机构遭遇散户逼空，反映多个深层次问题。“散户逼空”是否说明美国股市散户化有待商榷，但更深层次</t>
  </si>
  <si>
    <t>中金：“散户逼空”的影响难消散</t>
  </si>
  <si>
    <t>通胀上行时期债券及其他资产表现如何？</t>
  </si>
  <si>
    <t>2021-02-26 08:03:08</t>
  </si>
  <si>
    <t>固收彬法</t>
  </si>
  <si>
    <t>整体而言，转债估值在正股走“熊”时多数时间的确会起到一定的缓冲作用，这意味着较低转债估值意味着更好的安全边际。我们认为在目前存量低价标的较多，且市场处于“破发”密集期的情况下，部分基本面具有较好弹性的低估值转债值得进一步关注。</t>
  </si>
  <si>
    <t>2021-02-28 20:31:18</t>
  </si>
  <si>
    <t>通胀上行预期下如何看转债市场？</t>
  </si>
  <si>
    <t>2020年以来，城投债提前兑付现象增多，此次有何不同？未来又还会有哪些城投债可能进行提前兑付？</t>
  </si>
  <si>
    <t>又见城投债提前兑付，有何不同？——信用债市场周报（2021-02-28）</t>
  </si>
  <si>
    <t>【天风研究·固收】 孙彬彬/陈宝林/许锐翔（联系人）
 如何展望3月资金面？两会叠加季末，会有什么影响？</t>
  </si>
  <si>
    <t>又逢两会和季末，3月资金面怎么看？</t>
  </si>
  <si>
    <t>近期转债“破发”情况下建议从三个角度挑选标的：第一，高景气度标的及存在业绩预期差的标的。第二，一季度仍然建议关注顺周期相关标的。第三，适度关注低价、高YTM标的。建议关注中金、龙大、金力、光大、齐翔、中天、淮矿、盈峰、瀚蓝、大参等相关标的。</t>
  </si>
  <si>
    <t>2021-02-21 19:11:16</t>
  </si>
  <si>
    <t>如何看近期新上转债的“破发”现象？</t>
  </si>
  <si>
    <t>【天风研究·固收】孙彬彬/孟万林（联系人）</t>
  </si>
  <si>
    <t>全面收紧，开年房地产怎么看？——信用债市场周报（2021-2-21）</t>
  </si>
  <si>
    <t>【天风研究·固收】孙彬彬/陈宝林</t>
  </si>
  <si>
    <t>油价如何影响CPI？</t>
  </si>
  <si>
    <t>转债日报（2021-02-08）</t>
  </si>
  <si>
    <t>2021-02-08 07:46:40</t>
  </si>
  <si>
    <t>【天风研究·转债】转债日报（2月8日）</t>
  </si>
  <si>
    <t>信用早早报（2021-02-08）</t>
  </si>
  <si>
    <t>【天风研究·固收】信用早早报（2月8日）</t>
  </si>
  <si>
    <t>本周资产证券化市场回顾（2021-02-07）</t>
  </si>
  <si>
    <t>产业债行业利差动态跟踪（2021-02-07）</t>
  </si>
  <si>
    <t>高等级利差下行，中低等级利差上行——产业债行业利差动态跟踪（2021-02-07）</t>
  </si>
  <si>
    <t>转债日报（2021-02-09）</t>
  </si>
  <si>
    <t>2021-02-09 08:24:04</t>
  </si>
  <si>
    <t>【天风研究·转债】转债日报（2月9日）</t>
  </si>
  <si>
    <t>信用早早报（2021-02-09）</t>
  </si>
  <si>
    <t>【天风研究·固收】信用早早报（2月9日）</t>
  </si>
  <si>
    <t>普利转债规模一般，债底保护一般，平价低于面值，市场或给予30%的溢价，预计上市价格为127元左右，建议积极参与新债申购。</t>
  </si>
  <si>
    <t>普利转债：注射剂仿制药国际化先导企业</t>
  </si>
  <si>
    <t>利率债：托管规模环比转负，境外机构继续增持，广义基金减持。
信用债：中票供给支撑托管规模回升，商业银行为主要增持力量。
分机构：商业银行有所分异，农商行配置力量较强，广义基金减持。</t>
  </si>
  <si>
    <t>流动性收紧，机构布局如何改变？——2021年1月中债登和上清所托管数据点评</t>
  </si>
  <si>
    <t>转债日报（2021-02-10）</t>
  </si>
  <si>
    <t>2021-02-10 08:30:02</t>
  </si>
  <si>
    <t>【天风研究·转债】转债日报（2月10日）</t>
  </si>
  <si>
    <t>信用早早报（2021-02-10）</t>
  </si>
  <si>
    <t>【天风研究·固收】信用早早报（2月10日）</t>
  </si>
  <si>
    <t>【天风研究·固收】 孙彬彬/陈宝林/许锐翔（联系人）
2020年四季度《货币政策执行报告》点评</t>
  </si>
  <si>
    <t>央行还是有一颗收的心——2020年四季度《货币政策执行报告》点评</t>
  </si>
  <si>
    <t>信用早早报（2021-02-11）</t>
  </si>
  <si>
    <t>2021-02-11 07:48:11</t>
  </si>
  <si>
    <t>【天风研究·固收】信用早早报（2月11日）</t>
  </si>
  <si>
    <t>【天风研究·固收】 孙彬彬/宋雪涛/刘晨明/吴先兴/陈天诚
天风证券研究所总量团队给大家拜年啦！恭祝各位新春快乐、牛年业绩长虹！</t>
  </si>
  <si>
    <t>牛年牛市怎么看？——天风总量团队联席解读</t>
  </si>
  <si>
    <t>天风固收孙彬彬团队给您拜年啦！</t>
  </si>
  <si>
    <t>恭祝大家新春快乐！</t>
  </si>
  <si>
    <t>转债日报（2021-02-01）</t>
  </si>
  <si>
    <t>2021-02-01 08:02:10</t>
  </si>
  <si>
    <t>【天风研究·转债】转债日报（2021-02-01）</t>
  </si>
  <si>
    <t>【天风研究·固收】信用早早报（2月1日）</t>
  </si>
  <si>
    <t>本周资产证券化市场回顾</t>
  </si>
  <si>
    <t>本周资产证券化市场回顾（2021-02-01）</t>
  </si>
  <si>
    <t>产业债行业利差动态跟踪（2021-01-31）</t>
  </si>
  <si>
    <t>行业利差中高等级下行，低等级上行——产业债行业利差动态跟踪（2021-01-31）</t>
  </si>
  <si>
    <t>2021-02-02 07:49:46</t>
  </si>
  <si>
    <t>【天风研究·转债】转债日报（2021-02-02）</t>
  </si>
  <si>
    <t>【天风研究·固收】信用早早报（2月2日）</t>
  </si>
  <si>
    <t>2021年1-2月经济数据预测</t>
  </si>
  <si>
    <t>1-2月数据怎么看？</t>
  </si>
  <si>
    <t>转债日报（2021-02-03）</t>
  </si>
  <si>
    <t>2021-02-03 07:28:52</t>
  </si>
  <si>
    <t>【天风研究·转债】转债日报（2021-02-03）</t>
  </si>
  <si>
    <t>【天风研究·固收】信用早早报（2月3日）</t>
  </si>
  <si>
    <t>持仓集中度提升后，后续或转向均衡配置——2020年四季度公募转债持仓分析</t>
  </si>
  <si>
    <t>货币基金2020年四季报点评</t>
  </si>
  <si>
    <t>信用事件冲击下货基表现如何？——货币基金2020年四季报点评</t>
  </si>
  <si>
    <t>2021-02-04 08:27:31</t>
  </si>
  <si>
    <t>【天风研究·转债】转债日报（2021-02-04）</t>
  </si>
  <si>
    <t>【天风研究·固收】信用早早报（2月4日）</t>
  </si>
  <si>
    <t>【天风研究·固收】信用早早报（2021-02-04）</t>
  </si>
  <si>
    <t>月末之后，流动性重回宽松，市场情绪有所恢复，节前还需要关注什么？天风证券研究所总量团队将为大家奉上每周论势！</t>
  </si>
  <si>
    <t>节前还需要关注什么？——天风总量团队联席解读（2021-02-03）</t>
  </si>
  <si>
    <t>转债日报（2021-02-05）</t>
  </si>
  <si>
    <t>2021-02-05 07:38:09</t>
  </si>
  <si>
    <t>【天风研究·转债】转债日报（2月5日）</t>
  </si>
  <si>
    <t>【天风研究·固收】信用早早报（2月5日）</t>
  </si>
  <si>
    <t>永煤违约事件后，央行积极呵护资金面，资金利率明显回落。机构普遍把握这一时间窗口，通过加杠杆并适当拉长久期做收益，债基业绩较三季度明显改善。</t>
  </si>
  <si>
    <t>信用冲击后流动性过山车，债基如何表现？——2020年四季度基金持债分析</t>
  </si>
  <si>
    <t>转债指数与正股股指走势差异显著，此次转债指数下跌的主要因素或为正股调整。一方面建议对转股溢价率与正股估值“双高”标的进行一定规避；另一方面建议提升对前期超跌标的关注。近期推荐：光大、恒逸、鸿路、中金、精测、中天、盈峰、淮矿、交科、大参。</t>
  </si>
  <si>
    <t>2021-02-07 22:47:22</t>
  </si>
  <si>
    <t>如何看转债指数显著跑输股指？</t>
  </si>
  <si>
    <t>【天风研究·固收】孙彬彬</t>
  </si>
  <si>
    <t>市场关注主体偿债能力如何？</t>
  </si>
  <si>
    <t>【天风研究·固收】 利率债市场周报（2021-02-07）</t>
  </si>
  <si>
    <t>地方两会透露哪些信息？</t>
  </si>
  <si>
    <t>美股存在泡沫，但不是最极端的时候，泡沫的主要风险是流动性收缩。</t>
  </si>
  <si>
    <t>2021-02-22 23:59:58</t>
  </si>
  <si>
    <t>宋雪涛：美股泡沫的持续性和脆弱性</t>
  </si>
  <si>
    <t>雪涛宏观笔记</t>
  </si>
  <si>
    <t>如何理解国际收支变化和外汇占款变动的关系和对流动性的影响</t>
  </si>
  <si>
    <t>2021-02-23 22:32:07</t>
  </si>
  <si>
    <t>为什么贸易顺差历史第二，但外汇占款却下降一千亿？（天风宏观宋雪涛）</t>
  </si>
  <si>
    <t>2月第4周大类资产风险状态</t>
  </si>
  <si>
    <t>2021-02-24 17:45:33</t>
  </si>
  <si>
    <t>风险定价 | 价值再平衡加剧（天风宏观宋雪涛）</t>
  </si>
  <si>
    <t>美债长端利率上行是驱动全球市场从高估值躁动转向价值再平衡的核心原因</t>
  </si>
  <si>
    <t>2021-02-25 08:50:00</t>
  </si>
  <si>
    <t>宋雪涛：美债利率陡峭化驱动全球价值成长再平衡</t>
  </si>
  <si>
    <t>复苏已经在路上，关键是持续性。</t>
  </si>
  <si>
    <t>2021-02-15 14:41:49</t>
  </si>
  <si>
    <t>美国经济开启“咆哮的二十年代”？（天风宏观宋雪涛）</t>
  </si>
  <si>
    <t>美元年内的贬值幅度有限，甚至可能升值。</t>
  </si>
  <si>
    <t>2021-02-17 13:18:12</t>
  </si>
  <si>
    <t>美元短期可能出现反弹（天风宏观宋雪涛）</t>
  </si>
  <si>
    <t>2月第2周大类资产风险状态</t>
  </si>
  <si>
    <t>2021-02-08 22:18:42</t>
  </si>
  <si>
    <t>风险定价 | 美债利率曲线加速陡峭化（天风宏观宋雪涛）</t>
  </si>
  <si>
    <t>模型预测年内美债利率的运行区间为1.38%~1.71%。</t>
  </si>
  <si>
    <t>2021-02-12 15:53:32</t>
  </si>
  <si>
    <t>美债利率的上行空间有多少？（天风宏观宋雪涛）</t>
  </si>
  <si>
    <t>2月第1周大类资产风险状态</t>
  </si>
  <si>
    <t>2021-02-01 23:24:17</t>
  </si>
  <si>
    <t>风险定价 | 高估值躁动转向价值平衡（天风宏观宋雪涛）</t>
  </si>
  <si>
    <t>跨年流动性的悬念可能保留到节前最后几个工作日</t>
  </si>
  <si>
    <t>2021-02-02 18:25:38</t>
  </si>
  <si>
    <t>跨年流动性的悬念（天风宏观宋雪涛）</t>
  </si>
  <si>
    <t>12月制造业行业景气度更新</t>
  </si>
  <si>
    <t>2021-02-05 19:00:40</t>
  </si>
  <si>
    <t>行业景气度出现哪些变化？（天风宏观宋雪涛）</t>
  </si>
  <si>
    <t>本轮经济复苏可能会出现两个高点</t>
  </si>
  <si>
    <t>2021-02-07 21:01:53</t>
  </si>
  <si>
    <t>2月：经济复苏的第一个高点已经出现（天风宏观宋雪涛）</t>
  </si>
  <si>
    <t>基于分析师重点跟踪公司，重构A股全动态估值！</t>
  </si>
  <si>
    <t>2021-02-27 11:36:13</t>
  </si>
  <si>
    <t>【广发策略】本周A股全动态估值变化——广发全动态估值比较周报（2月第4期）</t>
  </si>
  <si>
    <t>戴康的策略世界</t>
  </si>
  <si>
    <t>科创板一周全景（2月第3期）：科创板“入富”与北上资金数据跟踪。</t>
  </si>
  <si>
    <t>2021-02-28 17:48:34</t>
  </si>
  <si>
    <t>【广发策略|科创板】北上资金 “活水”进行时</t>
  </si>
  <si>
    <t>市场微观结构出了问题。市值下沉，行业扩散，布局第三波顺周期行情。</t>
  </si>
  <si>
    <t>【广发策略】暂避锋芒，扩散升级——周末五分钟全知道（2月第3期）</t>
  </si>
  <si>
    <t>2021-02-20 12:25:43</t>
  </si>
  <si>
    <t>【广发策略】本周A股全动态估值变化——广发全动态估值比较周报（2月第3期）</t>
  </si>
  <si>
    <t>“第三波”顺周期行情进行时，从产能周期视角探求细分领域投资机会</t>
  </si>
  <si>
    <t>2021-02-21 11:06:30</t>
  </si>
  <si>
    <t>【广发策略】基于产能周期看当前行业比较——行业比较新视野系列（三）</t>
  </si>
  <si>
    <t>上周南下资金持续买入，A股二级市场整体呈现资金净流出。</t>
  </si>
  <si>
    <t>2021-02-02 17:17:09</t>
  </si>
  <si>
    <t>【广发策略】上周南下资金持续买入——广发流动性跟踪周报（1月第5期）</t>
  </si>
  <si>
    <t>A股总体PE（TTM）从前一周22.86倍上升到上周23.94倍，PB（LF）从前一周1.94倍上升到上周2.03倍。</t>
  </si>
  <si>
    <t>2021-02-15 22:05:56</t>
  </si>
  <si>
    <t>【广发策略】一张图看懂上周A股估值变化-广发TTM估值比较周报（02月第2期）</t>
  </si>
  <si>
    <t>【广发策略】上周A股全动态估值变化——广发全动态估值比较周报（2月第2期）</t>
  </si>
  <si>
    <t>科创板一周全景（2月第2期）：如何看待独角兽项目“叫停”？</t>
  </si>
  <si>
    <t>2021-02-17 15:48:35</t>
  </si>
  <si>
    <t>【广发策略|科创板】探究终止项目规律</t>
  </si>
  <si>
    <t>疫苗接种/经济修复确立A股“第三波”顺周期行情，春季躁动交易再通胀，继续布局涨价主线顺周期+科技。</t>
  </si>
  <si>
    <t>【广发策略】第三波顺周期行情已经确立——周末五分钟全知道（2月第2期）</t>
  </si>
  <si>
    <t>辞旧迎“新”：碳中和主题元年！驱动力？预期差？投资主线？</t>
  </si>
  <si>
    <t>2021-02-09 23:46:18</t>
  </si>
  <si>
    <t>【广发策略】擎画“碳中和”主题投资愿景—“碳中和”主题投资系列（一）</t>
  </si>
  <si>
    <t>上周在北上资金流入、新发基金扩张的带动下，A股二级市场整体呈现资金净流入。</t>
  </si>
  <si>
    <t>【广发策略】上周北上资金流入，新发基金扩张——广发流动性跟踪周报（2月第1期）</t>
  </si>
  <si>
    <t>广发策略戴康团队祝各位朋友，牛年牛股相伴，每日牛气冲天！</t>
  </si>
  <si>
    <t>2021-02-12 17:24:01</t>
  </si>
  <si>
    <t>【广发策略戴康团队】祝您春节快乐，牛年大吉！</t>
  </si>
  <si>
    <t>21年需求回升但产能利用率高位，除了资源品涨价行情，还有哪些行业也有“供需缺口”？</t>
  </si>
  <si>
    <t>2021-02-05 15:25:16</t>
  </si>
  <si>
    <t>【广发策略】哪些行业“供需缺口”潜在扩张？——行业比较新视野系列（二）</t>
  </si>
  <si>
    <t>北上资金全透视月报（2021年1月）；全方位跟踪，欢迎订阅！</t>
  </si>
  <si>
    <t>【广发策略】上月外资大幅流入，增持金融与周期——北上资金全透视月报（2021年1月）</t>
  </si>
  <si>
    <t>建材、电子、农林牧渔、食品饮料。</t>
  </si>
  <si>
    <t>2021-02-06 09:32:20</t>
  </si>
  <si>
    <t>【广发策略联合八大行业】如何布局21年涨价(下篇）</t>
  </si>
  <si>
    <t>本周A股总体PE（TTM）从上周22.90倍下降到本周22.86倍，PB（LF）从上周1.94倍维持在本周1.94倍。</t>
  </si>
  <si>
    <t>【广发策略】一张图看懂本周A股估值变化-广发TTM估值比较周报（02月第1期）</t>
  </si>
  <si>
    <t>策略、煤炭、有色金属、化纤、轻工造纸。</t>
  </si>
  <si>
    <t>【广发策略联合八大行业】如何布局21年涨价（上篇）</t>
  </si>
  <si>
    <t>【广发策略】本周A股全动态估值变化——广发全动态估值比较周报（2月第1期）</t>
  </si>
  <si>
    <t>科创板一周全景（2月第1期）：2月1日，首批12只科创板个股正式纳入沪港通。</t>
  </si>
  <si>
    <t>2021-02-07 15:02:17</t>
  </si>
  <si>
    <t>【广发策略|科创板】北上资金进场首周复盘</t>
  </si>
  <si>
    <t>市场追逐“确定性”，本质是金融条件收紧预期的映射。</t>
  </si>
  <si>
    <t>【广发策略】当前市场在交易什么预期？——周末五分钟全知道（2月第1期）</t>
  </si>
  <si>
    <t>我们估计市场后续逐步从当前急跌转为平缓盘整，要注重自下而上选股。短期内估值低、此前涨幅低的板块可能有韧性。</t>
  </si>
  <si>
    <t>2021-02-28 17:28:43</t>
  </si>
  <si>
    <t>中金 | A股：急跌近尾声，盘整仍继续</t>
  </si>
  <si>
    <t>中金策略</t>
  </si>
  <si>
    <t>恒生系列指数调整3月15日正式实施；关于3月1日恒生指数咨询结果</t>
  </si>
  <si>
    <t>中金 | 恒生系列指数调整：新经济占比提升；恒指有望进一步扩容</t>
  </si>
  <si>
    <t>股市近期遭遇抛售与剧烈动荡，反而提供更好的中期买点。向前看，两会和2020年四季度业绩值得关注。</t>
  </si>
  <si>
    <t>中金 | 港股：调整后更具吸引力</t>
  </si>
  <si>
    <t>美国库存周期走到哪了？——2021年2月15日~2月21日2020年3月份疫情爆发后，美国一直面临产需缺口的</t>
  </si>
  <si>
    <t>2021-02-21 16:29:06</t>
  </si>
  <si>
    <t>中金 | 海外：美国库存周期走到哪了？</t>
  </si>
  <si>
    <t>增长修复仍然是影响市场表现的主导力量。向前看，两会和2020年四季度业绩值得关注。</t>
  </si>
  <si>
    <t>中金 | 港股：复苏交易仍占主导</t>
  </si>
  <si>
    <t>行稳方能致远，A股短期表现的“节制”，对中期来说并非坏事。板块和个股上建议结合估值和景气程度自下而上进行选择，国际复苏更为敏感的低估值周期板块值得关注。</t>
  </si>
  <si>
    <t>中金 | A股：行稳致远，局部关注“复苏交易”</t>
  </si>
  <si>
    <t>我们预计港股有望在内外部良好环境下开启春节后的第一个交易周。向前看，两会和2020年四季度业绩值得关注。</t>
  </si>
  <si>
    <t>2021-02-16 10:12:20</t>
  </si>
  <si>
    <t>中金 | 港股：港股节后有望积极开局</t>
  </si>
  <si>
    <t>与美国市场进行对比，中国主动公募“头部化”仍有距离。</t>
  </si>
  <si>
    <t>2021-02-07 21:39:02</t>
  </si>
  <si>
    <t>不管从持股存量还是新增量看，公募基金都已成为港股投资的重要力量</t>
  </si>
  <si>
    <t>2021-02-09 08:16:15</t>
  </si>
  <si>
    <t>从目前进展看，我们预期新一轮财政刺激有可能在未来几周内正式通过生效，但最终规模上可能仍有变数</t>
  </si>
  <si>
    <t>2021-02-07 19:49:11</t>
  </si>
  <si>
    <t>中金 | 海外市场：美国新一轮财政刺激渐行渐近</t>
  </si>
  <si>
    <t>短期由于南向资金流入将在春节假期关闭至2月18日，港股市场可能因此趋于平淡，继续整固</t>
  </si>
  <si>
    <t>中金 | 港股：南向交易暂停可能使得港股交易相对平淡</t>
  </si>
  <si>
    <t>我们认为市场可能继续处于相对“平淡期”，在春节前剩余的交易日内可能情绪仍偏低、成交回落，投资者可能会继续聚焦于政策的边际变化以及节后召开的两会。</t>
  </si>
  <si>
    <t>中金 | A股：节前市场情绪仍可能偏低</t>
  </si>
  <si>
    <t>港股通调整名单预测+布局策略抢先看</t>
  </si>
  <si>
    <t>2021-02-24 12:44:44</t>
  </si>
  <si>
    <t>【华泰策略】如何布局本轮港股通调整窗口</t>
  </si>
  <si>
    <t>香港股票印花税计划上调，建议继续加配中证500</t>
  </si>
  <si>
    <t>2021-02-25 07:14:46</t>
  </si>
  <si>
    <t>【华泰策略|政策点评】港股资金负债成本与交易成本双升——印花税上调点评</t>
  </si>
  <si>
    <t>三年行动计划下央企和地方国企的改革方向差异</t>
  </si>
  <si>
    <t>2021-02-26 15:15:06</t>
  </si>
  <si>
    <t>【华泰策略|国企改革】三年行动计划下国企改革全图</t>
  </si>
  <si>
    <t>2021-02-28 23:33:54</t>
  </si>
  <si>
    <t>【华泰策略|资金面】一张图看懂市场交易主力切换（2021.02.22-2021.02.26）</t>
  </si>
  <si>
    <t>美债利率与国内企业盈利的赛跑，寻找内资定价和估值性价比资产</t>
  </si>
  <si>
    <t>【华泰策略|周观点】实际利率易上难下VS盈利预测调升</t>
  </si>
  <si>
    <t>中泰证券研究所钢铁有色煤炭建材化工五大团队，从中观寻找宏观线索。</t>
  </si>
  <si>
    <t>中泰大宗指南｜周期品周度运行变化——第6期</t>
  </si>
  <si>
    <t>2021-02-22 07:09:56</t>
  </si>
  <si>
    <t>中泰大宗指南｜周期品周度运行变化——第7期</t>
  </si>
  <si>
    <t>【有色】谢鸿鹤：调整稀土供需平衡表，景气趋势不改</t>
  </si>
  <si>
    <t>【医药-药明生物(2269.HK)】祝嘉琦：深度报告：进击的全球生物药CRO、CDMO龙头，技术领先，未来可期</t>
  </si>
  <si>
    <t>【电新-联泓新科(003022)】苏晨：供需缺口带动超预期弹性，技术领先铸造新材料龙头</t>
  </si>
  <si>
    <t>【晨会聚焦】1月国内电动车产销同比高增，个股深度：药明生物、联泓新科</t>
  </si>
  <si>
    <t>2021-02-23 07:08:12</t>
  </si>
  <si>
    <t>【非银-香港交易所(0388.HK)】陆韵婷：决定交易所估值的核心因素是什么？从伦交所和纳斯达克交易所案例看港交所的核心竞争力</t>
  </si>
  <si>
    <t>【晨会聚焦】纸浆上涨带来的投资机会以及交易所估值的核心因素探讨</t>
  </si>
  <si>
    <t>2021-02-24 07:13:04</t>
  </si>
  <si>
    <t>【纺织服装】王雨丝：全球需求复苏预期下，棉价有望趋势上行</t>
  </si>
  <si>
    <t>【晨会聚焦】大宗商品涨价结束了么？</t>
  </si>
  <si>
    <t>2021-02-25 07:15:13</t>
  </si>
  <si>
    <t>【钢铁-包钢股份(600010)】郭皓：公司深度：稀土资源核心资产</t>
  </si>
  <si>
    <t>【医药-九强生物(300406)】谢木青：公司深度：基本面产生积极变化，高景气免疫组化布局打开成长空间</t>
  </si>
  <si>
    <t>【家电-极米科技(688696)】邓欣：新股研究：智能投影龙头扬帆起航</t>
  </si>
  <si>
    <t>【晨会聚焦】九强生物基本面积极变化，神马股份新项目助力前行</t>
  </si>
  <si>
    <t>2021-02-26 07:16:05</t>
  </si>
  <si>
    <t>【医药】赵磊：新冠疫苗行业深度报告8：新冠一周年，疫苗接种和病毒变异，未来会如何？</t>
  </si>
  <si>
    <t>【电子-中京电子(002579)】胡杨：软硬板业务均衡布局，老牌PCB企业重拾成长动能</t>
  </si>
  <si>
    <t>【非银-香港交易所(0388.HK)】陆韵婷：连续三年业绩创新高，拟提高印花税更多是情绪影响—— 港交所集团2020年报点评</t>
  </si>
  <si>
    <t>【交运-京沪高铁(601816)】邢立力：资源禀赋优质，乘风破浪再上台阶</t>
  </si>
  <si>
    <t>【晨会聚焦】债市有没有两会行情？新冠疫苗未来几何？</t>
  </si>
  <si>
    <t>2021-02-27 20:23:13</t>
  </si>
  <si>
    <t>中泰 | 三月金股</t>
  </si>
  <si>
    <t>2021-02-28 16:18:44</t>
  </si>
  <si>
    <t>鉴往知来。</t>
  </si>
  <si>
    <t>2021-02-23 17:44:22</t>
  </si>
  <si>
    <t>市场预测错了什么？</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</si>
</sst>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等线"/>
      <family val="2"/>
      <charset val="134"/>
      <scheme val="minor"/>
    </font>
    <font>
      <sz val="9"/>
      <name val="等线"/>
      <family val="2"/>
      <charset val="134"/>
      <scheme val="minor"/>
    </font>
    <font>
      <sz val="10"/>
      <name val="Arial"/>
      <family val="2"/>
    </font>
    <font>
      <u/>
      <sz val="10"/>
      <name val="Arial"/>
      <family val="2"/>
    </font>
  </fonts>
  <fills count="2">
    <fill>
      <patternFill patternType="none"/>
    </fill>
    <fill>
      <patternFill patternType="gray125"/>
    </fill>
  </fills>
  <borders count="1">
    <border>
      <left/>
      <right/>
      <top/>
      <bottom/>
      <diagonal/>
    </border>
  </borders>
  <cellStyleXfs count="2">
    <xf numFmtId="0" fontId="0" fillId="0" borderId="0">
      <alignment vertical="center"/>
    </xf>
    <xf numFmtId="0" fontId="2" fillId="0" borderId="0" applyNumberFormat="0" applyFill="0" applyBorder="0" applyAlignment="0" applyProtection="0"/>
  </cellStyleXfs>
  <cellXfs count="4">
    <xf numFmtId="0" fontId="0" fillId="0" borderId="0" xfId="0">
      <alignment vertical="center"/>
    </xf>
    <xf numFmtId="0" fontId="2" fillId="0" borderId="0" xfId="1" applyAlignment="1">
      <alignment vertical="center"/>
    </xf>
    <xf numFmtId="0" fontId="2" fillId="0" borderId="0" xfId="1" applyFill="1" applyBorder="1" applyAlignment="1" applyProtection="1"/>
    <xf numFmtId="0" fontId="3" fillId="0" borderId="0" xfId="1" applyFont="1" applyFill="1" applyBorder="1" applyAlignment="1" applyProtection="1"/>
  </cellXfs>
  <cellStyles count="2">
    <cellStyle name="常规" xfId="0" builtinId="0"/>
    <cellStyle name="常规 2" xfId="1" xr:uid="{1370213D-2451-4A1B-B83B-46E25438289F}"/>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637847-EAA5-453C-B160-E580DE0B1C71}">
  <sheetPr>
    <outlinePr summaryBelow="0" summaryRight="0"/>
  </sheetPr>
  <dimension ref="A1:E126"/>
  <sheetViews>
    <sheetView zoomScaleNormal="100" workbookViewId="0"/>
  </sheetViews>
  <sheetFormatPr defaultRowHeight="12.3" x14ac:dyDescent="0.4"/>
  <cols>
    <col min="1" max="1" width="10.796875" style="2" customWidth="1"/>
    <col min="2" max="2" width="76.5" style="2" customWidth="1"/>
    <col min="3" max="3" width="17.09765625" style="2" customWidth="1"/>
    <col min="4" max="4" width="88.19921875" style="2" customWidth="1"/>
    <col min="5" max="5" width="10.796875" style="2" customWidth="1"/>
    <col min="6" max="16384" width="8.796875" style="1"/>
  </cols>
  <sheetData>
    <row r="1" spans="1:5" x14ac:dyDescent="0.4">
      <c r="A1" s="2" t="s">
        <v>274</v>
      </c>
      <c r="B1" s="2" t="s">
        <v>273</v>
      </c>
      <c r="C1" s="2" t="s">
        <v>272</v>
      </c>
      <c r="D1" s="2" t="s">
        <v>271</v>
      </c>
      <c r="E1" s="2" t="s">
        <v>270</v>
      </c>
    </row>
    <row r="2" spans="1:5" x14ac:dyDescent="0.4">
      <c r="A2" s="2" t="s">
        <v>3</v>
      </c>
      <c r="B2" s="2" t="s">
        <v>95</v>
      </c>
      <c r="C2" s="2" t="s">
        <v>88</v>
      </c>
      <c r="D2" s="2" t="s">
        <v>94</v>
      </c>
      <c r="E2" s="3" t="str">
        <f>HYPERLINK("http://mp.weixin.qq.com/s?__biz=MzUzNTE3NDMwNw==&amp;mid=2247521681&amp;idx=1&amp;sn=4b2ad53327e7426efc585fb657a20f80&amp;chksm=fa8b585dcdfcd14b062bc474da04a85062a594e821687d59f287083de67f9722758fda649263#rd","文章永久链接")</f>
        <v>文章永久链接</v>
      </c>
    </row>
    <row r="3" spans="1:5" x14ac:dyDescent="0.4">
      <c r="A3" s="2" t="s">
        <v>3</v>
      </c>
      <c r="B3" s="2" t="s">
        <v>93</v>
      </c>
      <c r="C3" s="2" t="s">
        <v>88</v>
      </c>
      <c r="D3" s="2" t="s">
        <v>92</v>
      </c>
      <c r="E3" s="3" t="str">
        <f>HYPERLINK("http://mp.weixin.qq.com/s?__biz=MzUzNTE3NDMwNw==&amp;mid=2247521681&amp;idx=2&amp;sn=a1b89629b4b5d7af89fec1f3e397e4c6&amp;chksm=fa8b585dcdfcd14b9cf901ff10067f944444a90e69cded57faa16cd9da73836729158678ab6a#rd","文章永久链接")</f>
        <v>文章永久链接</v>
      </c>
    </row>
    <row r="4" spans="1:5" x14ac:dyDescent="0.4">
      <c r="A4" s="2" t="s">
        <v>3</v>
      </c>
      <c r="B4" s="2" t="s">
        <v>91</v>
      </c>
      <c r="C4" s="2" t="s">
        <v>88</v>
      </c>
      <c r="D4" s="2" t="s">
        <v>90</v>
      </c>
      <c r="E4" s="3" t="str">
        <f>HYPERLINK("http://mp.weixin.qq.com/s?__biz=MzUzNTE3NDMwNw==&amp;mid=2247521681&amp;idx=3&amp;sn=3b3a258d465502217cd753f13e44fb47&amp;chksm=fa8b585dcdfcd14b3575efdd490d1b6c54c8e032602b42271964daac82376a45ed431025bdae#rd","文章永久链接")</f>
        <v>文章永久链接</v>
      </c>
    </row>
    <row r="5" spans="1:5" x14ac:dyDescent="0.4">
      <c r="A5" s="2" t="s">
        <v>3</v>
      </c>
      <c r="B5" s="2" t="s">
        <v>89</v>
      </c>
      <c r="C5" s="2" t="s">
        <v>88</v>
      </c>
      <c r="D5" s="2" t="s">
        <v>87</v>
      </c>
      <c r="E5" s="3" t="str">
        <f>HYPERLINK("http://mp.weixin.qq.com/s?__biz=MzUzNTE3NDMwNw==&amp;mid=2247521681&amp;idx=4&amp;sn=0af6ab4f20b86d2ee9629734486c447a&amp;chksm=fa8b585dcdfcd14bb522733c383c5058d1ccb3c725a85bc35a316b4a0533ffd8234ac8017bcc#rd","文章永久链接")</f>
        <v>文章永久链接</v>
      </c>
    </row>
    <row r="6" spans="1:5" x14ac:dyDescent="0.4">
      <c r="A6" s="2" t="s">
        <v>3</v>
      </c>
      <c r="B6" s="2" t="s">
        <v>86</v>
      </c>
      <c r="C6" s="2" t="s">
        <v>85</v>
      </c>
      <c r="D6" s="2" t="s">
        <v>84</v>
      </c>
      <c r="E6" s="3" t="str">
        <f>HYPERLINK("http://mp.weixin.qq.com/s?__biz=MzUzNTE3NDMwNw==&amp;mid=2247521648&amp;idx=1&amp;sn=50131615d53524cb6dbcb65406109e4b&amp;chksm=fa8b58bccdfcd1aaf783f4a99b0c4c03f520eb907b3fdcbb8450b039f78f1f93b04ec289cc0c#rd","文章永久链接")</f>
        <v>文章永久链接</v>
      </c>
    </row>
    <row r="7" spans="1:5" x14ac:dyDescent="0.4">
      <c r="A7" s="2" t="s">
        <v>3</v>
      </c>
      <c r="B7" s="2" t="s">
        <v>83</v>
      </c>
      <c r="C7" s="2" t="s">
        <v>68</v>
      </c>
      <c r="D7" s="2" t="s">
        <v>82</v>
      </c>
      <c r="E7" s="3" t="str">
        <f>HYPERLINK("http://mp.weixin.qq.com/s?__biz=MzUzNTE3NDMwNw==&amp;mid=2247521601&amp;idx=1&amp;sn=ac03e6190ae2a2a21d86b729c1c703ea&amp;chksm=fa8b588dcdfcd19b74985187b911e0c84a22e481438f0cee563ff83cc29a3b92e1ed53f8bd0b#rd","文章永久链接")</f>
        <v>文章永久链接</v>
      </c>
    </row>
    <row r="8" spans="1:5" x14ac:dyDescent="0.4">
      <c r="A8" s="2" t="s">
        <v>3</v>
      </c>
      <c r="B8" s="2" t="s">
        <v>81</v>
      </c>
      <c r="C8" s="2" t="s">
        <v>68</v>
      </c>
      <c r="D8" s="2" t="s">
        <v>80</v>
      </c>
      <c r="E8" s="3" t="str">
        <f>HYPERLINK("http://mp.weixin.qq.com/s?__biz=MzUzNTE3NDMwNw==&amp;mid=2247521601&amp;idx=2&amp;sn=95512fd14fe61a801d07ed34bd65ecf8&amp;chksm=fa8b588dcdfcd19b405c23e7ba1743273d6843198c162e856e231b580a01ecec833e8dd30272#rd","文章永久链接")</f>
        <v>文章永久链接</v>
      </c>
    </row>
    <row r="9" spans="1:5" x14ac:dyDescent="0.4">
      <c r="A9" s="2" t="s">
        <v>3</v>
      </c>
      <c r="B9" s="2" t="s">
        <v>79</v>
      </c>
      <c r="C9" s="2" t="s">
        <v>68</v>
      </c>
      <c r="D9" s="2" t="s">
        <v>78</v>
      </c>
      <c r="E9" s="3" t="str">
        <f>HYPERLINK("http://mp.weixin.qq.com/s?__biz=MzUzNTE3NDMwNw==&amp;mid=2247521601&amp;idx=3&amp;sn=ea1680fcdd221cff6cfc9e777e5b4d10&amp;chksm=fa8b588dcdfcd19b20e0ff31c8f3102d2f5133b20b2c02601a6c84bbc59ec17021eba050ff64#rd","文章永久链接")</f>
        <v>文章永久链接</v>
      </c>
    </row>
    <row r="10" spans="1:5" x14ac:dyDescent="0.4">
      <c r="A10" s="2" t="s">
        <v>3</v>
      </c>
      <c r="B10" s="2" t="s">
        <v>77</v>
      </c>
      <c r="C10" s="2" t="s">
        <v>68</v>
      </c>
      <c r="D10" s="2" t="s">
        <v>76</v>
      </c>
      <c r="E10" s="3" t="str">
        <f>HYPERLINK("http://mp.weixin.qq.com/s?__biz=MzUzNTE3NDMwNw==&amp;mid=2247521601&amp;idx=4&amp;sn=fc7eac086088e99f51124bea24fa00ef&amp;chksm=fa8b588dcdfcd19b02142918a0f2f68a9d120d8d707268ea9796fa3a018b0357777d4cd09805#rd","文章永久链接")</f>
        <v>文章永久链接</v>
      </c>
    </row>
    <row r="11" spans="1:5" x14ac:dyDescent="0.4">
      <c r="A11" s="2" t="s">
        <v>3</v>
      </c>
      <c r="B11" s="2" t="s">
        <v>75</v>
      </c>
      <c r="C11" s="2" t="s">
        <v>68</v>
      </c>
      <c r="D11" s="2" t="s">
        <v>74</v>
      </c>
      <c r="E11" s="3" t="str">
        <f>HYPERLINK("http://mp.weixin.qq.com/s?__biz=MzUzNTE3NDMwNw==&amp;mid=2247521601&amp;idx=5&amp;sn=8e42638e60b0adff920decaa23f4a11c&amp;chksm=fa8b588dcdfcd19bc28a2ba1ca05c8a6be86b35d409ff6fcd7fc73235f27737f842f41d67563#rd","文章永久链接")</f>
        <v>文章永久链接</v>
      </c>
    </row>
    <row r="12" spans="1:5" x14ac:dyDescent="0.4">
      <c r="A12" s="2" t="s">
        <v>3</v>
      </c>
      <c r="B12" s="2" t="s">
        <v>73</v>
      </c>
      <c r="C12" s="2" t="s">
        <v>68</v>
      </c>
      <c r="D12" s="2" t="s">
        <v>72</v>
      </c>
      <c r="E12" s="3" t="str">
        <f>HYPERLINK("http://mp.weixin.qq.com/s?__biz=MzUzNTE3NDMwNw==&amp;mid=2247521601&amp;idx=6&amp;sn=1e26a435c18eeaaed0e0fbcb63f6fff2&amp;chksm=fa8b588dcdfcd19b168be3a7c5c7f1935f4037f148a7fa5c2e15f0b757d52d0857ca4fa3d1c2#rd","文章永久链接")</f>
        <v>文章永久链接</v>
      </c>
    </row>
    <row r="13" spans="1:5" x14ac:dyDescent="0.4">
      <c r="A13" s="2" t="s">
        <v>3</v>
      </c>
      <c r="B13" s="2" t="s">
        <v>71</v>
      </c>
      <c r="C13" s="2" t="s">
        <v>68</v>
      </c>
      <c r="D13" s="2" t="s">
        <v>70</v>
      </c>
      <c r="E13" s="3" t="str">
        <f>HYPERLINK("http://mp.weixin.qq.com/s?__biz=MzUzNTE3NDMwNw==&amp;mid=2247521601&amp;idx=7&amp;sn=3337839100883ceb03e998bd70dc72ab&amp;chksm=fa8b588dcdfcd19bc6c9172950771ab444a59d4372b14ade394fb3ada96a8ae6252ed12948ee#rd","文章永久链接")</f>
        <v>文章永久链接</v>
      </c>
    </row>
    <row r="14" spans="1:5" x14ac:dyDescent="0.4">
      <c r="A14" s="2" t="s">
        <v>3</v>
      </c>
      <c r="B14" s="2" t="s">
        <v>69</v>
      </c>
      <c r="C14" s="2" t="s">
        <v>68</v>
      </c>
      <c r="D14" s="2" t="s">
        <v>67</v>
      </c>
      <c r="E14" s="3" t="str">
        <f>HYPERLINK("http://mp.weixin.qq.com/s?__biz=MzUzNTE3NDMwNw==&amp;mid=2247521601&amp;idx=8&amp;sn=bd03282d8593820319fc0200f547524f&amp;chksm=fa8b588dcdfcd19b37bf8a02e8012765d474c1977ce970a24b67d9486571e75bbcb135263f0c#rd","文章永久链接")</f>
        <v>文章永久链接</v>
      </c>
    </row>
    <row r="15" spans="1:5" x14ac:dyDescent="0.4">
      <c r="A15" s="2" t="s">
        <v>3</v>
      </c>
      <c r="B15" s="2" t="s">
        <v>66</v>
      </c>
      <c r="C15" s="2" t="s">
        <v>51</v>
      </c>
      <c r="D15" s="2" t="s">
        <v>65</v>
      </c>
      <c r="E15" s="3" t="str">
        <f>HYPERLINK("http://mp.weixin.qq.com/s?__biz=MzUzNTE3NDMwNw==&amp;mid=2247521497&amp;idx=1&amp;sn=08f1c1dfd1dc37d50844bccb079b8163&amp;chksm=fa8b5915cdfcd003c1985b1dd55979eb15b52e169728367969d22740ba1365f28105a51a9b8e#rd","文章永久链接")</f>
        <v>文章永久链接</v>
      </c>
    </row>
    <row r="16" spans="1:5" x14ac:dyDescent="0.4">
      <c r="A16" s="2" t="s">
        <v>3</v>
      </c>
      <c r="B16" s="2" t="s">
        <v>64</v>
      </c>
      <c r="C16" s="2" t="s">
        <v>51</v>
      </c>
      <c r="D16" s="2" t="s">
        <v>63</v>
      </c>
      <c r="E16" s="3" t="str">
        <f>HYPERLINK("http://mp.weixin.qq.com/s?__biz=MzUzNTE3NDMwNw==&amp;mid=2247521497&amp;idx=2&amp;sn=51b61d29cf19cca0c629b13d90076126&amp;chksm=fa8b5915cdfcd0033d8137cd9ae3e278234837942640b9572922183865ca7c79e35da63cb0ad#rd","文章永久链接")</f>
        <v>文章永久链接</v>
      </c>
    </row>
    <row r="17" spans="1:5" x14ac:dyDescent="0.4">
      <c r="A17" s="2" t="s">
        <v>3</v>
      </c>
      <c r="B17" s="2" t="s">
        <v>62</v>
      </c>
      <c r="C17" s="2" t="s">
        <v>51</v>
      </c>
      <c r="D17" s="2" t="s">
        <v>61</v>
      </c>
      <c r="E17" s="3" t="str">
        <f>HYPERLINK("http://mp.weixin.qq.com/s?__biz=MzUzNTE3NDMwNw==&amp;mid=2247521497&amp;idx=3&amp;sn=52f7b01d96b60cf4fd7649c2b82e1dc0&amp;chksm=fa8b5915cdfcd0036641083c0d6572355481840e04e8b3014820ada0e7a175e660fbe60597a6#rd","文章永久链接")</f>
        <v>文章永久链接</v>
      </c>
    </row>
    <row r="18" spans="1:5" x14ac:dyDescent="0.4">
      <c r="A18" s="2" t="s">
        <v>3</v>
      </c>
      <c r="B18" s="2" t="s">
        <v>60</v>
      </c>
      <c r="C18" s="2" t="s">
        <v>51</v>
      </c>
      <c r="D18" s="2" t="s">
        <v>59</v>
      </c>
      <c r="E18" s="3" t="str">
        <f>HYPERLINK("http://mp.weixin.qq.com/s?__biz=MzUzNTE3NDMwNw==&amp;mid=2247521497&amp;idx=4&amp;sn=932d5fc8a13c9a69fc48bccc0003642b&amp;chksm=fa8b5915cdfcd00322f42a815ab09f0e14793df18490d2e0e9c2d03c1c4d8786fea0844864ef#rd","文章永久链接")</f>
        <v>文章永久链接</v>
      </c>
    </row>
    <row r="19" spans="1:5" x14ac:dyDescent="0.4">
      <c r="A19" s="2" t="s">
        <v>3</v>
      </c>
      <c r="B19" s="2" t="s">
        <v>58</v>
      </c>
      <c r="C19" s="2" t="s">
        <v>51</v>
      </c>
      <c r="D19" s="2" t="s">
        <v>57</v>
      </c>
      <c r="E19" s="3" t="str">
        <f>HYPERLINK("http://mp.weixin.qq.com/s?__biz=MzUzNTE3NDMwNw==&amp;mid=2247521497&amp;idx=5&amp;sn=9ac4a2aa274ec1bb8378ac183531b53d&amp;chksm=fa8b5915cdfcd003471d69148d56f6646493fad3f4d85cb484beb75afd4fb393206018d65cdb#rd","文章永久链接")</f>
        <v>文章永久链接</v>
      </c>
    </row>
    <row r="20" spans="1:5" x14ac:dyDescent="0.4">
      <c r="A20" s="2" t="s">
        <v>3</v>
      </c>
      <c r="B20" s="2" t="s">
        <v>56</v>
      </c>
      <c r="C20" s="2" t="s">
        <v>51</v>
      </c>
      <c r="D20" s="2" t="s">
        <v>55</v>
      </c>
      <c r="E20" s="3" t="str">
        <f>HYPERLINK("http://mp.weixin.qq.com/s?__biz=MzUzNTE3NDMwNw==&amp;mid=2247521497&amp;idx=6&amp;sn=466cb04887c485d378d3a2d90b96c72b&amp;chksm=fa8b5915cdfcd003a592d5a15eca5e1ca17560efaa1fd2ab45f8c9f4ce76b74f6f0de9cb8a46#rd","文章永久链接")</f>
        <v>文章永久链接</v>
      </c>
    </row>
    <row r="21" spans="1:5" x14ac:dyDescent="0.4">
      <c r="A21" s="2" t="s">
        <v>3</v>
      </c>
      <c r="B21" s="2" t="s">
        <v>54</v>
      </c>
      <c r="C21" s="2" t="s">
        <v>51</v>
      </c>
      <c r="D21" s="2" t="s">
        <v>53</v>
      </c>
      <c r="E21" s="3" t="str">
        <f>HYPERLINK("http://mp.weixin.qq.com/s?__biz=MzUzNTE3NDMwNw==&amp;mid=2247521497&amp;idx=7&amp;sn=6714328115d7deedce95cdca8310c094&amp;chksm=fa8b5915cdfcd003589810348605eebf3de2c2efe8210edcee654d956784267d8025b2baceab#rd","文章永久链接")</f>
        <v>文章永久链接</v>
      </c>
    </row>
    <row r="22" spans="1:5" x14ac:dyDescent="0.4">
      <c r="A22" s="2" t="s">
        <v>3</v>
      </c>
      <c r="B22" s="2" t="s">
        <v>52</v>
      </c>
      <c r="C22" s="2" t="s">
        <v>51</v>
      </c>
      <c r="D22" s="2" t="s">
        <v>50</v>
      </c>
      <c r="E22" s="3" t="str">
        <f>HYPERLINK("http://mp.weixin.qq.com/s?__biz=MzUzNTE3NDMwNw==&amp;mid=2247521497&amp;idx=8&amp;sn=1d44e880662bb4f15c10854777db9792&amp;chksm=fa8b5915cdfcd0038e9b589cb9d2ec87934ae0d80a30173222c163c57d5e883984607e50e55b#rd","文章永久链接")</f>
        <v>文章永久链接</v>
      </c>
    </row>
    <row r="23" spans="1:5" x14ac:dyDescent="0.4">
      <c r="A23" s="2" t="s">
        <v>3</v>
      </c>
      <c r="B23" s="2" t="s">
        <v>49</v>
      </c>
      <c r="C23" s="2" t="s">
        <v>34</v>
      </c>
      <c r="D23" s="2" t="s">
        <v>48</v>
      </c>
      <c r="E23" s="3" t="str">
        <f>HYPERLINK("http://mp.weixin.qq.com/s?__biz=MzUzNTE3NDMwNw==&amp;mid=2247521335&amp;idx=1&amp;sn=87816ee6ac53b5b18b5ef0a590f07898&amp;chksm=fa8b59fbcdfcd0ed292fe7894dbde6b0d044d1d4dc4d91a9db5fc4b9fce17bc2e6ec043e41c1#rd","文章永久链接")</f>
        <v>文章永久链接</v>
      </c>
    </row>
    <row r="24" spans="1:5" x14ac:dyDescent="0.4">
      <c r="A24" s="2" t="s">
        <v>3</v>
      </c>
      <c r="B24" s="2" t="s">
        <v>47</v>
      </c>
      <c r="C24" s="2" t="s">
        <v>34</v>
      </c>
      <c r="D24" s="2" t="s">
        <v>46</v>
      </c>
      <c r="E24" s="3" t="str">
        <f>HYPERLINK("http://mp.weixin.qq.com/s?__biz=MzUzNTE3NDMwNw==&amp;mid=2247521335&amp;idx=2&amp;sn=fe6512a801ef6e9261c951bf7fd5150a&amp;chksm=fa8b59fbcdfcd0ed2820363a65df6dfcf1efd341b9f76e76271ce2ab13fbdeb34292ac3835d9#rd","文章永久链接")</f>
        <v>文章永久链接</v>
      </c>
    </row>
    <row r="25" spans="1:5" x14ac:dyDescent="0.4">
      <c r="A25" s="2" t="s">
        <v>3</v>
      </c>
      <c r="B25" s="2" t="s">
        <v>45</v>
      </c>
      <c r="C25" s="2" t="s">
        <v>34</v>
      </c>
      <c r="D25" s="2" t="s">
        <v>44</v>
      </c>
      <c r="E25" s="3" t="str">
        <f>HYPERLINK("http://mp.weixin.qq.com/s?__biz=MzUzNTE3NDMwNw==&amp;mid=2247521335&amp;idx=3&amp;sn=6c8bddfe082b8847b38701bde61d832a&amp;chksm=fa8b59fbcdfcd0ed456298e98217e6a73e0e301c76b06f743a680a3caf9fc2b055b218a96cbe#rd","文章永久链接")</f>
        <v>文章永久链接</v>
      </c>
    </row>
    <row r="26" spans="1:5" x14ac:dyDescent="0.4">
      <c r="A26" s="2" t="s">
        <v>3</v>
      </c>
      <c r="B26" s="2" t="s">
        <v>43</v>
      </c>
      <c r="C26" s="2" t="s">
        <v>34</v>
      </c>
      <c r="D26" s="2" t="s">
        <v>42</v>
      </c>
      <c r="E26" s="3" t="str">
        <f>HYPERLINK("http://mp.weixin.qq.com/s?__biz=MzUzNTE3NDMwNw==&amp;mid=2247521335&amp;idx=4&amp;sn=414fc5fc5c38efb2e2b57ab475cbae29&amp;chksm=fa8b59fbcdfcd0ed32eb3ac36139006863f318df14d940e45f28b645772bbe14040346a52399#rd","文章永久链接")</f>
        <v>文章永久链接</v>
      </c>
    </row>
    <row r="27" spans="1:5" x14ac:dyDescent="0.4">
      <c r="A27" s="2" t="s">
        <v>3</v>
      </c>
      <c r="B27" s="2" t="s">
        <v>41</v>
      </c>
      <c r="C27" s="2" t="s">
        <v>34</v>
      </c>
      <c r="D27" s="2" t="s">
        <v>40</v>
      </c>
      <c r="E27" s="3" t="str">
        <f>HYPERLINK("http://mp.weixin.qq.com/s?__biz=MzUzNTE3NDMwNw==&amp;mid=2247521335&amp;idx=5&amp;sn=d2c3ff0eb6982b98c4395a9c2da4a5a2&amp;chksm=fa8b59fbcdfcd0edbdc76f951329caabfc8fd482cc239d5472b6fe2756b36287d64af6d8ddc1#rd","文章永久链接")</f>
        <v>文章永久链接</v>
      </c>
    </row>
    <row r="28" spans="1:5" x14ac:dyDescent="0.4">
      <c r="A28" s="2" t="s">
        <v>3</v>
      </c>
      <c r="B28" s="2" t="s">
        <v>39</v>
      </c>
      <c r="C28" s="2" t="s">
        <v>34</v>
      </c>
      <c r="D28" s="2" t="s">
        <v>38</v>
      </c>
      <c r="E28" s="3" t="str">
        <f>HYPERLINK("http://mp.weixin.qq.com/s?__biz=MzUzNTE3NDMwNw==&amp;mid=2247521335&amp;idx=6&amp;sn=610cb72e279de496117b62eeabc382a9&amp;chksm=fa8b59fbcdfcd0edce97aa5a95027ca4ea044b1a5521f4f6b9d16d05d21bf5e12a57831ba328#rd","文章永久链接")</f>
        <v>文章永久链接</v>
      </c>
    </row>
    <row r="29" spans="1:5" x14ac:dyDescent="0.4">
      <c r="A29" s="2" t="s">
        <v>3</v>
      </c>
      <c r="B29" s="2" t="s">
        <v>37</v>
      </c>
      <c r="C29" s="2" t="s">
        <v>34</v>
      </c>
      <c r="D29" s="2" t="s">
        <v>36</v>
      </c>
      <c r="E29" s="3" t="str">
        <f>HYPERLINK("http://mp.weixin.qq.com/s?__biz=MzUzNTE3NDMwNw==&amp;mid=2247521335&amp;idx=7&amp;sn=2b418881ac280e6396cffa9f4b60cc78&amp;chksm=fa8b59fbcdfcd0edcaff04cf087c9c4a895f10b2c52fa4f6f6b7214696c56031bbf27aa3c7e8#rd","文章永久链接")</f>
        <v>文章永久链接</v>
      </c>
    </row>
    <row r="30" spans="1:5" x14ac:dyDescent="0.4">
      <c r="A30" s="2" t="s">
        <v>3</v>
      </c>
      <c r="B30" s="2" t="s">
        <v>35</v>
      </c>
      <c r="C30" s="2" t="s">
        <v>34</v>
      </c>
      <c r="D30" s="2" t="s">
        <v>33</v>
      </c>
      <c r="E30" s="3" t="str">
        <f>HYPERLINK("http://mp.weixin.qq.com/s?__biz=MzUzNTE3NDMwNw==&amp;mid=2247521335&amp;idx=8&amp;sn=7720e425e7fcf891127d332d71d1a20a&amp;chksm=fa8b59fbcdfcd0ed1cc6a71bebc133b83f4d41dc7f4b207f82ed316d80a1343a0f15a0e266f1#rd","文章永久链接")</f>
        <v>文章永久链接</v>
      </c>
    </row>
    <row r="31" spans="1:5" x14ac:dyDescent="0.4">
      <c r="A31" s="2" t="s">
        <v>3</v>
      </c>
      <c r="B31" s="2" t="s">
        <v>32</v>
      </c>
      <c r="C31" s="2" t="s">
        <v>17</v>
      </c>
      <c r="D31" s="2" t="s">
        <v>31</v>
      </c>
      <c r="E31" s="3" t="str">
        <f>HYPERLINK("http://mp.weixin.qq.com/s?__biz=MzUzNTE3NDMwNw==&amp;mid=2247521248&amp;idx=1&amp;sn=145808e8cb08903b80a9f96821ab763c&amp;chksm=fa8b5e2ccdfcd73a903a510e4974ab55d4be6f4ae162455c41266a3134a91016565c5e9d8131#rd","文章永久链接")</f>
        <v>文章永久链接</v>
      </c>
    </row>
    <row r="32" spans="1:5" x14ac:dyDescent="0.4">
      <c r="A32" s="2" t="s">
        <v>3</v>
      </c>
      <c r="B32" s="2" t="s">
        <v>30</v>
      </c>
      <c r="C32" s="2" t="s">
        <v>17</v>
      </c>
      <c r="D32" s="2" t="s">
        <v>29</v>
      </c>
      <c r="E32" s="3" t="str">
        <f>HYPERLINK("http://mp.weixin.qq.com/s?__biz=MzUzNTE3NDMwNw==&amp;mid=2247521248&amp;idx=2&amp;sn=bde77de6d230d62d7152f64c78ea1864&amp;chksm=fa8b5e2ccdfcd73a094ec0bddcda529a9d8d8fbae1a2234dd0d3340b4d6be7e14d74cc405f07#rd","文章永久链接")</f>
        <v>文章永久链接</v>
      </c>
    </row>
    <row r="33" spans="1:5" x14ac:dyDescent="0.4">
      <c r="A33" s="2" t="s">
        <v>3</v>
      </c>
      <c r="B33" s="2" t="s">
        <v>28</v>
      </c>
      <c r="C33" s="2" t="s">
        <v>17</v>
      </c>
      <c r="D33" s="2" t="s">
        <v>27</v>
      </c>
      <c r="E33" s="3" t="str">
        <f>HYPERLINK("http://mp.weixin.qq.com/s?__biz=MzUzNTE3NDMwNw==&amp;mid=2247521248&amp;idx=3&amp;sn=c3c60ab4663ab2537828161728048be7&amp;chksm=fa8b5e2ccdfcd73aa8c58d7ada298c2c93dd34dce78c88569111e1026e410b4400b80d5d11c2#rd","文章永久链接")</f>
        <v>文章永久链接</v>
      </c>
    </row>
    <row r="34" spans="1:5" x14ac:dyDescent="0.4">
      <c r="A34" s="2" t="s">
        <v>3</v>
      </c>
      <c r="B34" s="2" t="s">
        <v>26</v>
      </c>
      <c r="C34" s="2" t="s">
        <v>17</v>
      </c>
      <c r="D34" s="2" t="s">
        <v>25</v>
      </c>
      <c r="E34" s="3" t="str">
        <f>HYPERLINK("http://mp.weixin.qq.com/s?__biz=MzUzNTE3NDMwNw==&amp;mid=2247521248&amp;idx=4&amp;sn=9695c4e3834164f13366262bd799dfa2&amp;chksm=fa8b5e2ccdfcd73a0e67315f52b00d23171dab877a22592f33b0a96179c001658a8e73bd980f#rd","文章永久链接")</f>
        <v>文章永久链接</v>
      </c>
    </row>
    <row r="35" spans="1:5" x14ac:dyDescent="0.4">
      <c r="A35" s="2" t="s">
        <v>3</v>
      </c>
      <c r="B35" s="2" t="s">
        <v>24</v>
      </c>
      <c r="C35" s="2" t="s">
        <v>17</v>
      </c>
      <c r="D35" s="2" t="s">
        <v>23</v>
      </c>
      <c r="E35" s="3" t="str">
        <f>HYPERLINK("http://mp.weixin.qq.com/s?__biz=MzUzNTE3NDMwNw==&amp;mid=2247521248&amp;idx=5&amp;sn=ac5ef3fe4d19aff6a3cb5869e9351a1c&amp;chksm=fa8b5e2ccdfcd73a7d4f890f59d16e2450cff9f5aa2536099a339396b90e5f9479f09102c4f4#rd","文章永久链接")</f>
        <v>文章永久链接</v>
      </c>
    </row>
    <row r="36" spans="1:5" x14ac:dyDescent="0.4">
      <c r="A36" s="2" t="s">
        <v>3</v>
      </c>
      <c r="B36" s="2" t="s">
        <v>22</v>
      </c>
      <c r="C36" s="2" t="s">
        <v>17</v>
      </c>
      <c r="D36" s="2" t="s">
        <v>21</v>
      </c>
      <c r="E36" s="3" t="str">
        <f>HYPERLINK("http://mp.weixin.qq.com/s?__biz=MzUzNTE3NDMwNw==&amp;mid=2247521248&amp;idx=6&amp;sn=e8d94ab878345ec0b3c66e5de4f7bad0&amp;chksm=fa8b5e2ccdfcd73acab35d76b6271aa17bfcc41abbb35e88640a489df2dd03efa7fe3e30dc71#rd","文章永久链接")</f>
        <v>文章永久链接</v>
      </c>
    </row>
    <row r="37" spans="1:5" x14ac:dyDescent="0.4">
      <c r="A37" s="2" t="s">
        <v>3</v>
      </c>
      <c r="B37" s="2" t="s">
        <v>20</v>
      </c>
      <c r="C37" s="2" t="s">
        <v>17</v>
      </c>
      <c r="D37" s="2" t="s">
        <v>19</v>
      </c>
      <c r="E37" s="3" t="str">
        <f>HYPERLINK("http://mp.weixin.qq.com/s?__biz=MzUzNTE3NDMwNw==&amp;mid=2247521248&amp;idx=7&amp;sn=b42fa3aa70003c924d50dc586e5f6271&amp;chksm=fa8b5e2ccdfcd73a8e1717ec98891d4d38fbdb8e912c6e73338447bf4bd396e7019dd980e901#rd","文章永久链接")</f>
        <v>文章永久链接</v>
      </c>
    </row>
    <row r="38" spans="1:5" x14ac:dyDescent="0.4">
      <c r="A38" s="2" t="s">
        <v>3</v>
      </c>
      <c r="B38" s="2" t="s">
        <v>18</v>
      </c>
      <c r="C38" s="2" t="s">
        <v>17</v>
      </c>
      <c r="D38" s="2" t="s">
        <v>16</v>
      </c>
      <c r="E38" s="3" t="str">
        <f>HYPERLINK("http://mp.weixin.qq.com/s?__biz=MzUzNTE3NDMwNw==&amp;mid=2247521248&amp;idx=8&amp;sn=c2e745bf670ec93c2c450bfd47c20ced&amp;chksm=fa8b5e2ccdfcd73a3183293991685e80d262e32775186cd1f6f2dc08bac4694518df0e9121cd#rd","文章永久链接")</f>
        <v>文章永久链接</v>
      </c>
    </row>
    <row r="39" spans="1:5" x14ac:dyDescent="0.4">
      <c r="A39" s="2" t="s">
        <v>3</v>
      </c>
      <c r="B39" s="2" t="s">
        <v>15</v>
      </c>
      <c r="C39" s="2" t="s">
        <v>1</v>
      </c>
      <c r="D39" s="2" t="s">
        <v>14</v>
      </c>
      <c r="E39" s="3" t="str">
        <f>HYPERLINK("http://mp.weixin.qq.com/s?__biz=MzUzNTE3NDMwNw==&amp;mid=2247521156&amp;idx=1&amp;sn=a397318eae75e686a79d68b297e0bd12&amp;chksm=fa8b5e48cdfcd75edee4548ce70bc03b15d9bdfec45a7b17c1c08eacb9afd097b4892010ef2a#rd","文章永久链接")</f>
        <v>文章永久链接</v>
      </c>
    </row>
    <row r="40" spans="1:5" x14ac:dyDescent="0.4">
      <c r="A40" s="2" t="s">
        <v>3</v>
      </c>
      <c r="B40" s="2" t="s">
        <v>13</v>
      </c>
      <c r="C40" s="2" t="s">
        <v>1</v>
      </c>
      <c r="D40" s="2" t="s">
        <v>12</v>
      </c>
      <c r="E40" s="3" t="str">
        <f>HYPERLINK("http://mp.weixin.qq.com/s?__biz=MzUzNTE3NDMwNw==&amp;mid=2247521156&amp;idx=2&amp;sn=cfff54637f756888a4000a6d2ce0dd2d&amp;chksm=fa8b5e48cdfcd75e02c915c896a445f613d7cb4e06ddf43256dad927bc824577d5963a288b81#rd","文章永久链接")</f>
        <v>文章永久链接</v>
      </c>
    </row>
    <row r="41" spans="1:5" x14ac:dyDescent="0.4">
      <c r="A41" s="2" t="s">
        <v>3</v>
      </c>
      <c r="B41" s="2" t="s">
        <v>11</v>
      </c>
      <c r="C41" s="2" t="s">
        <v>1</v>
      </c>
      <c r="D41" s="2" t="s">
        <v>10</v>
      </c>
      <c r="E41" s="3" t="str">
        <f>HYPERLINK("http://mp.weixin.qq.com/s?__biz=MzUzNTE3NDMwNw==&amp;mid=2247521156&amp;idx=3&amp;sn=a4e0e5c5bef4d8b37fada8b665eb060f&amp;chksm=fa8b5e48cdfcd75e173c872d843bd7f0b9a29fc435da1ddc4adf64eecced45eda803ad6b19ac#rd","文章永久链接")</f>
        <v>文章永久链接</v>
      </c>
    </row>
    <row r="42" spans="1:5" x14ac:dyDescent="0.4">
      <c r="A42" s="2" t="s">
        <v>3</v>
      </c>
      <c r="B42" s="2" t="s">
        <v>9</v>
      </c>
      <c r="C42" s="2" t="s">
        <v>1</v>
      </c>
      <c r="D42" s="2" t="s">
        <v>8</v>
      </c>
      <c r="E42" s="3" t="str">
        <f>HYPERLINK("http://mp.weixin.qq.com/s?__biz=MzUzNTE3NDMwNw==&amp;mid=2247521156&amp;idx=4&amp;sn=b235f405170e95f1817a26dd6805cb46&amp;chksm=fa8b5e48cdfcd75e6ad5e67d74ce20d9c48dc7200c92ae3d4c1bcd0360e1dc14ff8b247c7ede#rd","文章永久链接")</f>
        <v>文章永久链接</v>
      </c>
    </row>
    <row r="43" spans="1:5" x14ac:dyDescent="0.4">
      <c r="A43" s="2" t="s">
        <v>3</v>
      </c>
      <c r="B43" s="2" t="s">
        <v>7</v>
      </c>
      <c r="C43" s="2" t="s">
        <v>1</v>
      </c>
      <c r="D43" s="2" t="s">
        <v>6</v>
      </c>
      <c r="E43" s="3" t="str">
        <f>HYPERLINK("http://mp.weixin.qq.com/s?__biz=MzUzNTE3NDMwNw==&amp;mid=2247521156&amp;idx=5&amp;sn=0d42ddea1d7f3e2515d512ff8d497ea0&amp;chksm=fa8b5e48cdfcd75e0c55d837e993905c43748c5f18c3989464bb1d84cdf8d70cc253c8f1c6f6#rd","文章永久链接")</f>
        <v>文章永久链接</v>
      </c>
    </row>
    <row r="44" spans="1:5" x14ac:dyDescent="0.4">
      <c r="A44" s="2" t="s">
        <v>3</v>
      </c>
      <c r="B44" s="2" t="s">
        <v>5</v>
      </c>
      <c r="C44" s="2" t="s">
        <v>1</v>
      </c>
      <c r="D44" s="2" t="s">
        <v>4</v>
      </c>
      <c r="E44" s="3" t="str">
        <f>HYPERLINK("http://mp.weixin.qq.com/s?__biz=MzUzNTE3NDMwNw==&amp;mid=2247521156&amp;idx=6&amp;sn=ade77962a313c0c5e43781ac79dc4d27&amp;chksm=fa8b5e48cdfcd75e756e445ea6966d52f3e2d8fd9c58a983196439222c06e6af709d86c5fd0b#rd","文章永久链接")</f>
        <v>文章永久链接</v>
      </c>
    </row>
    <row r="45" spans="1:5" x14ac:dyDescent="0.4">
      <c r="A45" s="2" t="s">
        <v>3</v>
      </c>
      <c r="B45" s="2" t="s">
        <v>2</v>
      </c>
      <c r="C45" s="2" t="s">
        <v>1</v>
      </c>
      <c r="D45" s="2" t="s">
        <v>0</v>
      </c>
      <c r="E45" s="3" t="str">
        <f>HYPERLINK("http://mp.weixin.qq.com/s?__biz=MzUzNTE3NDMwNw==&amp;mid=2247521156&amp;idx=7&amp;sn=d97e7f47479a98d78cd173aee39f7d9b&amp;chksm=fa8b5e48cdfcd75eda0313d45afceac68a651554af8656ae3554f2613782c82eeaa85b38c2f4#rd","文章永久链接")</f>
        <v>文章永久链接</v>
      </c>
    </row>
    <row r="46" spans="1:5" x14ac:dyDescent="0.4">
      <c r="A46" s="2" t="s">
        <v>3</v>
      </c>
      <c r="B46" s="2" t="s">
        <v>153</v>
      </c>
      <c r="C46" s="2" t="s">
        <v>144</v>
      </c>
      <c r="D46" s="2" t="s">
        <v>152</v>
      </c>
      <c r="E46" s="3" t="str">
        <f>HYPERLINK("http://mp.weixin.qq.com/s?__biz=MzUzNTE3NDMwNw==&amp;mid=2247521023&amp;idx=1&amp;sn=5434197ff75558e245a401acc45b5a5c&amp;chksm=fa8b5f33cdfcd6258c7d90c6bcdc1b3ff5c4d4a8886f8a441304d0479db98382f337151f9485#rd","文章永久链接")</f>
        <v>文章永久链接</v>
      </c>
    </row>
    <row r="47" spans="1:5" x14ac:dyDescent="0.4">
      <c r="A47" s="2" t="s">
        <v>3</v>
      </c>
      <c r="B47" s="2" t="s">
        <v>151</v>
      </c>
      <c r="C47" s="2" t="s">
        <v>144</v>
      </c>
      <c r="D47" s="2" t="s">
        <v>150</v>
      </c>
      <c r="E47" s="3" t="str">
        <f>HYPERLINK("http://mp.weixin.qq.com/s?__biz=MzUzNTE3NDMwNw==&amp;mid=2247521023&amp;idx=2&amp;sn=d7178f4c6497b96c12a6fd54a94e8e24&amp;chksm=fa8b5f33cdfcd62562d6cccd68cc5ce90a15d21a959d80923f5fb023b31f40378bb451635942#rd","文章永久链接")</f>
        <v>文章永久链接</v>
      </c>
    </row>
    <row r="48" spans="1:5" x14ac:dyDescent="0.4">
      <c r="A48" s="2" t="s">
        <v>3</v>
      </c>
      <c r="B48" s="2" t="s">
        <v>149</v>
      </c>
      <c r="C48" s="2" t="s">
        <v>144</v>
      </c>
      <c r="D48" s="2" t="s">
        <v>148</v>
      </c>
      <c r="E48" s="3" t="str">
        <f>HYPERLINK("http://mp.weixin.qq.com/s?__biz=MzUzNTE3NDMwNw==&amp;mid=2247521023&amp;idx=3&amp;sn=6e383c7dc8e91705acfb7561658a366e&amp;chksm=fa8b5f33cdfcd625f29f5e740bb82b74e3426433e62cac5d564a65cb2eb5413a245a5360c917#rd","文章永久链接")</f>
        <v>文章永久链接</v>
      </c>
    </row>
    <row r="49" spans="1:5" x14ac:dyDescent="0.4">
      <c r="A49" s="2" t="s">
        <v>3</v>
      </c>
      <c r="B49" s="2" t="s">
        <v>147</v>
      </c>
      <c r="C49" s="2" t="s">
        <v>144</v>
      </c>
      <c r="D49" s="2" t="s">
        <v>146</v>
      </c>
      <c r="E49" s="3" t="str">
        <f>HYPERLINK("http://mp.weixin.qq.com/s?__biz=MzUzNTE3NDMwNw==&amp;mid=2247521023&amp;idx=4&amp;sn=f0996e460692a80224f7b9231a9c2364&amp;chksm=fa8b5f33cdfcd6251eeca239ad54d524da6bb9340cf4035c7237959c102c865a12dd829c5a13#rd","文章永久链接")</f>
        <v>文章永久链接</v>
      </c>
    </row>
    <row r="50" spans="1:5" x14ac:dyDescent="0.4">
      <c r="A50" s="2" t="s">
        <v>3</v>
      </c>
      <c r="B50" s="2" t="s">
        <v>145</v>
      </c>
      <c r="C50" s="2" t="s">
        <v>144</v>
      </c>
      <c r="D50" s="2" t="s">
        <v>143</v>
      </c>
      <c r="E50" s="3" t="str">
        <f>HYPERLINK("http://mp.weixin.qq.com/s?__biz=MzUzNTE3NDMwNw==&amp;mid=2247521023&amp;idx=5&amp;sn=54b27af0449a281196782fe4269761b2&amp;chksm=fa8b5f33cdfcd625a51c5f8e465be93f837a64e988f7e4d457d73fe38fe1d67c2fe33e516fb6#rd","文章永久链接")</f>
        <v>文章永久链接</v>
      </c>
    </row>
    <row r="51" spans="1:5" x14ac:dyDescent="0.4">
      <c r="A51" s="2" t="s">
        <v>3</v>
      </c>
      <c r="B51" s="2" t="s">
        <v>142</v>
      </c>
      <c r="C51" s="2" t="s">
        <v>127</v>
      </c>
      <c r="D51" s="2" t="s">
        <v>141</v>
      </c>
      <c r="E51" s="3" t="str">
        <f>HYPERLINK("http://mp.weixin.qq.com/s?__biz=MzUzNTE3NDMwNw==&amp;mid=2247520931&amp;idx=1&amp;sn=7838807280fd0cd921ab5045243b3d89&amp;chksm=fa8b5f6fcdfcd679607cf2ac29ec9a66ff4ab8d5ad7cf83ba1ed8c2e72967cee461b93dc1511#rd","文章永久链接")</f>
        <v>文章永久链接</v>
      </c>
    </row>
    <row r="52" spans="1:5" x14ac:dyDescent="0.4">
      <c r="A52" s="2" t="s">
        <v>3</v>
      </c>
      <c r="B52" s="2" t="s">
        <v>140</v>
      </c>
      <c r="C52" s="2" t="s">
        <v>127</v>
      </c>
      <c r="D52" s="2" t="s">
        <v>139</v>
      </c>
      <c r="E52" s="3" t="str">
        <f>HYPERLINK("http://mp.weixin.qq.com/s?__biz=MzUzNTE3NDMwNw==&amp;mid=2247520931&amp;idx=2&amp;sn=4e340d7dfc66c00b60b9bc018c711df6&amp;chksm=fa8b5f6fcdfcd6799e2bb2d9b3907f85683117d3c617742f235bbff8949b990766441bdcdaff#rd","文章永久链接")</f>
        <v>文章永久链接</v>
      </c>
    </row>
    <row r="53" spans="1:5" x14ac:dyDescent="0.4">
      <c r="A53" s="2" t="s">
        <v>3</v>
      </c>
      <c r="B53" s="2" t="s">
        <v>138</v>
      </c>
      <c r="C53" s="2" t="s">
        <v>127</v>
      </c>
      <c r="D53" s="2" t="s">
        <v>137</v>
      </c>
      <c r="E53" s="3" t="str">
        <f>HYPERLINK("http://mp.weixin.qq.com/s?__biz=MzUzNTE3NDMwNw==&amp;mid=2247520931&amp;idx=3&amp;sn=69dbfdb002042b9475940fe51c2cebb0&amp;chksm=fa8b5f6fcdfcd6795e8a84716a931d7715e8f6035c7e98a66aecbe3652454496a367ff875b9e#rd","文章永久链接")</f>
        <v>文章永久链接</v>
      </c>
    </row>
    <row r="54" spans="1:5" x14ac:dyDescent="0.4">
      <c r="A54" s="2" t="s">
        <v>3</v>
      </c>
      <c r="B54" s="2" t="s">
        <v>136</v>
      </c>
      <c r="C54" s="2" t="s">
        <v>127</v>
      </c>
      <c r="D54" s="2" t="s">
        <v>135</v>
      </c>
      <c r="E54" s="3" t="str">
        <f>HYPERLINK("http://mp.weixin.qq.com/s?__biz=MzUzNTE3NDMwNw==&amp;mid=2247520931&amp;idx=4&amp;sn=de465aeeff5c53ad48e8602137e6c324&amp;chksm=fa8b5f6fcdfcd6793ef0c69b1048a2c3a916fca4d330d9e772df1aa6460344644dd276cade57#rd","文章永久链接")</f>
        <v>文章永久链接</v>
      </c>
    </row>
    <row r="55" spans="1:5" x14ac:dyDescent="0.4">
      <c r="A55" s="2" t="s">
        <v>3</v>
      </c>
      <c r="B55" s="2" t="s">
        <v>134</v>
      </c>
      <c r="C55" s="2" t="s">
        <v>127</v>
      </c>
      <c r="D55" s="2" t="s">
        <v>133</v>
      </c>
      <c r="E55" s="3" t="str">
        <f>HYPERLINK("http://mp.weixin.qq.com/s?__biz=MzUzNTE3NDMwNw==&amp;mid=2247520931&amp;idx=5&amp;sn=0b4122ec582a4df51aab18f150aa99a4&amp;chksm=fa8b5f6fcdfcd679c6bbb2bef462b4b0a91fd6abcb24cf9dc690f3081de6e12c5482cffd85e3#rd","文章永久链接")</f>
        <v>文章永久链接</v>
      </c>
    </row>
    <row r="56" spans="1:5" x14ac:dyDescent="0.4">
      <c r="A56" s="2" t="s">
        <v>3</v>
      </c>
      <c r="B56" s="2" t="s">
        <v>132</v>
      </c>
      <c r="C56" s="2" t="s">
        <v>127</v>
      </c>
      <c r="D56" s="2" t="s">
        <v>131</v>
      </c>
      <c r="E56" s="3" t="str">
        <f>HYPERLINK("http://mp.weixin.qq.com/s?__biz=MzUzNTE3NDMwNw==&amp;mid=2247520931&amp;idx=6&amp;sn=04794ebacfc60e874e7d8858c0c7ce2a&amp;chksm=fa8b5f6fcdfcd679254dae7bc728c6430fc8f72f5eff5b7dc1991c95cb86766cb53275a568f9#rd","文章永久链接")</f>
        <v>文章永久链接</v>
      </c>
    </row>
    <row r="57" spans="1:5" x14ac:dyDescent="0.4">
      <c r="A57" s="2" t="s">
        <v>3</v>
      </c>
      <c r="B57" s="2" t="s">
        <v>130</v>
      </c>
      <c r="C57" s="2" t="s">
        <v>127</v>
      </c>
      <c r="D57" s="2" t="s">
        <v>129</v>
      </c>
      <c r="E57" s="3" t="str">
        <f>HYPERLINK("http://mp.weixin.qq.com/s?__biz=MzUzNTE3NDMwNw==&amp;mid=2247520931&amp;idx=7&amp;sn=dae40e319620a91b3381ca7fdbb52f97&amp;chksm=fa8b5f6fcdfcd679681423d8a89df5cae3e53512813f9a6aff6fe1b78a247e8a32d071acc775#rd","文章永久链接")</f>
        <v>文章永久链接</v>
      </c>
    </row>
    <row r="58" spans="1:5" x14ac:dyDescent="0.4">
      <c r="A58" s="2" t="s">
        <v>3</v>
      </c>
      <c r="B58" s="2" t="s">
        <v>128</v>
      </c>
      <c r="C58" s="2" t="s">
        <v>127</v>
      </c>
      <c r="D58" s="2" t="s">
        <v>126</v>
      </c>
      <c r="E58" s="3" t="str">
        <f>HYPERLINK("http://mp.weixin.qq.com/s?__biz=MzUzNTE3NDMwNw==&amp;mid=2247520931&amp;idx=8&amp;sn=a9cd0aad600a953a373df74d988796e7&amp;chksm=fa8b5f6fcdfcd679358ebe2dc37f6065614aa879bbed91a440ceb2194cec4de0c7bb186f1c54#rd","文章永久链接")</f>
        <v>文章永久链接</v>
      </c>
    </row>
    <row r="59" spans="1:5" x14ac:dyDescent="0.4">
      <c r="A59" s="2" t="s">
        <v>3</v>
      </c>
      <c r="B59" s="2" t="s">
        <v>125</v>
      </c>
      <c r="C59" s="2" t="s">
        <v>110</v>
      </c>
      <c r="D59" s="2" t="s">
        <v>124</v>
      </c>
      <c r="E59" s="3" t="str">
        <f>HYPERLINK("http://mp.weixin.qq.com/s?__biz=MzUzNTE3NDMwNw==&amp;mid=2247520849&amp;idx=1&amp;sn=6122383c322d780f03e73101788526a6&amp;chksm=fa8b5f9dcdfcd68bb4b1ebf0a9c6e80fb9fbeed0e8ed0c991f16b407855189855da6af707589#rd","文章永久链接")</f>
        <v>文章永久链接</v>
      </c>
    </row>
    <row r="60" spans="1:5" x14ac:dyDescent="0.4">
      <c r="A60" s="2" t="s">
        <v>3</v>
      </c>
      <c r="B60" s="2" t="s">
        <v>123</v>
      </c>
      <c r="C60" s="2" t="s">
        <v>110</v>
      </c>
      <c r="D60" s="2" t="s">
        <v>122</v>
      </c>
      <c r="E60" s="3" t="str">
        <f>HYPERLINK("http://mp.weixin.qq.com/s?__biz=MzUzNTE3NDMwNw==&amp;mid=2247520849&amp;idx=2&amp;sn=7849c1314cfc149d0dea75ce19931b64&amp;chksm=fa8b5f9dcdfcd68b18103654d7c6fe4c3473c9237eb66fad98d2d896ca10aefe294b0cde0c3e#rd","文章永久链接")</f>
        <v>文章永久链接</v>
      </c>
    </row>
    <row r="61" spans="1:5" x14ac:dyDescent="0.4">
      <c r="A61" s="2" t="s">
        <v>3</v>
      </c>
      <c r="B61" s="2" t="s">
        <v>121</v>
      </c>
      <c r="C61" s="2" t="s">
        <v>110</v>
      </c>
      <c r="D61" s="2" t="s">
        <v>120</v>
      </c>
      <c r="E61" s="3" t="str">
        <f>HYPERLINK("http://mp.weixin.qq.com/s?__biz=MzUzNTE3NDMwNw==&amp;mid=2247520849&amp;idx=3&amp;sn=be63949e3865519377a439d40b61059d&amp;chksm=fa8b5f9dcdfcd68bc3f012fb34416716c1d46a6be4327d20c20e8220b384fe336ce9f09d576d#rd","文章永久链接")</f>
        <v>文章永久链接</v>
      </c>
    </row>
    <row r="62" spans="1:5" x14ac:dyDescent="0.4">
      <c r="A62" s="2" t="s">
        <v>3</v>
      </c>
      <c r="B62" s="2" t="s">
        <v>119</v>
      </c>
      <c r="C62" s="2" t="s">
        <v>110</v>
      </c>
      <c r="D62" s="2" t="s">
        <v>118</v>
      </c>
      <c r="E62" s="3" t="str">
        <f>HYPERLINK("http://mp.weixin.qq.com/s?__biz=MzUzNTE3NDMwNw==&amp;mid=2247520849&amp;idx=4&amp;sn=1034d46492f8e43d02710d7499f664c5&amp;chksm=fa8b5f9dcdfcd68b8ebad82132fd7088f4b3f3f9ac23fc01ce00d90f30b981a65db0780ec93f#rd","文章永久链接")</f>
        <v>文章永久链接</v>
      </c>
    </row>
    <row r="63" spans="1:5" x14ac:dyDescent="0.4">
      <c r="A63" s="2" t="s">
        <v>3</v>
      </c>
      <c r="B63" s="2" t="s">
        <v>117</v>
      </c>
      <c r="C63" s="2" t="s">
        <v>110</v>
      </c>
      <c r="D63" s="2" t="s">
        <v>116</v>
      </c>
      <c r="E63" s="3" t="str">
        <f>HYPERLINK("http://mp.weixin.qq.com/s?__biz=MzUzNTE3NDMwNw==&amp;mid=2247520849&amp;idx=5&amp;sn=339e625f67418a55f08a0be78f66294a&amp;chksm=fa8b5f9dcdfcd68bbe36324e397db60b5f6e123c455a6722fec1dd99d39839829cd88566c09d#rd","文章永久链接")</f>
        <v>文章永久链接</v>
      </c>
    </row>
    <row r="64" spans="1:5" x14ac:dyDescent="0.4">
      <c r="A64" s="2" t="s">
        <v>3</v>
      </c>
      <c r="B64" s="2" t="s">
        <v>115</v>
      </c>
      <c r="C64" s="2" t="s">
        <v>110</v>
      </c>
      <c r="D64" s="2" t="s">
        <v>114</v>
      </c>
      <c r="E64" s="3" t="str">
        <f>HYPERLINK("http://mp.weixin.qq.com/s?__biz=MzUzNTE3NDMwNw==&amp;mid=2247520849&amp;idx=6&amp;sn=5d36db14f30c1f4c5d556fcc7bda74ff&amp;chksm=fa8b5f9dcdfcd68b551362d2a33bdc246310b54a325052b4ee580a10aa63d01fd232af9d16f7#rd","文章永久链接")</f>
        <v>文章永久链接</v>
      </c>
    </row>
    <row r="65" spans="1:5" x14ac:dyDescent="0.4">
      <c r="A65" s="2" t="s">
        <v>3</v>
      </c>
      <c r="B65" s="2" t="s">
        <v>113</v>
      </c>
      <c r="C65" s="2" t="s">
        <v>110</v>
      </c>
      <c r="D65" s="2" t="s">
        <v>112</v>
      </c>
      <c r="E65" s="3" t="str">
        <f>HYPERLINK("http://mp.weixin.qq.com/s?__biz=MzUzNTE3NDMwNw==&amp;mid=2247520849&amp;idx=7&amp;sn=5fd58b819f93b523b61aae377984386e&amp;chksm=fa8b5f9dcdfcd68b45967ddc65c4b8302b77701aebff87f032081e7021b678817bdc2f008344#rd","文章永久链接")</f>
        <v>文章永久链接</v>
      </c>
    </row>
    <row r="66" spans="1:5" x14ac:dyDescent="0.4">
      <c r="A66" s="2" t="s">
        <v>3</v>
      </c>
      <c r="B66" s="2" t="s">
        <v>111</v>
      </c>
      <c r="C66" s="2" t="s">
        <v>110</v>
      </c>
      <c r="D66" s="2" t="s">
        <v>109</v>
      </c>
      <c r="E66" s="3" t="str">
        <f>HYPERLINK("http://mp.weixin.qq.com/s?__biz=MzUzNTE3NDMwNw==&amp;mid=2247520849&amp;idx=8&amp;sn=094f70e9144acf2bc7eeb3ac75e232dd&amp;chksm=fa8b5f9dcdfcd68b4c75ec0fbc289542664a9f0ced78dd54fd6d0cb640f3d27b31472c33a5f1#rd","文章永久链接")</f>
        <v>文章永久链接</v>
      </c>
    </row>
    <row r="67" spans="1:5" x14ac:dyDescent="0.4">
      <c r="A67" s="2" t="s">
        <v>3</v>
      </c>
      <c r="B67" s="2" t="s">
        <v>108</v>
      </c>
      <c r="C67" s="2" t="s">
        <v>97</v>
      </c>
      <c r="D67" s="2" t="s">
        <v>107</v>
      </c>
      <c r="E67" s="3" t="str">
        <f>HYPERLINK("http://mp.weixin.qq.com/s?__biz=MzUzNTE3NDMwNw==&amp;mid=2247520734&amp;idx=1&amp;sn=f76176680775a888be46d25cd2f20774&amp;chksm=fa8b5c12cdfcd50463e50104ad14ea1e5c407c1d4de0e291303bdedaff6c0d8c525a4c451144#rd","文章永久链接")</f>
        <v>文章永久链接</v>
      </c>
    </row>
    <row r="68" spans="1:5" x14ac:dyDescent="0.4">
      <c r="A68" s="2" t="s">
        <v>3</v>
      </c>
      <c r="B68" s="2" t="s">
        <v>106</v>
      </c>
      <c r="C68" s="2" t="s">
        <v>97</v>
      </c>
      <c r="D68" s="2" t="s">
        <v>105</v>
      </c>
      <c r="E68" s="3" t="str">
        <f>HYPERLINK("http://mp.weixin.qq.com/s?__biz=MzUzNTE3NDMwNw==&amp;mid=2247520734&amp;idx=2&amp;sn=f95e53de99e3749a77c439d4e9f7feb4&amp;chksm=fa8b5c12cdfcd5042da78dcb8238164be7e8d2fbb29689523e66bba12361a15e2cd340d29f40#rd","文章永久链接")</f>
        <v>文章永久链接</v>
      </c>
    </row>
    <row r="69" spans="1:5" x14ac:dyDescent="0.4">
      <c r="A69" s="2" t="s">
        <v>3</v>
      </c>
      <c r="B69" s="2" t="s">
        <v>104</v>
      </c>
      <c r="C69" s="2" t="s">
        <v>97</v>
      </c>
      <c r="D69" s="2" t="s">
        <v>103</v>
      </c>
      <c r="E69" s="3" t="str">
        <f>HYPERLINK("http://mp.weixin.qq.com/s?__biz=MzUzNTE3NDMwNw==&amp;mid=2247520734&amp;idx=3&amp;sn=0cc11dafbe3ce71dced1e6e939320f23&amp;chksm=fa8b5c12cdfcd504c396fd730d0c3e85e343ba85e82eb66da0065ac19d502e32e9c7f48d8747#rd","文章永久链接")</f>
        <v>文章永久链接</v>
      </c>
    </row>
    <row r="70" spans="1:5" x14ac:dyDescent="0.4">
      <c r="A70" s="2" t="s">
        <v>3</v>
      </c>
      <c r="B70" s="2" t="s">
        <v>102</v>
      </c>
      <c r="C70" s="2" t="s">
        <v>97</v>
      </c>
      <c r="D70" s="2" t="s">
        <v>101</v>
      </c>
      <c r="E70" s="3" t="str">
        <f>HYPERLINK("http://mp.weixin.qq.com/s?__biz=MzUzNTE3NDMwNw==&amp;mid=2247520734&amp;idx=4&amp;sn=4e65c400f0a179639888a9869aebc815&amp;chksm=fa8b5c12cdfcd5046534e74a872ee1d2de858f63f2f221fc491dafab30f8a7791af9c579379f#rd","文章永久链接")</f>
        <v>文章永久链接</v>
      </c>
    </row>
    <row r="71" spans="1:5" x14ac:dyDescent="0.4">
      <c r="A71" s="2" t="s">
        <v>3</v>
      </c>
      <c r="B71" s="2" t="s">
        <v>100</v>
      </c>
      <c r="C71" s="2" t="s">
        <v>97</v>
      </c>
      <c r="D71" s="2" t="s">
        <v>99</v>
      </c>
      <c r="E71" s="3" t="str">
        <f>HYPERLINK("http://mp.weixin.qq.com/s?__biz=MzUzNTE3NDMwNw==&amp;mid=2247520734&amp;idx=5&amp;sn=2a9979fa29b236595d2e94e348b25edd&amp;chksm=fa8b5c12cdfcd504ec79c9ff002f1e165dc51342317484f6c68e82fd0cc7a4d8c0d5ae22e166#rd","文章永久链接")</f>
        <v>文章永久链接</v>
      </c>
    </row>
    <row r="72" spans="1:5" x14ac:dyDescent="0.4">
      <c r="A72" s="2" t="s">
        <v>3</v>
      </c>
      <c r="B72" s="2" t="s">
        <v>98</v>
      </c>
      <c r="C72" s="2" t="s">
        <v>97</v>
      </c>
      <c r="D72" s="2" t="s">
        <v>96</v>
      </c>
      <c r="E72" s="3" t="str">
        <f>HYPERLINK("http://mp.weixin.qq.com/s?__biz=MzUzNTE3NDMwNw==&amp;mid=2247520734&amp;idx=6&amp;sn=70cfaaacabcf77fe0407bcab6eb3a1cb&amp;chksm=fa8b5c12cdfcd5041712ff510014f825b4840261c5a32a5ad897a8b9532a3014731460661b84#rd","文章永久链接")</f>
        <v>文章永久链接</v>
      </c>
    </row>
    <row r="73" spans="1:5" x14ac:dyDescent="0.4">
      <c r="A73" s="2" t="s">
        <v>3</v>
      </c>
      <c r="B73" s="2" t="s">
        <v>198</v>
      </c>
      <c r="C73" s="2" t="s">
        <v>183</v>
      </c>
      <c r="D73" s="2" t="s">
        <v>197</v>
      </c>
      <c r="E73" s="3" t="str">
        <f>HYPERLINK("http://mp.weixin.qq.com/s?__biz=MzUzNTE3NDMwNw==&amp;mid=2247520682&amp;idx=1&amp;sn=7915bf36939a19ed2cee17cca4a7a243&amp;chksm=fa8b5c66cdfcd5706f4c6442807ac7785ab30fb5618f30ba330ab90309d95687b66f2780c46d#rd","文章永久链接")</f>
        <v>文章永久链接</v>
      </c>
    </row>
    <row r="74" spans="1:5" x14ac:dyDescent="0.4">
      <c r="A74" s="2" t="s">
        <v>3</v>
      </c>
      <c r="B74" s="2" t="s">
        <v>196</v>
      </c>
      <c r="C74" s="2" t="s">
        <v>183</v>
      </c>
      <c r="D74" s="2" t="s">
        <v>195</v>
      </c>
      <c r="E74" s="3" t="str">
        <f>HYPERLINK("http://mp.weixin.qq.com/s?__biz=MzUzNTE3NDMwNw==&amp;mid=2247520682&amp;idx=2&amp;sn=eeab58f3e727ae2d90de1170a6b6ac3b&amp;chksm=fa8b5c66cdfcd57041585506a6b40dfb305f87e1297e828a36d33b4675aacccd3925b3473611#rd","文章永久链接")</f>
        <v>文章永久链接</v>
      </c>
    </row>
    <row r="75" spans="1:5" x14ac:dyDescent="0.4">
      <c r="A75" s="2" t="s">
        <v>3</v>
      </c>
      <c r="B75" s="2" t="s">
        <v>194</v>
      </c>
      <c r="C75" s="2" t="s">
        <v>183</v>
      </c>
      <c r="D75" s="2" t="s">
        <v>193</v>
      </c>
      <c r="E75" s="3" t="str">
        <f>HYPERLINK("http://mp.weixin.qq.com/s?__biz=MzUzNTE3NDMwNw==&amp;mid=2247520682&amp;idx=3&amp;sn=61123490f18f08549a41076b16736e68&amp;chksm=fa8b5c66cdfcd570d091e9028ae78999980d5479745d25416af5db5ce5cb9fccc8aff2e51ed6#rd","文章永久链接")</f>
        <v>文章永久链接</v>
      </c>
    </row>
    <row r="76" spans="1:5" x14ac:dyDescent="0.4">
      <c r="A76" s="2" t="s">
        <v>3</v>
      </c>
      <c r="B76" s="2" t="s">
        <v>192</v>
      </c>
      <c r="C76" s="2" t="s">
        <v>183</v>
      </c>
      <c r="D76" s="2" t="s">
        <v>191</v>
      </c>
      <c r="E76" s="3" t="str">
        <f>HYPERLINK("http://mp.weixin.qq.com/s?__biz=MzUzNTE3NDMwNw==&amp;mid=2247520682&amp;idx=4&amp;sn=f481763e7ecf4660ccde47995f714e15&amp;chksm=fa8b5c66cdfcd5709762e81af7aa2f5cbed681aa953133c30152fd9d51b26ac4dd086f7e1499#rd","文章永久链接")</f>
        <v>文章永久链接</v>
      </c>
    </row>
    <row r="77" spans="1:5" x14ac:dyDescent="0.4">
      <c r="A77" s="2" t="s">
        <v>3</v>
      </c>
      <c r="B77" s="2" t="s">
        <v>190</v>
      </c>
      <c r="C77" s="2" t="s">
        <v>183</v>
      </c>
      <c r="D77" s="2" t="s">
        <v>189</v>
      </c>
      <c r="E77" s="3" t="str">
        <f>HYPERLINK("http://mp.weixin.qq.com/s?__biz=MzUzNTE3NDMwNw==&amp;mid=2247520682&amp;idx=5&amp;sn=acc7ae7ca609c6aeae16815531126b7d&amp;chksm=fa8b5c66cdfcd570424f14bd8dec9054247c9c08d739f06973bbfeb52d4670040c7c601e7d49#rd","文章永久链接")</f>
        <v>文章永久链接</v>
      </c>
    </row>
    <row r="78" spans="1:5" x14ac:dyDescent="0.4">
      <c r="A78" s="2" t="s">
        <v>3</v>
      </c>
      <c r="B78" s="2" t="s">
        <v>188</v>
      </c>
      <c r="C78" s="2" t="s">
        <v>183</v>
      </c>
      <c r="D78" s="2" t="s">
        <v>187</v>
      </c>
      <c r="E78" s="3" t="str">
        <f>HYPERLINK("http://mp.weixin.qq.com/s?__biz=MzUzNTE3NDMwNw==&amp;mid=2247520682&amp;idx=6&amp;sn=3c697a0b36649e4ceeff1cceebc53787&amp;chksm=fa8b5c66cdfcd5701ed62dbc0b8bf5c834811bc5550cfb14f324b9a641718375db15843d0a4f#rd","文章永久链接")</f>
        <v>文章永久链接</v>
      </c>
    </row>
    <row r="79" spans="1:5" x14ac:dyDescent="0.4">
      <c r="A79" s="2" t="s">
        <v>3</v>
      </c>
      <c r="B79" s="2" t="s">
        <v>186</v>
      </c>
      <c r="C79" s="2" t="s">
        <v>183</v>
      </c>
      <c r="D79" s="2" t="s">
        <v>185</v>
      </c>
      <c r="E79" s="3" t="str">
        <f>HYPERLINK("http://mp.weixin.qq.com/s?__biz=MzUzNTE3NDMwNw==&amp;mid=2247520682&amp;idx=7&amp;sn=51650b67d893c72e1d2a608fab8cec61&amp;chksm=fa8b5c66cdfcd5709ef6b4aff75bad7a1bb302b1c100a2673ee1e440de671260346ff2b2715e#rd","文章永久链接")</f>
        <v>文章永久链接</v>
      </c>
    </row>
    <row r="80" spans="1:5" x14ac:dyDescent="0.4">
      <c r="A80" s="2" t="s">
        <v>3</v>
      </c>
      <c r="B80" s="2" t="s">
        <v>184</v>
      </c>
      <c r="C80" s="2" t="s">
        <v>183</v>
      </c>
      <c r="D80" s="2" t="s">
        <v>182</v>
      </c>
      <c r="E80" s="3" t="str">
        <f>HYPERLINK("http://mp.weixin.qq.com/s?__biz=MzUzNTE3NDMwNw==&amp;mid=2247520682&amp;idx=8&amp;sn=dec461d8c45468595d92a4cc2078b197&amp;chksm=fa8b5c66cdfcd570e43c979de9b0a6a65f435f878bc5b4b5ebd348a7538ded76ee33cd3a9557#rd","文章永久链接")</f>
        <v>文章永久链接</v>
      </c>
    </row>
    <row r="81" spans="1:5" x14ac:dyDescent="0.4">
      <c r="A81" s="2" t="s">
        <v>3</v>
      </c>
      <c r="B81" s="2" t="s">
        <v>181</v>
      </c>
      <c r="C81" s="2" t="s">
        <v>172</v>
      </c>
      <c r="D81" s="2" t="s">
        <v>180</v>
      </c>
      <c r="E81" s="3" t="str">
        <f>HYPERLINK("http://mp.weixin.qq.com/s?__biz=MzUzNTE3NDMwNw==&amp;mid=2247520606&amp;idx=1&amp;sn=596a1f8480f38364e8e710c413508129&amp;chksm=fa8b5c92cdfcd584e93eaa9cf5e7d11989c788ac0ff73702534428e3a322b04de7f5eb35e653#rd","文章永久链接")</f>
        <v>文章永久链接</v>
      </c>
    </row>
    <row r="82" spans="1:5" x14ac:dyDescent="0.4">
      <c r="A82" s="2" t="s">
        <v>3</v>
      </c>
      <c r="B82" s="2" t="s">
        <v>179</v>
      </c>
      <c r="C82" s="2" t="s">
        <v>172</v>
      </c>
      <c r="D82" s="2" t="s">
        <v>178</v>
      </c>
      <c r="E82" s="3" t="str">
        <f>HYPERLINK("http://mp.weixin.qq.com/s?__biz=MzUzNTE3NDMwNw==&amp;mid=2247520606&amp;idx=2&amp;sn=2a8046051128cb2eaee1a8ae176974d9&amp;chksm=fa8b5c92cdfcd58476ae1e36294a2d6db28e711960d786917cdb2134e494194550b78eb5a91e#rd","文章永久链接")</f>
        <v>文章永久链接</v>
      </c>
    </row>
    <row r="83" spans="1:5" x14ac:dyDescent="0.4">
      <c r="A83" s="2" t="s">
        <v>3</v>
      </c>
      <c r="B83" s="2" t="s">
        <v>177</v>
      </c>
      <c r="C83" s="2" t="s">
        <v>172</v>
      </c>
      <c r="D83" s="2" t="s">
        <v>176</v>
      </c>
      <c r="E83" s="3" t="str">
        <f>HYPERLINK("http://mp.weixin.qq.com/s?__biz=MzUzNTE3NDMwNw==&amp;mid=2247520606&amp;idx=3&amp;sn=23139748009f4b2e813920a65ca7b588&amp;chksm=fa8b5c92cdfcd58492c50a1ee37467d8c808b272120e1fb879e8a57acde19865cd392722a8fd#rd","文章永久链接")</f>
        <v>文章永久链接</v>
      </c>
    </row>
    <row r="84" spans="1:5" x14ac:dyDescent="0.4">
      <c r="A84" s="2" t="s">
        <v>3</v>
      </c>
      <c r="B84" s="2" t="s">
        <v>175</v>
      </c>
      <c r="C84" s="2" t="s">
        <v>172</v>
      </c>
      <c r="D84" s="2" t="s">
        <v>174</v>
      </c>
      <c r="E84" s="3" t="str">
        <f>HYPERLINK("http://mp.weixin.qq.com/s?__biz=MzUzNTE3NDMwNw==&amp;mid=2247520606&amp;idx=4&amp;sn=dadc168fc28a8014a90e7d7b4f278a87&amp;chksm=fa8b5c92cdfcd58440e1bbc96584b62765e89e1b3c9f4e345332ece1461e64271c1c85733fb4#rd","文章永久链接")</f>
        <v>文章永久链接</v>
      </c>
    </row>
    <row r="85" spans="1:5" x14ac:dyDescent="0.4">
      <c r="A85" s="2" t="s">
        <v>3</v>
      </c>
      <c r="B85" s="2" t="s">
        <v>173</v>
      </c>
      <c r="C85" s="2" t="s">
        <v>172</v>
      </c>
      <c r="D85" s="2" t="s">
        <v>171</v>
      </c>
      <c r="E85" s="3" t="str">
        <f>HYPERLINK("http://mp.weixin.qq.com/s?__biz=MzUzNTE3NDMwNw==&amp;mid=2247520606&amp;idx=5&amp;sn=6a58ee1939800a534a7f776268fd0ad4&amp;chksm=fa8b5c92cdfcd584e59d58dc72cc843223c5ddcb6a45b86353f49a38a1261c96345ced8fecdb#rd","文章永久链接")</f>
        <v>文章永久链接</v>
      </c>
    </row>
    <row r="86" spans="1:5" x14ac:dyDescent="0.4">
      <c r="A86" s="2" t="s">
        <v>3</v>
      </c>
      <c r="B86" s="2" t="s">
        <v>170</v>
      </c>
      <c r="C86" s="2" t="s">
        <v>155</v>
      </c>
      <c r="D86" s="2" t="s">
        <v>169</v>
      </c>
      <c r="E86" s="3" t="str">
        <f>HYPERLINK("http://mp.weixin.qq.com/s?__biz=MzUzNTE3NDMwNw==&amp;mid=2247520548&amp;idx=1&amp;sn=563a6d9205db0f5574e42247f64d3aaf&amp;chksm=fa8b5ce8cdfcd5fe818420bf84c684b6e953dbdeb68b9b9af8e2a457b06580e75594cd7f70dc#rd","文章永久链接")</f>
        <v>文章永久链接</v>
      </c>
    </row>
    <row r="87" spans="1:5" x14ac:dyDescent="0.4">
      <c r="A87" s="2" t="s">
        <v>3</v>
      </c>
      <c r="B87" s="2" t="s">
        <v>168</v>
      </c>
      <c r="C87" s="2" t="s">
        <v>155</v>
      </c>
      <c r="D87" s="2" t="s">
        <v>167</v>
      </c>
      <c r="E87" s="3" t="str">
        <f>HYPERLINK("http://mp.weixin.qq.com/s?__biz=MzUzNTE3NDMwNw==&amp;mid=2247520548&amp;idx=2&amp;sn=887bcfb82e62aa180d29029e956b8b56&amp;chksm=fa8b5ce8cdfcd5fe304e1462df311f14d051afb83c3d389b518a469b2a675d6a0a09d6c8f868#rd","文章永久链接")</f>
        <v>文章永久链接</v>
      </c>
    </row>
    <row r="88" spans="1:5" x14ac:dyDescent="0.4">
      <c r="A88" s="2" t="s">
        <v>3</v>
      </c>
      <c r="B88" s="2" t="s">
        <v>166</v>
      </c>
      <c r="C88" s="2" t="s">
        <v>155</v>
      </c>
      <c r="D88" s="2" t="s">
        <v>165</v>
      </c>
      <c r="E88" s="3" t="str">
        <f>HYPERLINK("http://mp.weixin.qq.com/s?__biz=MzUzNTE3NDMwNw==&amp;mid=2247520548&amp;idx=3&amp;sn=22186acf502bafc9e691c8d293960c0c&amp;chksm=fa8b5ce8cdfcd5fe4712f85ea57cff4715c98f93ba59dbcfaa7931397551614e447270a235c0#rd","文章永久链接")</f>
        <v>文章永久链接</v>
      </c>
    </row>
    <row r="89" spans="1:5" x14ac:dyDescent="0.4">
      <c r="A89" s="2" t="s">
        <v>3</v>
      </c>
      <c r="B89" s="2" t="s">
        <v>164</v>
      </c>
      <c r="C89" s="2" t="s">
        <v>155</v>
      </c>
      <c r="D89" s="2" t="s">
        <v>163</v>
      </c>
      <c r="E89" s="3" t="str">
        <f>HYPERLINK("http://mp.weixin.qq.com/s?__biz=MzUzNTE3NDMwNw==&amp;mid=2247520548&amp;idx=4&amp;sn=80b55c9cf6ce310f386db30f93116617&amp;chksm=fa8b5ce8cdfcd5fe59aae5bc70c3a7d08cd884331fc71a716b9ec154640074b0dede927f8238#rd","文章永久链接")</f>
        <v>文章永久链接</v>
      </c>
    </row>
    <row r="90" spans="1:5" x14ac:dyDescent="0.4">
      <c r="A90" s="2" t="s">
        <v>3</v>
      </c>
      <c r="B90" s="2" t="s">
        <v>162</v>
      </c>
      <c r="C90" s="2" t="s">
        <v>155</v>
      </c>
      <c r="D90" s="2" t="s">
        <v>161</v>
      </c>
      <c r="E90" s="3" t="str">
        <f>HYPERLINK("http://mp.weixin.qq.com/s?__biz=MzUzNTE3NDMwNw==&amp;mid=2247520548&amp;idx=5&amp;sn=b10e2f5c81a66c8e5b91f742b575fe2d&amp;chksm=fa8b5ce8cdfcd5fe5c4a0f202c317add801c42eec350c44403e2eeb31d6ccf844a44f45be432#rd","文章永久链接")</f>
        <v>文章永久链接</v>
      </c>
    </row>
    <row r="91" spans="1:5" x14ac:dyDescent="0.4">
      <c r="A91" s="2" t="s">
        <v>3</v>
      </c>
      <c r="B91" s="2" t="s">
        <v>160</v>
      </c>
      <c r="C91" s="2" t="s">
        <v>155</v>
      </c>
      <c r="D91" s="2" t="s">
        <v>159</v>
      </c>
      <c r="E91" s="3" t="str">
        <f>HYPERLINK("http://mp.weixin.qq.com/s?__biz=MzUzNTE3NDMwNw==&amp;mid=2247520548&amp;idx=6&amp;sn=68d523a895be51233217500c9ccaf43c&amp;chksm=fa8b5ce8cdfcd5fe20ae19f71ae29695ba438c7a8d88e0352a7df514e0ce86892e1484732b52#rd","文章永久链接")</f>
        <v>文章永久链接</v>
      </c>
    </row>
    <row r="92" spans="1:5" x14ac:dyDescent="0.4">
      <c r="A92" s="2" t="s">
        <v>3</v>
      </c>
      <c r="B92" s="2" t="s">
        <v>158</v>
      </c>
      <c r="C92" s="2" t="s">
        <v>155</v>
      </c>
      <c r="D92" s="2" t="s">
        <v>157</v>
      </c>
      <c r="E92" s="3" t="str">
        <f>HYPERLINK("http://mp.weixin.qq.com/s?__biz=MzUzNTE3NDMwNw==&amp;mid=2247520548&amp;idx=7&amp;sn=96b9b17ec765b94dcbe646d9c4e43d7c&amp;chksm=fa8b5ce8cdfcd5fedf6a70539e709c5017b0d3af201b13af172d262714685c27a953d7392135#rd","文章永久链接")</f>
        <v>文章永久链接</v>
      </c>
    </row>
    <row r="93" spans="1:5" x14ac:dyDescent="0.4">
      <c r="A93" s="2" t="s">
        <v>3</v>
      </c>
      <c r="B93" s="2" t="s">
        <v>156</v>
      </c>
      <c r="C93" s="2" t="s">
        <v>155</v>
      </c>
      <c r="D93" s="2" t="s">
        <v>154</v>
      </c>
      <c r="E93" s="3" t="str">
        <f>HYPERLINK("http://mp.weixin.qq.com/s?__biz=MzUzNTE3NDMwNw==&amp;mid=2247520548&amp;idx=8&amp;sn=9cdf10aa4b2efbd0d9e46fde56c19c32&amp;chksm=fa8b5ce8cdfcd5fe1db91ef87bb43db531cf57ce75163dab2e95b364e9333841c9e16bbcd818#rd","文章永久链接")</f>
        <v>文章永久链接</v>
      </c>
    </row>
    <row r="94" spans="1:5" x14ac:dyDescent="0.4">
      <c r="A94" s="2" t="s">
        <v>3</v>
      </c>
      <c r="B94" s="2" t="s">
        <v>201</v>
      </c>
      <c r="C94" s="2" t="s">
        <v>200</v>
      </c>
      <c r="D94" s="2" t="s">
        <v>199</v>
      </c>
      <c r="E94" s="3" t="str">
        <f>HYPERLINK("http://mp.weixin.qq.com/s?__biz=MzUzNTE3NDMwNw==&amp;mid=2247520466&amp;idx=1&amp;sn=71594041e5ca0d55ed41bc42ef5dd943&amp;chksm=fa8b5d1ecdfcd40821e0ae129150085b5bfd5b5fc3d6fad8b52ec3e5bf721ec5c7d7ad38d73b#rd","文章永久链接")</f>
        <v>文章永久链接</v>
      </c>
    </row>
    <row r="95" spans="1:5" x14ac:dyDescent="0.4">
      <c r="A95" s="2" t="s">
        <v>3</v>
      </c>
      <c r="B95" s="2" t="s">
        <v>231</v>
      </c>
      <c r="C95" s="2" t="s">
        <v>216</v>
      </c>
      <c r="D95" s="2" t="s">
        <v>230</v>
      </c>
      <c r="E95" s="3" t="str">
        <f>HYPERLINK("http://mp.weixin.qq.com/s?__biz=MzUzNTE3NDMwNw==&amp;mid=2247520401&amp;idx=1&amp;sn=1847e36c78e0f38aca0f548baeaf8eea&amp;chksm=fa8b5d5dcdfcd44bb51a1dcf51b4647ebe4e02d7e234292ce00d3f149c4dd8f7df6f18e4037a#rd","文章永久链接")</f>
        <v>文章永久链接</v>
      </c>
    </row>
    <row r="96" spans="1:5" x14ac:dyDescent="0.4">
      <c r="A96" s="2" t="s">
        <v>3</v>
      </c>
      <c r="B96" s="2" t="s">
        <v>229</v>
      </c>
      <c r="C96" s="2" t="s">
        <v>216</v>
      </c>
      <c r="D96" s="2" t="s">
        <v>228</v>
      </c>
      <c r="E96" s="3" t="str">
        <f>HYPERLINK("http://mp.weixin.qq.com/s?__biz=MzUzNTE3NDMwNw==&amp;mid=2247520401&amp;idx=2&amp;sn=af72e74b28437a57ffcdbfd3172074b9&amp;chksm=fa8b5d5dcdfcd44b7fdd485fdb4ce2d7398a64b94c364321e93ad6b88028fd9ad3dcaee03a86#rd","文章永久链接")</f>
        <v>文章永久链接</v>
      </c>
    </row>
    <row r="97" spans="1:5" x14ac:dyDescent="0.4">
      <c r="A97" s="2" t="s">
        <v>3</v>
      </c>
      <c r="B97" s="2" t="s">
        <v>227</v>
      </c>
      <c r="C97" s="2" t="s">
        <v>216</v>
      </c>
      <c r="D97" s="2" t="s">
        <v>226</v>
      </c>
      <c r="E97" s="3" t="str">
        <f>HYPERLINK("http://mp.weixin.qq.com/s?__biz=MzUzNTE3NDMwNw==&amp;mid=2247520401&amp;idx=3&amp;sn=a5a255fd2266f2cf63db4934006cd0f2&amp;chksm=fa8b5d5dcdfcd44b5e1efb2b5a39bfa41de276e54ab756d2a7e35d0caa16eaf73d86327467ac#rd","文章永久链接")</f>
        <v>文章永久链接</v>
      </c>
    </row>
    <row r="98" spans="1:5" x14ac:dyDescent="0.4">
      <c r="A98" s="2" t="s">
        <v>3</v>
      </c>
      <c r="B98" s="2" t="s">
        <v>225</v>
      </c>
      <c r="C98" s="2" t="s">
        <v>216</v>
      </c>
      <c r="D98" s="2" t="s">
        <v>224</v>
      </c>
      <c r="E98" s="3" t="str">
        <f>HYPERLINK("http://mp.weixin.qq.com/s?__biz=MzUzNTE3NDMwNw==&amp;mid=2247520401&amp;idx=4&amp;sn=fe0d4c388fa8b98ade71df47ee4baee9&amp;chksm=fa8b5d5dcdfcd44bf67cf6cf36243e64bbc6123c567ed0c99a0108619eab167fdeadf5165a8b#rd","文章永久链接")</f>
        <v>文章永久链接</v>
      </c>
    </row>
    <row r="99" spans="1:5" x14ac:dyDescent="0.4">
      <c r="A99" s="2" t="s">
        <v>3</v>
      </c>
      <c r="B99" s="2" t="s">
        <v>223</v>
      </c>
      <c r="C99" s="2" t="s">
        <v>216</v>
      </c>
      <c r="D99" s="2" t="s">
        <v>222</v>
      </c>
      <c r="E99" s="3" t="str">
        <f>HYPERLINK("http://mp.weixin.qq.com/s?__biz=MzUzNTE3NDMwNw==&amp;mid=2247520401&amp;idx=5&amp;sn=65c7948e1ebf2937e92abdfd36feb3c7&amp;chksm=fa8b5d5dcdfcd44ba44166c206debc319973b8edd5d5e09ef1c2e2606db2f6d565ab58a671c8#rd","文章永久链接")</f>
        <v>文章永久链接</v>
      </c>
    </row>
    <row r="100" spans="1:5" x14ac:dyDescent="0.4">
      <c r="A100" s="2" t="s">
        <v>3</v>
      </c>
      <c r="B100" s="2" t="s">
        <v>221</v>
      </c>
      <c r="C100" s="2" t="s">
        <v>216</v>
      </c>
      <c r="D100" s="2" t="s">
        <v>220</v>
      </c>
      <c r="E100" s="3" t="str">
        <f>HYPERLINK("http://mp.weixin.qq.com/s?__biz=MzUzNTE3NDMwNw==&amp;mid=2247520401&amp;idx=6&amp;sn=73ce0bd8fcb0772237772f7251dd854f&amp;chksm=fa8b5d5dcdfcd44b953ba46afaccbd6417820cd79eb5f82c80bded390f66e8216e0753e52be5#rd","文章永久链接")</f>
        <v>文章永久链接</v>
      </c>
    </row>
    <row r="101" spans="1:5" x14ac:dyDescent="0.4">
      <c r="A101" s="2" t="s">
        <v>3</v>
      </c>
      <c r="B101" s="2" t="s">
        <v>219</v>
      </c>
      <c r="C101" s="2" t="s">
        <v>216</v>
      </c>
      <c r="D101" s="2" t="s">
        <v>218</v>
      </c>
      <c r="E101" s="3" t="str">
        <f>HYPERLINK("http://mp.weixin.qq.com/s?__biz=MzUzNTE3NDMwNw==&amp;mid=2247520401&amp;idx=7&amp;sn=2c9e7da8e243e30cfe229a6e7882373c&amp;chksm=fa8b5d5dcdfcd44b33346cb463785f4677637035bcc0ba592472f11380690dd947bc15b2de1b#rd","文章永久链接")</f>
        <v>文章永久链接</v>
      </c>
    </row>
    <row r="102" spans="1:5" x14ac:dyDescent="0.4">
      <c r="A102" s="2" t="s">
        <v>3</v>
      </c>
      <c r="B102" s="2" t="s">
        <v>217</v>
      </c>
      <c r="C102" s="2" t="s">
        <v>216</v>
      </c>
      <c r="D102" s="2" t="s">
        <v>215</v>
      </c>
      <c r="E102" s="3" t="str">
        <f>HYPERLINK("http://mp.weixin.qq.com/s?__biz=MzUzNTE3NDMwNw==&amp;mid=2247520401&amp;idx=8&amp;sn=337bda03fa32386a521d514d9acc1468&amp;chksm=fa8b5d5dcdfcd44b35a96ded264b41abc010c6d389b4fdc4718b6d2cefe9bb5280b174f61f4a#rd","文章永久链接")</f>
        <v>文章永久链接</v>
      </c>
    </row>
    <row r="103" spans="1:5" x14ac:dyDescent="0.4">
      <c r="A103" s="2" t="s">
        <v>3</v>
      </c>
      <c r="B103" s="2" t="s">
        <v>245</v>
      </c>
      <c r="C103" s="2" t="s">
        <v>213</v>
      </c>
      <c r="D103" s="2" t="s">
        <v>244</v>
      </c>
      <c r="E103" s="3" t="str">
        <f>HYPERLINK("http://mp.weixin.qq.com/s?__biz=MzUzNTE3NDMwNw==&amp;mid=2247520332&amp;idx=1&amp;sn=84e73757dc4155157ef47274e3758354&amp;chksm=fa8b5d80cdfcd496ee44c3845c4276b81492ca0ded46fe6bb10489db6d74a7ed46da0ac5aa00#rd","文章永久链接")</f>
        <v>文章永久链接</v>
      </c>
    </row>
    <row r="104" spans="1:5" x14ac:dyDescent="0.4">
      <c r="A104" s="2" t="s">
        <v>3</v>
      </c>
      <c r="B104" s="2" t="s">
        <v>243</v>
      </c>
      <c r="C104" s="2" t="s">
        <v>213</v>
      </c>
      <c r="D104" s="2" t="s">
        <v>242</v>
      </c>
      <c r="E104" s="3" t="str">
        <f>HYPERLINK("http://mp.weixin.qq.com/s?__biz=MzUzNTE3NDMwNw==&amp;mid=2247520332&amp;idx=2&amp;sn=b0edde0adbd3d8d743e6b6badbc49e39&amp;chksm=fa8b5d80cdfcd4967915963802ae371878f87d5ac89eedfa46d3a1f3285de58750c16fa27999#rd","文章永久链接")</f>
        <v>文章永久链接</v>
      </c>
    </row>
    <row r="105" spans="1:5" x14ac:dyDescent="0.4">
      <c r="A105" s="2" t="s">
        <v>3</v>
      </c>
      <c r="B105" s="2" t="s">
        <v>241</v>
      </c>
      <c r="C105" s="2" t="s">
        <v>213</v>
      </c>
      <c r="D105" s="2" t="s">
        <v>240</v>
      </c>
      <c r="E105" s="3" t="str">
        <f>HYPERLINK("http://mp.weixin.qq.com/s?__biz=MzUzNTE3NDMwNw==&amp;mid=2247520332&amp;idx=3&amp;sn=5d31f8d1ec7d95d0263a8d666038dff5&amp;chksm=fa8b5d80cdfcd4966b5c5182b938f0e85e22b58281c3245fdaf08b43ecb77515742e73a4dd79#rd","文章永久链接")</f>
        <v>文章永久链接</v>
      </c>
    </row>
    <row r="106" spans="1:5" x14ac:dyDescent="0.4">
      <c r="A106" s="2" t="s">
        <v>3</v>
      </c>
      <c r="B106" s="2" t="s">
        <v>239</v>
      </c>
      <c r="C106" s="2" t="s">
        <v>213</v>
      </c>
      <c r="D106" s="2" t="s">
        <v>238</v>
      </c>
      <c r="E106" s="3" t="str">
        <f>HYPERLINK("http://mp.weixin.qq.com/s?__biz=MzUzNTE3NDMwNw==&amp;mid=2247520332&amp;idx=4&amp;sn=f4ea95dea8a755e38d968ce0e21ca891&amp;chksm=fa8b5d80cdfcd4960c39a6dd045ce541aa564b9e543b928cfa9d37c0cdd15d1e8fcb1f33c028#rd","文章永久链接")</f>
        <v>文章永久链接</v>
      </c>
    </row>
    <row r="107" spans="1:5" x14ac:dyDescent="0.4">
      <c r="A107" s="2" t="s">
        <v>3</v>
      </c>
      <c r="B107" s="2" t="s">
        <v>237</v>
      </c>
      <c r="C107" s="2" t="s">
        <v>213</v>
      </c>
      <c r="D107" s="2" t="s">
        <v>236</v>
      </c>
      <c r="E107" s="3" t="str">
        <f>HYPERLINK("http://mp.weixin.qq.com/s?__biz=MzUzNTE3NDMwNw==&amp;mid=2247520332&amp;idx=5&amp;sn=4003b802b1ee33863c4f661fcd364865&amp;chksm=fa8b5d80cdfcd496acfa69f7a05c22d00a3144265d4f31a256db0d4b679273f93591befd8802#rd","文章永久链接")</f>
        <v>文章永久链接</v>
      </c>
    </row>
    <row r="108" spans="1:5" x14ac:dyDescent="0.4">
      <c r="A108" s="2" t="s">
        <v>3</v>
      </c>
      <c r="B108" s="2" t="s">
        <v>235</v>
      </c>
      <c r="C108" s="2" t="s">
        <v>213</v>
      </c>
      <c r="D108" s="2" t="s">
        <v>234</v>
      </c>
      <c r="E108" s="3" t="str">
        <f>HYPERLINK("http://mp.weixin.qq.com/s?__biz=MzUzNTE3NDMwNw==&amp;mid=2247520332&amp;idx=6&amp;sn=a7947ba0bdef1e3633a19287d2cbf031&amp;chksm=fa8b5d80cdfcd496492833390dd3dab0058a7e4e4824f80f08c35127ab4187c9c392d351a4f0#rd","文章永久链接")</f>
        <v>文章永久链接</v>
      </c>
    </row>
    <row r="109" spans="1:5" x14ac:dyDescent="0.4">
      <c r="A109" s="2" t="s">
        <v>3</v>
      </c>
      <c r="B109" s="2" t="s">
        <v>233</v>
      </c>
      <c r="C109" s="2" t="s">
        <v>213</v>
      </c>
      <c r="D109" s="2" t="s">
        <v>232</v>
      </c>
      <c r="E109" s="3" t="str">
        <f>HYPERLINK("http://mp.weixin.qq.com/s?__biz=MzUzNTE3NDMwNw==&amp;mid=2247520332&amp;idx=8&amp;sn=c7a656f23f081908c33481b5d9081814&amp;chksm=fa8b5d80cdfcd4969276fcc1eb7df109e3e99def0092753ff303458c31c1d9e735414130c8ad#rd","文章永久链接")</f>
        <v>文章永久链接</v>
      </c>
    </row>
    <row r="110" spans="1:5" x14ac:dyDescent="0.4">
      <c r="A110" s="2" t="s">
        <v>3</v>
      </c>
      <c r="B110" s="2" t="s">
        <v>214</v>
      </c>
      <c r="C110" s="2" t="s">
        <v>213</v>
      </c>
      <c r="D110" s="2" t="s">
        <v>212</v>
      </c>
      <c r="E110" s="3" t="str">
        <f>HYPERLINK("http://mp.weixin.qq.com/s?__biz=MzUzNTE3NDMwNw==&amp;mid=2247520332&amp;idx=7&amp;sn=80715b3d5f058e815154fcf2cab3f06a&amp;chksm=fa8b5d80cdfcd496403ddf7a73a6e37da4c8c75b78f2734d047cf5722dcdf16b39426ee7a9e7#rd","文章永久链接")</f>
        <v>文章永久链接</v>
      </c>
    </row>
    <row r="111" spans="1:5" x14ac:dyDescent="0.4">
      <c r="A111" s="2" t="s">
        <v>3</v>
      </c>
      <c r="B111" s="2" t="s">
        <v>269</v>
      </c>
      <c r="C111" s="2" t="s">
        <v>208</v>
      </c>
      <c r="D111" s="2" t="s">
        <v>268</v>
      </c>
      <c r="E111" s="3" t="str">
        <f>HYPERLINK("http://mp.weixin.qq.com/s?__biz=MzUzNTE3NDMwNw==&amp;mid=2247520167&amp;idx=1&amp;sn=f0c176b99e32af8423e1d574938e6e09&amp;chksm=fa8b426bcdfccb7d9971005d4751a4e4be2ced9450188bf04a843bbe3c958c8e70d27f200ad8#rd","文章永久链接")</f>
        <v>文章永久链接</v>
      </c>
    </row>
    <row r="112" spans="1:5" x14ac:dyDescent="0.4">
      <c r="A112" s="2" t="s">
        <v>3</v>
      </c>
      <c r="B112" s="2" t="s">
        <v>267</v>
      </c>
      <c r="C112" s="2" t="s">
        <v>208</v>
      </c>
      <c r="D112" s="2" t="s">
        <v>266</v>
      </c>
      <c r="E112" s="3" t="str">
        <f>HYPERLINK("http://mp.weixin.qq.com/s?__biz=MzUzNTE3NDMwNw==&amp;mid=2247520167&amp;idx=2&amp;sn=521b70ad4b63e3373649650b1334c9a1&amp;chksm=fa8b426bcdfccb7d6f4076310bd34d13e4f87547a06937a2db12dacfe63912f445a046d71f3b#rd","文章永久链接")</f>
        <v>文章永久链接</v>
      </c>
    </row>
    <row r="113" spans="1:5" x14ac:dyDescent="0.4">
      <c r="A113" s="2" t="s">
        <v>3</v>
      </c>
      <c r="B113" s="2" t="s">
        <v>265</v>
      </c>
      <c r="C113" s="2" t="s">
        <v>208</v>
      </c>
      <c r="D113" s="2" t="s">
        <v>264</v>
      </c>
      <c r="E113" s="3" t="str">
        <f>HYPERLINK("http://mp.weixin.qq.com/s?__biz=MzUzNTE3NDMwNw==&amp;mid=2247520167&amp;idx=3&amp;sn=56181a2cf8b78966c48d76b762e75c5a&amp;chksm=fa8b426bcdfccb7db8ffe18c19f12c473317482b976b543943bcad338629faaab0f0bcdfae2b#rd","文章永久链接")</f>
        <v>文章永久链接</v>
      </c>
    </row>
    <row r="114" spans="1:5" x14ac:dyDescent="0.4">
      <c r="A114" s="2" t="s">
        <v>3</v>
      </c>
      <c r="B114" s="2" t="s">
        <v>263</v>
      </c>
      <c r="C114" s="2" t="s">
        <v>208</v>
      </c>
      <c r="D114" s="2" t="s">
        <v>262</v>
      </c>
      <c r="E114" s="3" t="str">
        <f>HYPERLINK("http://mp.weixin.qq.com/s?__biz=MzUzNTE3NDMwNw==&amp;mid=2247520167&amp;idx=4&amp;sn=853b4cb6350bac526db4f62e15011fcf&amp;chksm=fa8b426bcdfccb7d42b7ffe8aa8008ea0756f30ce1943455b423e6d372df3ebf57f32e160759#rd","文章永久链接")</f>
        <v>文章永久链接</v>
      </c>
    </row>
    <row r="115" spans="1:5" x14ac:dyDescent="0.4">
      <c r="A115" s="2" t="s">
        <v>3</v>
      </c>
      <c r="B115" s="2" t="s">
        <v>261</v>
      </c>
      <c r="C115" s="2" t="s">
        <v>208</v>
      </c>
      <c r="D115" s="2" t="s">
        <v>260</v>
      </c>
      <c r="E115" s="3" t="str">
        <f>HYPERLINK("http://mp.weixin.qq.com/s?__biz=MzUzNTE3NDMwNw==&amp;mid=2247520167&amp;idx=5&amp;sn=3c7ae3b9be3b9cfd6a1e1901023c8e5b&amp;chksm=fa8b426bcdfccb7d4fe797331d9a26e636597d9ca308b98a9879b7c66a58727f661cf6aaca4e#rd","文章永久链接")</f>
        <v>文章永久链接</v>
      </c>
    </row>
    <row r="116" spans="1:5" x14ac:dyDescent="0.4">
      <c r="A116" s="2" t="s">
        <v>3</v>
      </c>
      <c r="B116" s="2" t="s">
        <v>259</v>
      </c>
      <c r="C116" s="2" t="s">
        <v>208</v>
      </c>
      <c r="D116" s="2" t="s">
        <v>258</v>
      </c>
      <c r="E116" s="3" t="str">
        <f>HYPERLINK("http://mp.weixin.qq.com/s?__biz=MzUzNTE3NDMwNw==&amp;mid=2247520167&amp;idx=6&amp;sn=8cb3698cb62e631ef060613a1d0e2278&amp;chksm=fa8b426bcdfccb7d3656093ba0cdf3662a0c8fd5084eadbd362f946711404c51d69453bb45f4#rd","文章永久链接")</f>
        <v>文章永久链接</v>
      </c>
    </row>
    <row r="117" spans="1:5" x14ac:dyDescent="0.4">
      <c r="A117" s="2" t="s">
        <v>3</v>
      </c>
      <c r="B117" s="2" t="s">
        <v>211</v>
      </c>
      <c r="C117" s="2" t="s">
        <v>208</v>
      </c>
      <c r="D117" s="2" t="s">
        <v>210</v>
      </c>
      <c r="E117" s="3" t="str">
        <f>HYPERLINK("http://mp.weixin.qq.com/s?__biz=MzUzNTE3NDMwNw==&amp;mid=2247520167&amp;idx=7&amp;sn=96c7c2155610985ca0d36d3e5d73a02e&amp;chksm=fa8b426bcdfccb7d51f8764fe22ed156717c3a4fc0a6ccc86655ccbc13b87f828a11f15e00c7#rd","文章永久链接")</f>
        <v>文章永久链接</v>
      </c>
    </row>
    <row r="118" spans="1:5" x14ac:dyDescent="0.4">
      <c r="A118" s="2" t="s">
        <v>3</v>
      </c>
      <c r="B118" s="2" t="s">
        <v>209</v>
      </c>
      <c r="C118" s="2" t="s">
        <v>208</v>
      </c>
      <c r="D118" s="2" t="s">
        <v>207</v>
      </c>
      <c r="E118" s="3" t="str">
        <f>HYPERLINK("http://mp.weixin.qq.com/s?__biz=MzUzNTE3NDMwNw==&amp;mid=2247520167&amp;idx=8&amp;sn=3c687eee0c13ea17227462ba7eabb739&amp;chksm=fa8b426bcdfccb7d4719df897cb1a62e2da4bcc1697d0ba1f6632125135d1c55cde1ca0bb92c#rd","文章永久链接")</f>
        <v>文章永久链接</v>
      </c>
    </row>
    <row r="119" spans="1:5" x14ac:dyDescent="0.4">
      <c r="A119" s="2" t="s">
        <v>3</v>
      </c>
      <c r="B119" s="2" t="s">
        <v>257</v>
      </c>
      <c r="C119" s="2" t="s">
        <v>203</v>
      </c>
      <c r="D119" s="2" t="s">
        <v>256</v>
      </c>
      <c r="E119" s="3" t="str">
        <f>HYPERLINK("http://mp.weixin.qq.com/s?__biz=MzUzNTE3NDMwNw==&amp;mid=2247520071&amp;idx=1&amp;sn=a8bad90989b02cc70abe89c991bf55fe&amp;chksm=fa8b428bcdfccb9daae7ab0f03d1677b7ad677bb077dd184040bfea061ae02070efc12f3b6bd#rd","文章永久链接")</f>
        <v>文章永久链接</v>
      </c>
    </row>
    <row r="120" spans="1:5" x14ac:dyDescent="0.4">
      <c r="A120" s="2" t="s">
        <v>3</v>
      </c>
      <c r="B120" s="2" t="s">
        <v>255</v>
      </c>
      <c r="C120" s="2" t="s">
        <v>203</v>
      </c>
      <c r="D120" s="2" t="s">
        <v>254</v>
      </c>
      <c r="E120" s="3" t="str">
        <f>HYPERLINK("http://mp.weixin.qq.com/s?__biz=MzUzNTE3NDMwNw==&amp;mid=2247520071&amp;idx=2&amp;sn=1ed59e22ace5940682cbd388b0d027b0&amp;chksm=fa8b428bcdfccb9debf482fc48e79142472a165069a88bdb89f4441ae7e5eaee1e3b49bdfa9d#rd","文章永久链接")</f>
        <v>文章永久链接</v>
      </c>
    </row>
    <row r="121" spans="1:5" x14ac:dyDescent="0.4">
      <c r="A121" s="2" t="s">
        <v>3</v>
      </c>
      <c r="B121" s="2" t="s">
        <v>253</v>
      </c>
      <c r="C121" s="2" t="s">
        <v>203</v>
      </c>
      <c r="D121" s="2" t="s">
        <v>252</v>
      </c>
      <c r="E121" s="3" t="str">
        <f>HYPERLINK("http://mp.weixin.qq.com/s?__biz=MzUzNTE3NDMwNw==&amp;mid=2247520071&amp;idx=3&amp;sn=bad9522935aacadfce866fa29d76605e&amp;chksm=fa8b428bcdfccb9da5c467766312306595db19cac48f8a2996d0ecb647efecca3e6268f4d748#rd","文章永久链接")</f>
        <v>文章永久链接</v>
      </c>
    </row>
    <row r="122" spans="1:5" x14ac:dyDescent="0.4">
      <c r="A122" s="2" t="s">
        <v>3</v>
      </c>
      <c r="B122" s="2" t="s">
        <v>251</v>
      </c>
      <c r="C122" s="2" t="s">
        <v>203</v>
      </c>
      <c r="D122" s="2" t="s">
        <v>250</v>
      </c>
      <c r="E122" s="3" t="str">
        <f>HYPERLINK("http://mp.weixin.qq.com/s?__biz=MzUzNTE3NDMwNw==&amp;mid=2247520071&amp;idx=4&amp;sn=8b7e7fe5b9f8a694b2b77f49d8e7c1bf&amp;chksm=fa8b428bcdfccb9dd1d013bca7c59f95e969e511ab5ac4e46acf98964a8dc2decd150a8eb194#rd","文章永久链接")</f>
        <v>文章永久链接</v>
      </c>
    </row>
    <row r="123" spans="1:5" x14ac:dyDescent="0.4">
      <c r="A123" s="2" t="s">
        <v>3</v>
      </c>
      <c r="B123" s="2" t="s">
        <v>249</v>
      </c>
      <c r="C123" s="2" t="s">
        <v>203</v>
      </c>
      <c r="D123" s="2" t="s">
        <v>248</v>
      </c>
      <c r="E123" s="3" t="str">
        <f>HYPERLINK("http://mp.weixin.qq.com/s?__biz=MzUzNTE3NDMwNw==&amp;mid=2247520071&amp;idx=5&amp;sn=8be33cb8954c538503db47643567224c&amp;chksm=fa8b428bcdfccb9d43dbe8ef72178582f4c1bfb3449015490ddaef7cb9e3c998c1bec4854549#rd","文章永久链接")</f>
        <v>文章永久链接</v>
      </c>
    </row>
    <row r="124" spans="1:5" x14ac:dyDescent="0.4">
      <c r="A124" s="2" t="s">
        <v>3</v>
      </c>
      <c r="B124" s="2" t="s">
        <v>247</v>
      </c>
      <c r="C124" s="2" t="s">
        <v>203</v>
      </c>
      <c r="D124" s="2" t="s">
        <v>246</v>
      </c>
      <c r="E124" s="3" t="str">
        <f>HYPERLINK("http://mp.weixin.qq.com/s?__biz=MzUzNTE3NDMwNw==&amp;mid=2247520071&amp;idx=6&amp;sn=68b7b1959f4529833304cc7cf634032a&amp;chksm=fa8b428bcdfccb9da86c4782bafc53c68a3893c2c2b2318acf1e5869db588e8fb5ef7720fa7e#rd","文章永久链接")</f>
        <v>文章永久链接</v>
      </c>
    </row>
    <row r="125" spans="1:5" x14ac:dyDescent="0.4">
      <c r="A125" s="2" t="s">
        <v>3</v>
      </c>
      <c r="B125" s="2" t="s">
        <v>206</v>
      </c>
      <c r="C125" s="2" t="s">
        <v>203</v>
      </c>
      <c r="D125" s="2" t="s">
        <v>205</v>
      </c>
      <c r="E125" s="3" t="str">
        <f>HYPERLINK("http://mp.weixin.qq.com/s?__biz=MzUzNTE3NDMwNw==&amp;mid=2247520071&amp;idx=7&amp;sn=9ab149a2cc2f40176d37b76609b2474f&amp;chksm=fa8b428bcdfccb9d12923e8f98f762cbd352423f53cb7aa35802126277eab88e9df531b29c35#rd","文章永久链接")</f>
        <v>文章永久链接</v>
      </c>
    </row>
    <row r="126" spans="1:5" x14ac:dyDescent="0.4">
      <c r="A126" s="2" t="s">
        <v>3</v>
      </c>
      <c r="B126" s="2" t="s">
        <v>204</v>
      </c>
      <c r="C126" s="2" t="s">
        <v>203</v>
      </c>
      <c r="D126" s="2" t="s">
        <v>202</v>
      </c>
      <c r="E126" s="3" t="str">
        <f>HYPERLINK("http://mp.weixin.qq.com/s?__biz=MzUzNTE3NDMwNw==&amp;mid=2247520071&amp;idx=8&amp;sn=c4a9328109a6b7bc14bf81fbc4b9fb0e&amp;chksm=fa8b428bcdfccb9d5deb2649ab034450785e1cb9b4626d75ead357d1c323c2273eddca9cb77a#rd","文章永久链接")</f>
        <v>文章永久链接</v>
      </c>
    </row>
  </sheetData>
  <sortState xmlns:xlrd2="http://schemas.microsoft.com/office/spreadsheetml/2017/richdata2" ref="A2:E126">
    <sortCondition descending="1" ref="C2:C126"/>
  </sortState>
  <phoneticPr fontId="1" type="noConversion"/>
  <printOptions horizontalCentered="1"/>
  <pageMargins left="0.3" right="0.3" top="0.61" bottom="0.37" header="0.1" footer="0.1"/>
  <pageSetup paperSize="9" pageOrder="overThenDown" orientation="portrait" useFirstPageNumber="1" horizontalDpi="300" verticalDpi="300" r:id="rId1"/>
  <headerFooter alignWithMargins="0">
    <oddHeader>&amp;P</oddHeader>
    <oddFooter>&amp;F</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D1F1A8-0305-4F09-929D-C84F4EC30FF0}">
  <sheetPr>
    <outlinePr summaryBelow="0" summaryRight="0"/>
  </sheetPr>
  <dimension ref="A1:E11"/>
  <sheetViews>
    <sheetView topLeftCell="B1" zoomScaleNormal="100" workbookViewId="0">
      <selection activeCell="B1" sqref="A1:E11"/>
    </sheetView>
  </sheetViews>
  <sheetFormatPr defaultRowHeight="12.3" x14ac:dyDescent="0.4"/>
  <cols>
    <col min="1" max="1" width="10.796875" style="2" customWidth="1"/>
    <col min="2" max="2" width="63.8984375" style="2" customWidth="1"/>
    <col min="3" max="3" width="17.09765625" style="2" customWidth="1"/>
    <col min="4" max="4" width="53.09765625" style="2" customWidth="1"/>
    <col min="5" max="5" width="10.796875" style="2" customWidth="1"/>
    <col min="6" max="16384" width="8.796875" style="1"/>
  </cols>
  <sheetData>
    <row r="1" spans="1:5" x14ac:dyDescent="0.4">
      <c r="A1" s="2" t="s">
        <v>274</v>
      </c>
      <c r="B1" s="2" t="s">
        <v>273</v>
      </c>
      <c r="C1" s="2" t="s">
        <v>272</v>
      </c>
      <c r="D1" s="2" t="s">
        <v>271</v>
      </c>
      <c r="E1" s="2" t="s">
        <v>270</v>
      </c>
    </row>
    <row r="2" spans="1:5" x14ac:dyDescent="0.4">
      <c r="A2" s="2" t="s">
        <v>639</v>
      </c>
      <c r="B2" s="2" t="s">
        <v>1048</v>
      </c>
      <c r="C2" s="2" t="s">
        <v>1045</v>
      </c>
      <c r="D2" s="2" t="s">
        <v>1047</v>
      </c>
      <c r="E2" s="3" t="str">
        <f>HYPERLINK("http://mp.weixin.qq.com/s?__biz=MzUzNTQ5ODcwNQ==&amp;mid=2247500259&amp;idx=1&amp;sn=90acb427841579f951f6f2ef34f14367&amp;chksm=fa861b5dcdf1924b3722656f2e4791ed71bf42daadd9e8065c047ce5fb387a48ac383e060f5e#rd","文章永久链接")</f>
        <v>文章永久链接</v>
      </c>
    </row>
    <row r="3" spans="1:5" x14ac:dyDescent="0.4">
      <c r="A3" s="2" t="s">
        <v>639</v>
      </c>
      <c r="B3" s="2" t="s">
        <v>1046</v>
      </c>
      <c r="C3" s="2" t="s">
        <v>1045</v>
      </c>
      <c r="D3" s="2" t="s">
        <v>640</v>
      </c>
      <c r="E3" s="3" t="str">
        <f>HYPERLINK("http://mp.weixin.qq.com/s?__biz=MzUzNTQ5ODcwNQ==&amp;mid=2247500259&amp;idx=2&amp;sn=00acdd34fbefae338a1f76136d90d46b&amp;chksm=fa861b5dcdf1924bbdd22153009f530700a7525140ca9e4ef1be3fb65af21f91de9b01ad65f6#rd","文章永久链接")</f>
        <v>文章永久链接</v>
      </c>
    </row>
    <row r="4" spans="1:5" x14ac:dyDescent="0.4">
      <c r="A4" s="2" t="s">
        <v>639</v>
      </c>
      <c r="B4" s="2" t="s">
        <v>1044</v>
      </c>
      <c r="C4" s="2" t="s">
        <v>1043</v>
      </c>
      <c r="D4" s="2" t="s">
        <v>1042</v>
      </c>
      <c r="E4" s="3" t="str">
        <f>HYPERLINK("http://mp.weixin.qq.com/s?__biz=MzUzNTQ5ODcwNQ==&amp;mid=2247500179&amp;idx=1&amp;sn=0ff7ea4172b06cd872012c92951d70d2&amp;chksm=fa861b2dcdf1923bf6bacc103156dce77074780bf0a3e15106c46e164a418324537d7b2f0945#rd","文章永久链接")</f>
        <v>文章永久链接</v>
      </c>
    </row>
    <row r="5" spans="1:5" x14ac:dyDescent="0.4">
      <c r="A5" s="2" t="s">
        <v>639</v>
      </c>
      <c r="B5" s="2" t="s">
        <v>1041</v>
      </c>
      <c r="C5" s="2" t="s">
        <v>1040</v>
      </c>
      <c r="D5" s="2" t="s">
        <v>1039</v>
      </c>
      <c r="E5" s="3" t="str">
        <f>HYPERLINK("http://mp.weixin.qq.com/s?__biz=MzUzNTQ5ODcwNQ==&amp;mid=2247500021&amp;idx=1&amp;sn=1d954814358f196271f53ab98c179be7&amp;chksm=fa861a4bcdf1935d955711fef88ba4733aac467b40a5ebdcc0aba2bf9408df579e3b24387f6b#rd","文章永久链接")</f>
        <v>文章永久链接</v>
      </c>
    </row>
    <row r="6" spans="1:5" x14ac:dyDescent="0.4">
      <c r="A6" s="2" t="s">
        <v>639</v>
      </c>
      <c r="B6" s="2" t="s">
        <v>1038</v>
      </c>
      <c r="C6" s="2" t="s">
        <v>1037</v>
      </c>
      <c r="D6" s="2" t="s">
        <v>1036</v>
      </c>
      <c r="E6" s="3" t="str">
        <f>HYPERLINK("http://mp.weixin.qq.com/s?__biz=MzUzNTQ5ODcwNQ==&amp;mid=2247499962&amp;idx=1&amp;sn=ac4026085ba99999180158ba3b6bc82c&amp;chksm=fa861a04cdf193129c79cb717083a8d48a9d5e894cc22e360930326dc0b62fe4ee6278ccf96b#rd","文章永久链接")</f>
        <v>文章永久链接</v>
      </c>
    </row>
    <row r="7" spans="1:5" x14ac:dyDescent="0.4">
      <c r="A7" s="2" t="s">
        <v>639</v>
      </c>
      <c r="B7" s="2" t="s">
        <v>644</v>
      </c>
      <c r="C7" s="2" t="s">
        <v>641</v>
      </c>
      <c r="D7" s="2" t="s">
        <v>643</v>
      </c>
      <c r="E7" s="3" t="str">
        <f>HYPERLINK("http://mp.weixin.qq.com/s?__biz=MzUzNTQ5ODcwNQ==&amp;mid=2247499949&amp;idx=1&amp;sn=3a8ca7c387ed5d1cc36fb75677b38ba7&amp;chksm=fa861a13cdf19305174ca997a12113b0502827f1714927847314371567bdd00f329e0e4f5d08#rd","文章永久链接")</f>
        <v>文章永久链接</v>
      </c>
    </row>
    <row r="8" spans="1:5" x14ac:dyDescent="0.4">
      <c r="A8" s="2" t="s">
        <v>639</v>
      </c>
      <c r="B8" s="2" t="s">
        <v>642</v>
      </c>
      <c r="C8" s="2" t="s">
        <v>641</v>
      </c>
      <c r="D8" s="2" t="s">
        <v>640</v>
      </c>
      <c r="E8" s="3" t="str">
        <f>HYPERLINK("http://mp.weixin.qq.com/s?__biz=MzUzNTQ5ODcwNQ==&amp;mid=2247499949&amp;idx=2&amp;sn=5aaa2e9515545518955d943399f802a0&amp;chksm=fa861a13cdf1930542f4cff630a6fa9c7d858913b0285708e83c3746999423be79281acb52dc#rd","文章永久链接")</f>
        <v>文章永久链接</v>
      </c>
    </row>
    <row r="9" spans="1:5" x14ac:dyDescent="0.4">
      <c r="A9" s="2" t="s">
        <v>639</v>
      </c>
      <c r="B9" s="2" t="s">
        <v>638</v>
      </c>
      <c r="C9" s="2" t="s">
        <v>637</v>
      </c>
      <c r="D9" s="2" t="s">
        <v>636</v>
      </c>
      <c r="E9" s="3" t="str">
        <f>HYPERLINK("http://mp.weixin.qq.com/s?__biz=MzUzNTQ5ODcwNQ==&amp;mid=2247499928&amp;idx=1&amp;sn=582618be594f89da60afc5f4a816c960&amp;chksm=fa861a26cdf1933084c99f2f6ea69b222628f1982f82cfd6730d981d4aac7dfd005ef3929785#rd","文章永久链接")</f>
        <v>文章永久链接</v>
      </c>
    </row>
    <row r="10" spans="1:5" x14ac:dyDescent="0.4">
      <c r="A10" s="2" t="s">
        <v>639</v>
      </c>
      <c r="B10" s="2" t="s">
        <v>648</v>
      </c>
      <c r="C10" s="2" t="s">
        <v>645</v>
      </c>
      <c r="D10" s="2" t="s">
        <v>647</v>
      </c>
      <c r="E10" s="3" t="str">
        <f>HYPERLINK("http://mp.weixin.qq.com/s?__biz=MzUzNTQ5ODcwNQ==&amp;mid=2247499892&amp;idx=1&amp;sn=c6a7d6117ea98bceb0db5a3bc9927d67&amp;chksm=fa861acacdf193dc89febc196a47f6b228eab90d51ee60a787855c0ff198430e14afb0c8cc2c#rd","文章永久链接")</f>
        <v>文章永久链接</v>
      </c>
    </row>
    <row r="11" spans="1:5" x14ac:dyDescent="0.4">
      <c r="A11" s="2" t="s">
        <v>639</v>
      </c>
      <c r="B11" s="2" t="s">
        <v>646</v>
      </c>
      <c r="C11" s="2" t="s">
        <v>645</v>
      </c>
      <c r="E11" s="3" t="str">
        <f>HYPERLINK("http://mp.weixin.qq.com/s?__biz=MzUzNTQ5ODcwNQ==&amp;mid=2247499892&amp;idx=2&amp;sn=62f100f07b4f09cd448272aa2dcdfb76&amp;chksm=fa861acacdf193dc96b0680e2d5dd6a819fbd4f2594bc0f3a598a85ddab5f7470b44bf167298#rd","文章永久链接")</f>
        <v>文章永久链接</v>
      </c>
    </row>
  </sheetData>
  <sortState xmlns:xlrd2="http://schemas.microsoft.com/office/spreadsheetml/2017/richdata2" ref="A2:E11">
    <sortCondition descending="1" ref="C2:C11"/>
  </sortState>
  <phoneticPr fontId="1" type="noConversion"/>
  <printOptions horizontalCentered="1"/>
  <pageMargins left="0.3" right="0.3" top="0.61" bottom="0.37" header="0.1" footer="0.1"/>
  <pageSetup paperSize="9" pageOrder="overThenDown" orientation="portrait" useFirstPageNumber="1" horizontalDpi="300" verticalDpi="300" r:id="rId1"/>
  <headerFooter alignWithMargins="0">
    <oddHeader>&amp;P</oddHeader>
    <oddFooter>&amp;F</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BCF0B4-137C-4B63-975D-0DF852B46BE8}">
  <sheetPr>
    <outlinePr summaryBelow="0" summaryRight="0"/>
  </sheetPr>
  <dimension ref="A1:E4"/>
  <sheetViews>
    <sheetView zoomScaleNormal="100" workbookViewId="0"/>
  </sheetViews>
  <sheetFormatPr defaultRowHeight="12.3" x14ac:dyDescent="0.4"/>
  <cols>
    <col min="1" max="1" width="10.796875" style="2" customWidth="1"/>
    <col min="2" max="2" width="16.19921875" style="2" customWidth="1"/>
    <col min="3" max="3" width="17.09765625" style="2" customWidth="1"/>
    <col min="4" max="4" width="32.3984375" style="2" customWidth="1"/>
    <col min="5" max="5" width="10.796875" style="2" customWidth="1"/>
    <col min="6" max="16384" width="8.796875" style="1"/>
  </cols>
  <sheetData>
    <row r="1" spans="1:5" x14ac:dyDescent="0.4">
      <c r="A1" s="2" t="s">
        <v>274</v>
      </c>
      <c r="B1" s="2" t="s">
        <v>273</v>
      </c>
      <c r="C1" s="2" t="s">
        <v>272</v>
      </c>
      <c r="D1" s="2" t="s">
        <v>271</v>
      </c>
      <c r="E1" s="2" t="s">
        <v>270</v>
      </c>
    </row>
    <row r="2" spans="1:5" x14ac:dyDescent="0.4">
      <c r="A2" s="2" t="s">
        <v>652</v>
      </c>
      <c r="B2" s="2" t="s">
        <v>1079</v>
      </c>
      <c r="C2" s="2" t="s">
        <v>1078</v>
      </c>
      <c r="D2" s="2" t="s">
        <v>1077</v>
      </c>
      <c r="E2" s="3" t="str">
        <f>HYPERLINK("http://mp.weixin.qq.com/s?__biz=MzI4NjMyNTUwMw==&amp;mid=2247486103&amp;idx=1&amp;sn=1a24b8ecbee1d59c8d65c7939e1fe06f&amp;chksm=ebdfe507dca86c11ef4eba20047836cd16e0f210afc1cd02c9e38d53306e8cd54414a0e04e09#rd","文章永久链接")</f>
        <v>文章永久链接</v>
      </c>
    </row>
    <row r="3" spans="1:5" x14ac:dyDescent="0.4">
      <c r="A3" s="2" t="s">
        <v>652</v>
      </c>
      <c r="B3" s="2" t="s">
        <v>655</v>
      </c>
      <c r="C3" s="2" t="s">
        <v>654</v>
      </c>
      <c r="D3" s="2" t="s">
        <v>653</v>
      </c>
      <c r="E3" s="3" t="str">
        <f>HYPERLINK("http://mp.weixin.qq.com/s?__biz=MzI4NjMyNTUwMw==&amp;mid=2247486089&amp;idx=1&amp;sn=fca11cd5790197e20fbe196406c5e0d0&amp;chksm=ebdfe519dca86c0f81074ece24252921c63831eacea1f3d647e257b9b65f0e7c21eb07d7da12#rd","文章永久链接")</f>
        <v>文章永久链接</v>
      </c>
    </row>
    <row r="4" spans="1:5" x14ac:dyDescent="0.4">
      <c r="A4" s="2" t="s">
        <v>652</v>
      </c>
      <c r="B4" s="2" t="s">
        <v>651</v>
      </c>
      <c r="C4" s="2" t="s">
        <v>650</v>
      </c>
      <c r="D4" s="2" t="s">
        <v>649</v>
      </c>
      <c r="E4" s="3" t="str">
        <f>HYPERLINK("http://mp.weixin.qq.com/s?__biz=MzI4NjMyNTUwMw==&amp;mid=2247486078&amp;idx=1&amp;sn=830171b6f074749e97e27e1594b9db55&amp;chksm=ebdfe5eedca86cf8153a83afe118a1c03485dced41b1450c76d14151526d2632c28d215e573c#rd","文章永久链接")</f>
        <v>文章永久链接</v>
      </c>
    </row>
  </sheetData>
  <sortState xmlns:xlrd2="http://schemas.microsoft.com/office/spreadsheetml/2017/richdata2" ref="A2:E4">
    <sortCondition descending="1" ref="C2:C4"/>
  </sortState>
  <phoneticPr fontId="1" type="noConversion"/>
  <printOptions horizontalCentered="1"/>
  <pageMargins left="0.3" right="0.3" top="0.61" bottom="0.37" header="0.1" footer="0.1"/>
  <pageSetup paperSize="9" pageOrder="overThenDown" orientation="portrait" useFirstPageNumber="1" horizontalDpi="300" verticalDpi="300" r:id="rId1"/>
  <headerFooter alignWithMargins="0">
    <oddHeader>&amp;P</oddHeader>
    <oddFooter>&amp;F</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FBB962-0E45-43B2-B872-026707BC9860}">
  <sheetPr>
    <outlinePr summaryBelow="0" summaryRight="0"/>
  </sheetPr>
  <dimension ref="A1:E3"/>
  <sheetViews>
    <sheetView zoomScaleNormal="100" workbookViewId="0"/>
  </sheetViews>
  <sheetFormatPr defaultRowHeight="12.3" x14ac:dyDescent="0.4"/>
  <cols>
    <col min="1" max="1" width="14.3984375" style="2" customWidth="1"/>
    <col min="2" max="2" width="45.8984375" style="2" customWidth="1"/>
    <col min="3" max="3" width="17.09765625" style="2" customWidth="1"/>
    <col min="4" max="4" width="91.796875" style="2" customWidth="1"/>
    <col min="5" max="5" width="10.796875" style="2" customWidth="1"/>
    <col min="6" max="16384" width="8.796875" style="1"/>
  </cols>
  <sheetData>
    <row r="1" spans="1:5" x14ac:dyDescent="0.4">
      <c r="A1" s="2" t="s">
        <v>274</v>
      </c>
      <c r="B1" s="2" t="s">
        <v>273</v>
      </c>
      <c r="C1" s="2" t="s">
        <v>272</v>
      </c>
      <c r="D1" s="2" t="s">
        <v>271</v>
      </c>
      <c r="E1" s="2" t="s">
        <v>270</v>
      </c>
    </row>
    <row r="2" spans="1:5" x14ac:dyDescent="0.4">
      <c r="A2" s="2" t="s">
        <v>659</v>
      </c>
      <c r="B2" s="2" t="s">
        <v>658</v>
      </c>
      <c r="C2" s="2" t="s">
        <v>657</v>
      </c>
      <c r="D2" s="2" t="s">
        <v>656</v>
      </c>
      <c r="E2" s="3" t="str">
        <f>HYPERLINK("http://mp.weixin.qq.com/s?__biz=MjM5MDA1MjY2MQ==&amp;mid=2650164596&amp;idx=1&amp;sn=1de52f54c2b8f8c640b6fda9f0ae855d&amp;chksm=be48552e893fdc385af53344461b8429db355e8763b9e6f722b7e186fc55fc67d1e4e62109a4#rd","文章永久链接")</f>
        <v>文章永久链接</v>
      </c>
    </row>
    <row r="3" spans="1:5" x14ac:dyDescent="0.4">
      <c r="A3" s="2" t="s">
        <v>659</v>
      </c>
      <c r="B3" s="2" t="s">
        <v>662</v>
      </c>
      <c r="C3" s="2" t="s">
        <v>661</v>
      </c>
      <c r="D3" s="2" t="s">
        <v>660</v>
      </c>
      <c r="E3" s="3" t="str">
        <f>HYPERLINK("http://mp.weixin.qq.com/s?__biz=MjM5MDA1MjY2MQ==&amp;mid=2650164594&amp;idx=1&amp;sn=b0f81959dcda46646c6d239ce6fc9cd5&amp;chksm=be485528893fdc3e07c3c7d258e50979d32f4ae2a14a1f0d4cc115eb2bcc5b789dbcf4d2c7c1#rd","文章永久链接")</f>
        <v>文章永久链接</v>
      </c>
    </row>
  </sheetData>
  <sortState xmlns:xlrd2="http://schemas.microsoft.com/office/spreadsheetml/2017/richdata2" ref="A2:E3">
    <sortCondition descending="1" ref="C2:C3"/>
  </sortState>
  <phoneticPr fontId="1" type="noConversion"/>
  <printOptions horizontalCentered="1"/>
  <pageMargins left="0.3" right="0.3" top="0.61" bottom="0.37" header="0.1" footer="0.1"/>
  <pageSetup paperSize="9" pageOrder="overThenDown" orientation="portrait" useFirstPageNumber="1" horizontalDpi="300" verticalDpi="300"/>
  <headerFooter alignWithMargins="0">
    <oddHeader>&amp;P</oddHeader>
    <oddFooter>&amp;F</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1C7FB9-6CA7-4012-AB73-4243AC607F59}">
  <sheetPr>
    <outlinePr summaryBelow="0" summaryRight="0"/>
  </sheetPr>
  <dimension ref="A1:E76"/>
  <sheetViews>
    <sheetView zoomScaleNormal="100" workbookViewId="0"/>
  </sheetViews>
  <sheetFormatPr defaultRowHeight="12.3" x14ac:dyDescent="0.4"/>
  <cols>
    <col min="1" max="1" width="7.19921875" style="2" customWidth="1"/>
    <col min="2" max="2" width="61.19921875" style="2" customWidth="1"/>
    <col min="3" max="3" width="17.09765625" style="2" customWidth="1"/>
    <col min="4" max="4" width="207" style="2" customWidth="1"/>
    <col min="5" max="5" width="10.796875" style="2" customWidth="1"/>
    <col min="6" max="16384" width="8.796875" style="1"/>
  </cols>
  <sheetData>
    <row r="1" spans="1:5" x14ac:dyDescent="0.4">
      <c r="A1" s="2" t="s">
        <v>274</v>
      </c>
      <c r="B1" s="2" t="s">
        <v>273</v>
      </c>
      <c r="C1" s="2" t="s">
        <v>272</v>
      </c>
      <c r="D1" s="2" t="s">
        <v>271</v>
      </c>
      <c r="E1" s="2" t="s">
        <v>270</v>
      </c>
    </row>
    <row r="2" spans="1:5" x14ac:dyDescent="0.4">
      <c r="A2" s="2" t="s">
        <v>666</v>
      </c>
      <c r="B2" s="2" t="s">
        <v>726</v>
      </c>
      <c r="C2" s="2" t="s">
        <v>719</v>
      </c>
      <c r="D2" s="2" t="s">
        <v>725</v>
      </c>
      <c r="E2" s="3" t="str">
        <f>HYPERLINK("http://mp.weixin.qq.com/s?__biz=MzI3MDMzMjg0MA==&amp;mid=2247528962&amp;idx=1&amp;sn=32717056a6c8335d7cd2b98756eb9961&amp;chksm=ead094c5dda71dd3f3be9a943972c37bc1355ac9b61657209156aeadf2310426fbb9ff31838a#rd","文章永久链接")</f>
        <v>文章永久链接</v>
      </c>
    </row>
    <row r="3" spans="1:5" x14ac:dyDescent="0.4">
      <c r="A3" s="2" t="s">
        <v>666</v>
      </c>
      <c r="B3" s="2" t="s">
        <v>724</v>
      </c>
      <c r="C3" s="2" t="s">
        <v>719</v>
      </c>
      <c r="D3" s="2" t="s">
        <v>723</v>
      </c>
      <c r="E3" s="3" t="str">
        <f>HYPERLINK("http://mp.weixin.qq.com/s?__biz=MzI3MDMzMjg0MA==&amp;mid=2247528962&amp;idx=2&amp;sn=92db5d93ab94ef086f9f5463eea15dd0&amp;chksm=ead094c5dda71dd33cf4c8bcd63e8da0a718e0e22dd6c77cfe528b74654e545e84dcc7439e09#rd","文章永久链接")</f>
        <v>文章永久链接</v>
      </c>
    </row>
    <row r="4" spans="1:5" x14ac:dyDescent="0.4">
      <c r="A4" s="2" t="s">
        <v>666</v>
      </c>
      <c r="B4" s="2" t="s">
        <v>722</v>
      </c>
      <c r="C4" s="2" t="s">
        <v>719</v>
      </c>
      <c r="D4" s="2" t="s">
        <v>721</v>
      </c>
      <c r="E4" s="3" t="str">
        <f>HYPERLINK("http://mp.weixin.qq.com/s?__biz=MzI3MDMzMjg0MA==&amp;mid=2247528962&amp;idx=3&amp;sn=0a1210458816467abbbe0f45572d66ae&amp;chksm=ead094c5dda71dd3dc03df0daf90be103277b2e3996ae7de6deda3eef8fbf6b4ac0955efd4b6#rd","文章永久链接")</f>
        <v>文章永久链接</v>
      </c>
    </row>
    <row r="5" spans="1:5" x14ac:dyDescent="0.4">
      <c r="A5" s="2" t="s">
        <v>666</v>
      </c>
      <c r="B5" s="2" t="s">
        <v>720</v>
      </c>
      <c r="C5" s="2" t="s">
        <v>719</v>
      </c>
      <c r="D5" s="2" t="s">
        <v>718</v>
      </c>
      <c r="E5" s="3" t="str">
        <f>HYPERLINK("http://mp.weixin.qq.com/s?__biz=MzI3MDMzMjg0MA==&amp;mid=2247528962&amp;idx=4&amp;sn=29f64d756834e16e050167f25dc09ac2&amp;chksm=ead094c5dda71dd3a85a822a617fefe44970df2290fbf265fbf424dcb6db97f9011afd4befee#rd","文章永久链接")</f>
        <v>文章永久链接</v>
      </c>
    </row>
    <row r="6" spans="1:5" x14ac:dyDescent="0.4">
      <c r="A6" s="2" t="s">
        <v>666</v>
      </c>
      <c r="B6" s="2" t="s">
        <v>717</v>
      </c>
      <c r="C6" s="2" t="s">
        <v>710</v>
      </c>
      <c r="D6" s="2" t="s">
        <v>716</v>
      </c>
      <c r="E6" s="3" t="str">
        <f>HYPERLINK("http://mp.weixin.qq.com/s?__biz=MzI3MDMzMjg0MA==&amp;mid=2247528832&amp;idx=1&amp;sn=dec6f2fb220fd2fd80a1a541cd0f1a8a&amp;chksm=ead09747dda71e51cec89ce5804b03f8717d977244f2199ebcca34293587909b8ba21bebd48d#rd","文章永久链接")</f>
        <v>文章永久链接</v>
      </c>
    </row>
    <row r="7" spans="1:5" x14ac:dyDescent="0.4">
      <c r="A7" s="2" t="s">
        <v>666</v>
      </c>
      <c r="B7" s="2" t="s">
        <v>715</v>
      </c>
      <c r="C7" s="2" t="s">
        <v>710</v>
      </c>
      <c r="D7" s="2" t="s">
        <v>714</v>
      </c>
      <c r="E7" s="3" t="str">
        <f>HYPERLINK("http://mp.weixin.qq.com/s?__biz=MzI3MDMzMjg0MA==&amp;mid=2247528832&amp;idx=2&amp;sn=7fbac9b85f4cd0f2fee068838c69af14&amp;chksm=ead09747dda71e51b73384584ba747f5d099d0ceb56f2c5d1fc9f6609caf1e20c50fbabb3580#rd","文章永久链接")</f>
        <v>文章永久链接</v>
      </c>
    </row>
    <row r="8" spans="1:5" x14ac:dyDescent="0.4">
      <c r="A8" s="2" t="s">
        <v>666</v>
      </c>
      <c r="B8" s="2" t="s">
        <v>713</v>
      </c>
      <c r="C8" s="2" t="s">
        <v>710</v>
      </c>
      <c r="D8" s="2" t="s">
        <v>712</v>
      </c>
      <c r="E8" s="3" t="str">
        <f>HYPERLINK("http://mp.weixin.qq.com/s?__biz=MzI3MDMzMjg0MA==&amp;mid=2247528832&amp;idx=3&amp;sn=93f4c4e8b4705b5cc9e23b92f9a4aeb9&amp;chksm=ead09747dda71e51526711a0435ff711018bacb1a7cb7c5e4d84862ea6c6154d73234e33a4ce#rd","文章永久链接")</f>
        <v>文章永久链接</v>
      </c>
    </row>
    <row r="9" spans="1:5" x14ac:dyDescent="0.4">
      <c r="A9" s="2" t="s">
        <v>666</v>
      </c>
      <c r="B9" s="2" t="s">
        <v>711</v>
      </c>
      <c r="C9" s="2" t="s">
        <v>710</v>
      </c>
      <c r="D9" s="2" t="s">
        <v>709</v>
      </c>
      <c r="E9" s="3" t="str">
        <f>HYPERLINK("http://mp.weixin.qq.com/s?__biz=MzI3MDMzMjg0MA==&amp;mid=2247528832&amp;idx=4&amp;sn=45f54823e7ffa623ded3b5efb7d79e04&amp;chksm=ead09747dda71e51852af0db89bec75280ccd4460713e1a22ea87cd4e3a47d1e10a637e823cf#rd","文章永久链接")</f>
        <v>文章永久链接</v>
      </c>
    </row>
    <row r="10" spans="1:5" x14ac:dyDescent="0.4">
      <c r="A10" s="2" t="s">
        <v>666</v>
      </c>
      <c r="B10" s="2" t="s">
        <v>708</v>
      </c>
      <c r="C10" s="2" t="s">
        <v>697</v>
      </c>
      <c r="D10" s="2" t="s">
        <v>707</v>
      </c>
      <c r="E10" s="3" t="str">
        <f>HYPERLINK("http://mp.weixin.qq.com/s?__biz=MzI3MDMzMjg0MA==&amp;mid=2247528705&amp;idx=1&amp;sn=46371d8214da98476603055f21284791&amp;chksm=ead097c6dda71ed0364c49d2ee73c94bb011f2dc2919376327b7b7951143b34c191e0ef98789#rd","文章永久链接")</f>
        <v>文章永久链接</v>
      </c>
    </row>
    <row r="11" spans="1:5" x14ac:dyDescent="0.4">
      <c r="A11" s="2" t="s">
        <v>666</v>
      </c>
      <c r="B11" s="2" t="s">
        <v>706</v>
      </c>
      <c r="C11" s="2" t="s">
        <v>697</v>
      </c>
      <c r="D11" s="2" t="s">
        <v>705</v>
      </c>
      <c r="E11" s="3" t="str">
        <f>HYPERLINK("http://mp.weixin.qq.com/s?__biz=MzI3MDMzMjg0MA==&amp;mid=2247528705&amp;idx=2&amp;sn=2d87964fa618ea21b77f96aeca27f783&amp;chksm=ead097c6dda71ed05a7ec9ee3a3db79f9daaa1c5faa425036080f1b122a706a039f574c10652#rd","文章永久链接")</f>
        <v>文章永久链接</v>
      </c>
    </row>
    <row r="12" spans="1:5" x14ac:dyDescent="0.4">
      <c r="A12" s="2" t="s">
        <v>666</v>
      </c>
      <c r="B12" s="2" t="s">
        <v>704</v>
      </c>
      <c r="C12" s="2" t="s">
        <v>697</v>
      </c>
      <c r="D12" s="2" t="s">
        <v>703</v>
      </c>
      <c r="E12" s="3" t="str">
        <f>HYPERLINK("http://mp.weixin.qq.com/s?__biz=MzI3MDMzMjg0MA==&amp;mid=2247528705&amp;idx=3&amp;sn=cac343fbedc2cfa6252ff6565a07f1ef&amp;chksm=ead097c6dda71ed0bef4b9f54c95e6168b64b80300d6009444a126959bc9516486b8ea78d308#rd","文章永久链接")</f>
        <v>文章永久链接</v>
      </c>
    </row>
    <row r="13" spans="1:5" x14ac:dyDescent="0.4">
      <c r="A13" s="2" t="s">
        <v>666</v>
      </c>
      <c r="B13" s="2" t="s">
        <v>702</v>
      </c>
      <c r="C13" s="2" t="s">
        <v>697</v>
      </c>
      <c r="D13" s="2" t="s">
        <v>701</v>
      </c>
      <c r="E13" s="3" t="str">
        <f>HYPERLINK("http://mp.weixin.qq.com/s?__biz=MzI3MDMzMjg0MA==&amp;mid=2247528705&amp;idx=4&amp;sn=18ea76bee2df0f72be6a676d31da4344&amp;chksm=ead097c6dda71ed0a47a72db0a29864209aa8fe865a29ab727f34936af4e21451c6012befa1c#rd","文章永久链接")</f>
        <v>文章永久链接</v>
      </c>
    </row>
    <row r="14" spans="1:5" x14ac:dyDescent="0.4">
      <c r="A14" s="2" t="s">
        <v>666</v>
      </c>
      <c r="B14" s="2" t="s">
        <v>700</v>
      </c>
      <c r="C14" s="2" t="s">
        <v>697</v>
      </c>
      <c r="D14" s="2" t="s">
        <v>699</v>
      </c>
      <c r="E14" s="3" t="str">
        <f>HYPERLINK("http://mp.weixin.qq.com/s?__biz=MzI3MDMzMjg0MA==&amp;mid=2247528705&amp;idx=5&amp;sn=617295c188c7e91746e3bae30b0ef620&amp;chksm=ead097c6dda71ed06c31711f6d4adef8c08154ea5103d5bd2fa5db149b178d12bdf682f1b8a3#rd","文章永久链接")</f>
        <v>文章永久链接</v>
      </c>
    </row>
    <row r="15" spans="1:5" x14ac:dyDescent="0.4">
      <c r="A15" s="2" t="s">
        <v>666</v>
      </c>
      <c r="B15" s="2" t="s">
        <v>698</v>
      </c>
      <c r="C15" s="2" t="s">
        <v>697</v>
      </c>
      <c r="D15" s="2" t="s">
        <v>696</v>
      </c>
      <c r="E15" s="3" t="str">
        <f>HYPERLINK("http://mp.weixin.qq.com/s?__biz=MzI3MDMzMjg0MA==&amp;mid=2247528705&amp;idx=6&amp;sn=39918057293c279b8377ac929cf2bf76&amp;chksm=ead097c6dda71ed0f7b9045e1312cc6dd5b7dbe69ccfddd287a2fd3e9b50408eb5566b424ded#rd","文章永久链接")</f>
        <v>文章永久链接</v>
      </c>
    </row>
    <row r="16" spans="1:5" x14ac:dyDescent="0.4">
      <c r="A16" s="2" t="s">
        <v>666</v>
      </c>
      <c r="B16" s="2" t="s">
        <v>695</v>
      </c>
      <c r="C16" s="2" t="s">
        <v>682</v>
      </c>
      <c r="D16" s="2" t="s">
        <v>694</v>
      </c>
      <c r="E16" s="3" t="str">
        <f>HYPERLINK("http://mp.weixin.qq.com/s?__biz=MzI3MDMzMjg0MA==&amp;mid=2247528564&amp;idx=1&amp;sn=c04f4b935279c03ddfea1cda1b03b5e2&amp;chksm=ead096b3dda71fa50f716865eec876e2ac06d98d1bd77e4986b20a44e3788ad8ca98a5198894#rd","文章永久链接")</f>
        <v>文章永久链接</v>
      </c>
    </row>
    <row r="17" spans="1:5" x14ac:dyDescent="0.4">
      <c r="A17" s="2" t="s">
        <v>666</v>
      </c>
      <c r="B17" s="2" t="s">
        <v>693</v>
      </c>
      <c r="C17" s="2" t="s">
        <v>682</v>
      </c>
      <c r="D17" s="2" t="s">
        <v>692</v>
      </c>
      <c r="E17" s="3" t="str">
        <f>HYPERLINK("http://mp.weixin.qq.com/s?__biz=MzI3MDMzMjg0MA==&amp;mid=2247528564&amp;idx=2&amp;sn=9ef6e2f1c107cc508b776dfc9b2bbdfc&amp;chksm=ead096b3dda71fa500b9d91067a4a57eef7eca84e1733a720cd0396fc7937e234604fe3183ac#rd","文章永久链接")</f>
        <v>文章永久链接</v>
      </c>
    </row>
    <row r="18" spans="1:5" x14ac:dyDescent="0.4">
      <c r="A18" s="2" t="s">
        <v>666</v>
      </c>
      <c r="B18" s="2" t="s">
        <v>691</v>
      </c>
      <c r="C18" s="2" t="s">
        <v>682</v>
      </c>
      <c r="D18" s="2" t="s">
        <v>690</v>
      </c>
      <c r="E18" s="3" t="str">
        <f>HYPERLINK("http://mp.weixin.qq.com/s?__biz=MzI3MDMzMjg0MA==&amp;mid=2247528564&amp;idx=3&amp;sn=cd468755815a12bbcbb29c441291dc08&amp;chksm=ead096b3dda71fa54f2144f720158d5e2d23c072defe83880f9339937ce32274d3f64b4704e1#rd","文章永久链接")</f>
        <v>文章永久链接</v>
      </c>
    </row>
    <row r="19" spans="1:5" x14ac:dyDescent="0.4">
      <c r="A19" s="2" t="s">
        <v>666</v>
      </c>
      <c r="B19" s="2" t="s">
        <v>689</v>
      </c>
      <c r="C19" s="2" t="s">
        <v>682</v>
      </c>
      <c r="D19" s="2" t="s">
        <v>688</v>
      </c>
      <c r="E19" s="3" t="str">
        <f>HYPERLINK("http://mp.weixin.qq.com/s?__biz=MzI3MDMzMjg0MA==&amp;mid=2247528564&amp;idx=4&amp;sn=bda3e0342f4374c51fb4873bd8f48701&amp;chksm=ead096b3dda71fa55f468573fd7f1876176b03afb8b47c2c1d444ef683645d9134257d19a2ee#rd","文章永久链接")</f>
        <v>文章永久链接</v>
      </c>
    </row>
    <row r="20" spans="1:5" x14ac:dyDescent="0.4">
      <c r="A20" s="2" t="s">
        <v>666</v>
      </c>
      <c r="B20" s="2" t="s">
        <v>687</v>
      </c>
      <c r="C20" s="2" t="s">
        <v>682</v>
      </c>
      <c r="D20" s="2" t="s">
        <v>686</v>
      </c>
      <c r="E20" s="3" t="str">
        <f>HYPERLINK("http://mp.weixin.qq.com/s?__biz=MzI3MDMzMjg0MA==&amp;mid=2247528564&amp;idx=5&amp;sn=f7a8fcef437a9f55c4637980acf45106&amp;chksm=ead096b3dda71fa5a99eadff830f2861b6aa9ad64b2e4421f494a4dbbaad77cb34cf011d13df#rd","文章永久链接")</f>
        <v>文章永久链接</v>
      </c>
    </row>
    <row r="21" spans="1:5" x14ac:dyDescent="0.4">
      <c r="A21" s="2" t="s">
        <v>666</v>
      </c>
      <c r="B21" s="2" t="s">
        <v>685</v>
      </c>
      <c r="C21" s="2" t="s">
        <v>682</v>
      </c>
      <c r="D21" s="2" t="s">
        <v>684</v>
      </c>
      <c r="E21" s="3" t="str">
        <f>HYPERLINK("http://mp.weixin.qq.com/s?__biz=MzI3MDMzMjg0MA==&amp;mid=2247528564&amp;idx=6&amp;sn=79b06b05778e46a40aacdd4b84950262&amp;chksm=ead096b3dda71fa59f4ffa56334b3bc770e0ae255ca936e9e6a450dd8c772c53530da12708fb#rd","文章永久链接")</f>
        <v>文章永久链接</v>
      </c>
    </row>
    <row r="22" spans="1:5" x14ac:dyDescent="0.4">
      <c r="A22" s="2" t="s">
        <v>666</v>
      </c>
      <c r="B22" s="2" t="s">
        <v>683</v>
      </c>
      <c r="C22" s="2" t="s">
        <v>682</v>
      </c>
      <c r="D22" s="2" t="s">
        <v>681</v>
      </c>
      <c r="E22" s="3" t="str">
        <f>HYPERLINK("http://mp.weixin.qq.com/s?__biz=MzI3MDMzMjg0MA==&amp;mid=2247528564&amp;idx=7&amp;sn=af3f8a0cf7eda46a275371d0c8f4b2dd&amp;chksm=ead096b3dda71fa5f4ee03bf8843025d2e49fb3b9d683cda56c2c5a24ca68d53fb722f0b84fd#rd","文章永久链接")</f>
        <v>文章永久链接</v>
      </c>
    </row>
    <row r="23" spans="1:5" x14ac:dyDescent="0.4">
      <c r="A23" s="2" t="s">
        <v>666</v>
      </c>
      <c r="B23" s="2" t="s">
        <v>680</v>
      </c>
      <c r="C23" s="2" t="s">
        <v>664</v>
      </c>
      <c r="D23" s="2" t="s">
        <v>679</v>
      </c>
      <c r="E23" s="3" t="str">
        <f>HYPERLINK("http://mp.weixin.qq.com/s?__biz=MzI3MDMzMjg0MA==&amp;mid=2247528338&amp;idx=1&amp;sn=043dad3fbb4f190d3c6835e8c6623281&amp;chksm=ead08955dda7004374b2f9a8a5a88a41c8cd93add2eea6ba2a3db27b41fcfedfd48e02416a17#rd","文章永久链接")</f>
        <v>文章永久链接</v>
      </c>
    </row>
    <row r="24" spans="1:5" x14ac:dyDescent="0.4">
      <c r="A24" s="2" t="s">
        <v>666</v>
      </c>
      <c r="B24" s="2" t="s">
        <v>678</v>
      </c>
      <c r="C24" s="2" t="s">
        <v>664</v>
      </c>
      <c r="D24" s="2" t="s">
        <v>677</v>
      </c>
      <c r="E24" s="3" t="str">
        <f>HYPERLINK("http://mp.weixin.qq.com/s?__biz=MzI3MDMzMjg0MA==&amp;mid=2247528338&amp;idx=2&amp;sn=7c82ecbe55a9357973344485aec566d0&amp;chksm=ead08955dda70043c605398a293734d0304a8394cacd41db0c3a45957d38cb60755077f60f9f#rd","文章永久链接")</f>
        <v>文章永久链接</v>
      </c>
    </row>
    <row r="25" spans="1:5" x14ac:dyDescent="0.4">
      <c r="A25" s="2" t="s">
        <v>666</v>
      </c>
      <c r="B25" s="2" t="s">
        <v>676</v>
      </c>
      <c r="C25" s="2" t="s">
        <v>664</v>
      </c>
      <c r="D25" s="2" t="s">
        <v>675</v>
      </c>
      <c r="E25" s="3" t="str">
        <f>HYPERLINK("http://mp.weixin.qq.com/s?__biz=MzI3MDMzMjg0MA==&amp;mid=2247528338&amp;idx=3&amp;sn=069a8822b030316d0e7376d7ee195e4b&amp;chksm=ead08955dda700432ffb633de6b01a5e44f936d1dfbf6c3ac480170b8c0e298f9ce1efee3294#rd","文章永久链接")</f>
        <v>文章永久链接</v>
      </c>
    </row>
    <row r="26" spans="1:5" x14ac:dyDescent="0.4">
      <c r="A26" s="2" t="s">
        <v>666</v>
      </c>
      <c r="B26" s="2" t="s">
        <v>674</v>
      </c>
      <c r="C26" s="2" t="s">
        <v>664</v>
      </c>
      <c r="D26" s="2" t="s">
        <v>673</v>
      </c>
      <c r="E26" s="3" t="str">
        <f>HYPERLINK("http://mp.weixin.qq.com/s?__biz=MzI3MDMzMjg0MA==&amp;mid=2247528338&amp;idx=4&amp;sn=f4bcca757014c1da274bfcc4a53ceeea&amp;chksm=ead08955dda700434b6837fc7d589986a7615b0ca783118b5b0c783bbf6dad25e2e51c65ec34#rd","文章永久链接")</f>
        <v>文章永久链接</v>
      </c>
    </row>
    <row r="27" spans="1:5" x14ac:dyDescent="0.4">
      <c r="A27" s="2" t="s">
        <v>666</v>
      </c>
      <c r="B27" s="2" t="s">
        <v>672</v>
      </c>
      <c r="C27" s="2" t="s">
        <v>664</v>
      </c>
      <c r="D27" s="2" t="s">
        <v>671</v>
      </c>
      <c r="E27" s="3" t="str">
        <f>HYPERLINK("http://mp.weixin.qq.com/s?__biz=MzI3MDMzMjg0MA==&amp;mid=2247528338&amp;idx=5&amp;sn=d4adccc2e81dd4e93e8dd5cb29a0e5df&amp;chksm=ead08955dda700434571511b2d575a17d5b29991fcba3872d32e0a4a39457c87e2712f402037#rd","文章永久链接")</f>
        <v>文章永久链接</v>
      </c>
    </row>
    <row r="28" spans="1:5" x14ac:dyDescent="0.4">
      <c r="A28" s="2" t="s">
        <v>666</v>
      </c>
      <c r="B28" s="2" t="s">
        <v>670</v>
      </c>
      <c r="C28" s="2" t="s">
        <v>664</v>
      </c>
      <c r="D28" s="2" t="s">
        <v>669</v>
      </c>
      <c r="E28" s="3" t="str">
        <f>HYPERLINK("http://mp.weixin.qq.com/s?__biz=MzI3MDMzMjg0MA==&amp;mid=2247528338&amp;idx=6&amp;sn=6e91b92671264cfeb56ba44d304b2237&amp;chksm=ead08955dda70043390ecc8c2968b7316a55cc7500b161a2692a6e60fe2ac67b0ac88382469b#rd","文章永久链接")</f>
        <v>文章永久链接</v>
      </c>
    </row>
    <row r="29" spans="1:5" x14ac:dyDescent="0.4">
      <c r="A29" s="2" t="s">
        <v>666</v>
      </c>
      <c r="B29" s="2" t="s">
        <v>668</v>
      </c>
      <c r="C29" s="2" t="s">
        <v>664</v>
      </c>
      <c r="D29" s="2" t="s">
        <v>667</v>
      </c>
      <c r="E29" s="3" t="str">
        <f>HYPERLINK("http://mp.weixin.qq.com/s?__biz=MzI3MDMzMjg0MA==&amp;mid=2247528338&amp;idx=7&amp;sn=ba1f2ae4ddb0e226d9af104ef3a5a059&amp;chksm=ead08955dda700437390510e2eccbcb0f28b3d8c7a6ebe8d870a66182dd006c5f6891950b4ca#rd","文章永久链接")</f>
        <v>文章永久链接</v>
      </c>
    </row>
    <row r="30" spans="1:5" x14ac:dyDescent="0.4">
      <c r="A30" s="2" t="s">
        <v>666</v>
      </c>
      <c r="B30" s="2" t="s">
        <v>665</v>
      </c>
      <c r="C30" s="2" t="s">
        <v>664</v>
      </c>
      <c r="D30" s="2" t="s">
        <v>663</v>
      </c>
      <c r="E30" s="3" t="str">
        <f>HYPERLINK("http://mp.weixin.qq.com/s?__biz=MzI3MDMzMjg0MA==&amp;mid=2247528338&amp;idx=8&amp;sn=3db3ff56d5415fd430489b379d9668b3&amp;chksm=ead08955dda70043cd2893b9c9d8bcd0674a8f608879614614c6ccb217276a175159db48557c#rd","文章永久链接")</f>
        <v>文章永久链接</v>
      </c>
    </row>
    <row r="31" spans="1:5" x14ac:dyDescent="0.4">
      <c r="A31" s="2" t="s">
        <v>666</v>
      </c>
      <c r="B31" s="2" t="s">
        <v>753</v>
      </c>
      <c r="C31" s="2" t="s">
        <v>750</v>
      </c>
      <c r="D31" s="2" t="s">
        <v>752</v>
      </c>
      <c r="E31" s="3" t="str">
        <f>HYPERLINK("http://mp.weixin.qq.com/s?__biz=MzI3MDMzMjg0MA==&amp;mid=2247528045&amp;idx=1&amp;sn=63e2752612faebf52922917f72f89f0b&amp;chksm=ead088aadda701bc0a5f619a6960ea3adc3fab7cf47adfccb525127a700ac022b7234775e1f1#rd","文章永久链接")</f>
        <v>文章永久链接</v>
      </c>
    </row>
    <row r="32" spans="1:5" x14ac:dyDescent="0.4">
      <c r="A32" s="2" t="s">
        <v>666</v>
      </c>
      <c r="B32" s="2" t="s">
        <v>751</v>
      </c>
      <c r="C32" s="2" t="s">
        <v>750</v>
      </c>
      <c r="D32" s="2" t="s">
        <v>749</v>
      </c>
      <c r="E32" s="3" t="str">
        <f>HYPERLINK("http://mp.weixin.qq.com/s?__biz=MzI3MDMzMjg0MA==&amp;mid=2247528045&amp;idx=2&amp;sn=f24907e3c13ae604a71892c25f83c15b&amp;chksm=ead088aadda701bc8aec3ddba28a7b44339f844c859d57166aaa7ac377c169f3025e3e3bd1eb#rd","文章永久链接")</f>
        <v>文章永久链接</v>
      </c>
    </row>
    <row r="33" spans="1:5" x14ac:dyDescent="0.4">
      <c r="A33" s="2" t="s">
        <v>666</v>
      </c>
      <c r="B33" s="2" t="s">
        <v>748</v>
      </c>
      <c r="C33" s="2" t="s">
        <v>739</v>
      </c>
      <c r="D33" s="2" t="s">
        <v>747</v>
      </c>
      <c r="E33" s="3" t="str">
        <f>HYPERLINK("http://mp.weixin.qq.com/s?__biz=MzI3MDMzMjg0MA==&amp;mid=2247528027&amp;idx=1&amp;sn=dbd29974993fe3225ace249521a81c7b&amp;chksm=ead0889cdda7018a7093ff0dfa609edd7f4edaff7408b129fa531c13a5a120e37b5ee0f552dc#rd","文章永久链接")</f>
        <v>文章永久链接</v>
      </c>
    </row>
    <row r="34" spans="1:5" x14ac:dyDescent="0.4">
      <c r="A34" s="2" t="s">
        <v>666</v>
      </c>
      <c r="B34" s="2" t="s">
        <v>746</v>
      </c>
      <c r="C34" s="2" t="s">
        <v>739</v>
      </c>
      <c r="D34" s="2" t="s">
        <v>745</v>
      </c>
      <c r="E34" s="3" t="str">
        <f>HYPERLINK("http://mp.weixin.qq.com/s?__biz=MzI3MDMzMjg0MA==&amp;mid=2247528027&amp;idx=2&amp;sn=2a51f3bec8d9a9e9abea9747616ec6f9&amp;chksm=ead0889cdda7018a5029f84435a61166aaa4a7b1dc77f7af631e4bd93dea1c29de73f4e7179d#rd","文章永久链接")</f>
        <v>文章永久链接</v>
      </c>
    </row>
    <row r="35" spans="1:5" x14ac:dyDescent="0.4">
      <c r="A35" s="2" t="s">
        <v>666</v>
      </c>
      <c r="B35" s="2" t="s">
        <v>744</v>
      </c>
      <c r="C35" s="2" t="s">
        <v>739</v>
      </c>
      <c r="D35" s="2" t="s">
        <v>743</v>
      </c>
      <c r="E35" s="3" t="str">
        <f>HYPERLINK("http://mp.weixin.qq.com/s?__biz=MzI3MDMzMjg0MA==&amp;mid=2247528027&amp;idx=3&amp;sn=64e311a265a32acfc7e2bbfa1f65cf01&amp;chksm=ead0889cdda7018a58b8d904e4f1ae2e252c1df29113cc71a45a4433ba2f85ccd6292b32e5aa#rd","文章永久链接")</f>
        <v>文章永久链接</v>
      </c>
    </row>
    <row r="36" spans="1:5" x14ac:dyDescent="0.4">
      <c r="A36" s="2" t="s">
        <v>666</v>
      </c>
      <c r="B36" s="2" t="s">
        <v>742</v>
      </c>
      <c r="C36" s="2" t="s">
        <v>739</v>
      </c>
      <c r="D36" s="2" t="s">
        <v>741</v>
      </c>
      <c r="E36" s="3" t="str">
        <f>HYPERLINK("http://mp.weixin.qq.com/s?__biz=MzI3MDMzMjg0MA==&amp;mid=2247528027&amp;idx=4&amp;sn=52ba6a49baaf7e82c41365cddb5341d4&amp;chksm=ead0889cdda7018a8edf9c47d0b21fccf582273804335bcb6c610a13bad7a7f2ddf6ab8821fb#rd","文章永久链接")</f>
        <v>文章永久链接</v>
      </c>
    </row>
    <row r="37" spans="1:5" x14ac:dyDescent="0.4">
      <c r="A37" s="2" t="s">
        <v>666</v>
      </c>
      <c r="B37" s="2" t="s">
        <v>740</v>
      </c>
      <c r="C37" s="2" t="s">
        <v>739</v>
      </c>
      <c r="D37" s="2" t="s">
        <v>738</v>
      </c>
      <c r="E37" s="3" t="str">
        <f>HYPERLINK("http://mp.weixin.qq.com/s?__biz=MzI3MDMzMjg0MA==&amp;mid=2247528027&amp;idx=5&amp;sn=5e648fc9dd1f23b4d8f8ad0d48523445&amp;chksm=ead0889cdda7018a4c9ea76163b781d2d126501d822562a506e1d1d153922ecdc717e9219945#rd","文章永久链接")</f>
        <v>文章永久链接</v>
      </c>
    </row>
    <row r="38" spans="1:5" x14ac:dyDescent="0.4">
      <c r="A38" s="2" t="s">
        <v>666</v>
      </c>
      <c r="B38" s="2" t="s">
        <v>737</v>
      </c>
      <c r="C38" s="2" t="s">
        <v>728</v>
      </c>
      <c r="D38" s="2" t="s">
        <v>736</v>
      </c>
      <c r="E38" s="3" t="str">
        <f>HYPERLINK("http://mp.weixin.qq.com/s?__biz=MzI3MDMzMjg0MA==&amp;mid=2247527914&amp;idx=1&amp;sn=03380984743158413485e6acac0265ba&amp;chksm=ead08b2ddda7023b316e2b427f0b152e9963660c17f137e2b80df76e98d9fb06fcc8e5ea3c50#rd","文章永久链接")</f>
        <v>文章永久链接</v>
      </c>
    </row>
    <row r="39" spans="1:5" x14ac:dyDescent="0.4">
      <c r="A39" s="2" t="s">
        <v>666</v>
      </c>
      <c r="B39" s="2" t="s">
        <v>735</v>
      </c>
      <c r="C39" s="2" t="s">
        <v>728</v>
      </c>
      <c r="D39" s="2" t="s">
        <v>734</v>
      </c>
      <c r="E39" s="3" t="str">
        <f>HYPERLINK("http://mp.weixin.qq.com/s?__biz=MzI3MDMzMjg0MA==&amp;mid=2247527914&amp;idx=2&amp;sn=dde81a8b05fa8ebd071b0ed17d9197f0&amp;chksm=ead08b2ddda7023b67869cea5a125bc66c38a2a1e2cd897f8111f4fcb60c2354ce1ca7e5846a#rd","文章永久链接")</f>
        <v>文章永久链接</v>
      </c>
    </row>
    <row r="40" spans="1:5" x14ac:dyDescent="0.4">
      <c r="A40" s="2" t="s">
        <v>666</v>
      </c>
      <c r="B40" s="2" t="s">
        <v>733</v>
      </c>
      <c r="C40" s="2" t="s">
        <v>728</v>
      </c>
      <c r="D40" s="2" t="s">
        <v>732</v>
      </c>
      <c r="E40" s="3" t="str">
        <f>HYPERLINK("http://mp.weixin.qq.com/s?__biz=MzI3MDMzMjg0MA==&amp;mid=2247527914&amp;idx=3&amp;sn=4fd779800d6b5a1d9fc94322846e6941&amp;chksm=ead08b2ddda7023b2c7b84182b2d7a2ee17abaa759a9ebf5ac0195e4071b6aa86c13cc248501#rd","文章永久链接")</f>
        <v>文章永久链接</v>
      </c>
    </row>
    <row r="41" spans="1:5" x14ac:dyDescent="0.4">
      <c r="A41" s="2" t="s">
        <v>666</v>
      </c>
      <c r="B41" s="2" t="s">
        <v>731</v>
      </c>
      <c r="C41" s="2" t="s">
        <v>728</v>
      </c>
      <c r="D41" s="2" t="s">
        <v>730</v>
      </c>
      <c r="E41" s="3" t="str">
        <f>HYPERLINK("http://mp.weixin.qq.com/s?__biz=MzI3MDMzMjg0MA==&amp;mid=2247527914&amp;idx=4&amp;sn=56bead74e93f2af7f0e8257d729223eb&amp;chksm=ead08b2ddda7023b21558bdec03465339b0dd6662356e142ae1b58c95e33790dd76cf0dcd739#rd","文章永久链接")</f>
        <v>文章永久链接</v>
      </c>
    </row>
    <row r="42" spans="1:5" x14ac:dyDescent="0.4">
      <c r="A42" s="2" t="s">
        <v>666</v>
      </c>
      <c r="B42" s="2" t="s">
        <v>729</v>
      </c>
      <c r="C42" s="2" t="s">
        <v>728</v>
      </c>
      <c r="D42" s="2" t="s">
        <v>727</v>
      </c>
      <c r="E42" s="3" t="str">
        <f>HYPERLINK("http://mp.weixin.qq.com/s?__biz=MzI3MDMzMjg0MA==&amp;mid=2247527914&amp;idx=5&amp;sn=efa47d44859572d8fb81b2473526d148&amp;chksm=ead08b2ddda7023b4868f95ab11b8b96217944357eadd82a25d7131e25528a82570e9d6a9957#rd","文章永久链接")</f>
        <v>文章永久链接</v>
      </c>
    </row>
    <row r="43" spans="1:5" x14ac:dyDescent="0.4">
      <c r="A43" s="2" t="s">
        <v>666</v>
      </c>
      <c r="B43" s="2" t="s">
        <v>777</v>
      </c>
      <c r="C43" s="2" t="s">
        <v>776</v>
      </c>
      <c r="D43" s="2" t="s">
        <v>775</v>
      </c>
      <c r="E43" s="3" t="str">
        <f>HYPERLINK("http://mp.weixin.qq.com/s?__biz=MzI3MDMzMjg0MA==&amp;mid=2247527518&amp;idx=1&amp;sn=180f67bf627062cefc296811b166fa1f&amp;chksm=ead08a99dda7038fe6d706ab1926f7f1ec8b23cbfaeddda820e9558965f20f1d5bddec75a56f#rd","文章永久链接")</f>
        <v>文章永久链接</v>
      </c>
    </row>
    <row r="44" spans="1:5" x14ac:dyDescent="0.4">
      <c r="A44" s="2" t="s">
        <v>666</v>
      </c>
      <c r="B44" s="2" t="s">
        <v>774</v>
      </c>
      <c r="C44" s="2" t="s">
        <v>771</v>
      </c>
      <c r="D44" s="2" t="s">
        <v>773</v>
      </c>
      <c r="E44" s="3" t="str">
        <f>HYPERLINK("http://mp.weixin.qq.com/s?__biz=MzI3MDMzMjg0MA==&amp;mid=2247527507&amp;idx=1&amp;sn=4108a1853249cf72729b7140bfbc6c2b&amp;chksm=ead08a94dda70382eeabaafaf09bcb80d071b79955fd7a692f7315741dd0a9feba68b38156db#rd","文章永久链接")</f>
        <v>文章永久链接</v>
      </c>
    </row>
    <row r="45" spans="1:5" x14ac:dyDescent="0.4">
      <c r="A45" s="2" t="s">
        <v>666</v>
      </c>
      <c r="B45" s="2" t="s">
        <v>772</v>
      </c>
      <c r="C45" s="2" t="s">
        <v>771</v>
      </c>
      <c r="D45" s="2" t="s">
        <v>770</v>
      </c>
      <c r="E45" s="3" t="str">
        <f>HYPERLINK("http://mp.weixin.qq.com/s?__biz=MzI3MDMzMjg0MA==&amp;mid=2247527507&amp;idx=2&amp;sn=1fc60fce3e8c34bab9dd68088d64e53d&amp;chksm=ead08a94dda70382fa32cb54d2360eb732d3d22d36c224ef50d3fe52b3db19e42c58fe10082a#rd","文章永久链接")</f>
        <v>文章永久链接</v>
      </c>
    </row>
    <row r="46" spans="1:5" x14ac:dyDescent="0.4">
      <c r="A46" s="2" t="s">
        <v>666</v>
      </c>
      <c r="B46" s="2" t="s">
        <v>769</v>
      </c>
      <c r="C46" s="2" t="s">
        <v>762</v>
      </c>
      <c r="D46" s="2" t="s">
        <v>768</v>
      </c>
      <c r="E46" s="3" t="str">
        <f>HYPERLINK("http://mp.weixin.qq.com/s?__biz=MzI3MDMzMjg0MA==&amp;mid=2247527452&amp;idx=1&amp;sn=52596105a6838580bddc94a859871216&amp;chksm=ead08adbdda703cdfb98dca050d0ae1d8632bea378523a7325977a074fc19b8118d48d93c7e1#rd","文章永久链接")</f>
        <v>文章永久链接</v>
      </c>
    </row>
    <row r="47" spans="1:5" x14ac:dyDescent="0.4">
      <c r="A47" s="2" t="s">
        <v>666</v>
      </c>
      <c r="B47" s="2" t="s">
        <v>767</v>
      </c>
      <c r="C47" s="2" t="s">
        <v>762</v>
      </c>
      <c r="D47" s="2" t="s">
        <v>766</v>
      </c>
      <c r="E47" s="3" t="str">
        <f>HYPERLINK("http://mp.weixin.qq.com/s?__biz=MzI3MDMzMjg0MA==&amp;mid=2247527452&amp;idx=2&amp;sn=92dbcb56c9f63ba1a010e545a387c3a8&amp;chksm=ead08adbdda703cd8c8db2a4eadfcc024f728aa1113ebc54783b1be3504d062342ece3a44d4e#rd","文章永久链接")</f>
        <v>文章永久链接</v>
      </c>
    </row>
    <row r="48" spans="1:5" x14ac:dyDescent="0.4">
      <c r="A48" s="2" t="s">
        <v>666</v>
      </c>
      <c r="B48" s="2" t="s">
        <v>765</v>
      </c>
      <c r="C48" s="2" t="s">
        <v>762</v>
      </c>
      <c r="D48" s="2" t="s">
        <v>764</v>
      </c>
      <c r="E48" s="3" t="str">
        <f>HYPERLINK("http://mp.weixin.qq.com/s?__biz=MzI3MDMzMjg0MA==&amp;mid=2247527452&amp;idx=3&amp;sn=459fbbd20484ffaec6cc47074a2584d3&amp;chksm=ead08adbdda703cdce7e78695cb4559b10e1163f48b4ad4e89ce4b9b3f424747cd86c9e4b10e#rd","文章永久链接")</f>
        <v>文章永久链接</v>
      </c>
    </row>
    <row r="49" spans="1:5" x14ac:dyDescent="0.4">
      <c r="A49" s="2" t="s">
        <v>666</v>
      </c>
      <c r="B49" s="2" t="s">
        <v>763</v>
      </c>
      <c r="C49" s="2" t="s">
        <v>762</v>
      </c>
      <c r="D49" s="2" t="s">
        <v>761</v>
      </c>
      <c r="E49" s="3" t="str">
        <f>HYPERLINK("http://mp.weixin.qq.com/s?__biz=MzI3MDMzMjg0MA==&amp;mid=2247527452&amp;idx=4&amp;sn=e197d02262e69d0982f59defbe106d8b&amp;chksm=ead08adbdda703cdc98b7e8df53228cfea4213656385c1140787393e0074adecd0e64f05ac9e#rd","文章永久链接")</f>
        <v>文章永久链接</v>
      </c>
    </row>
    <row r="50" spans="1:5" x14ac:dyDescent="0.4">
      <c r="A50" s="2" t="s">
        <v>666</v>
      </c>
      <c r="B50" s="2" t="s">
        <v>760</v>
      </c>
      <c r="C50" s="2" t="s">
        <v>755</v>
      </c>
      <c r="D50" s="2" t="s">
        <v>759</v>
      </c>
      <c r="E50" s="3" t="str">
        <f>HYPERLINK("http://mp.weixin.qq.com/s?__biz=MzI3MDMzMjg0MA==&amp;mid=2247527372&amp;idx=1&amp;sn=bd76e5edbf9833c486eb308c877d76e9&amp;chksm=ead08d0bdda7041dd4f697d1a64d141a738dc32b81e18c480ea619371ab7e3c9a318e457dc8d#rd","文章永久链接")</f>
        <v>文章永久链接</v>
      </c>
    </row>
    <row r="51" spans="1:5" x14ac:dyDescent="0.4">
      <c r="A51" s="2" t="s">
        <v>666</v>
      </c>
      <c r="B51" s="2" t="s">
        <v>758</v>
      </c>
      <c r="C51" s="2" t="s">
        <v>755</v>
      </c>
      <c r="D51" s="2" t="s">
        <v>757</v>
      </c>
      <c r="E51" s="3" t="str">
        <f>HYPERLINK("http://mp.weixin.qq.com/s?__biz=MzI3MDMzMjg0MA==&amp;mid=2247527372&amp;idx=2&amp;sn=f1f82dd888dcd67827688d7f66e3d6be&amp;chksm=ead08d0bdda7041d833376d2012f60a2e5adcbc6094084d15f4dee34d87c85c8f022a155df73#rd","文章永久链接")</f>
        <v>文章永久链接</v>
      </c>
    </row>
    <row r="52" spans="1:5" x14ac:dyDescent="0.4">
      <c r="A52" s="2" t="s">
        <v>666</v>
      </c>
      <c r="B52" s="2" t="s">
        <v>756</v>
      </c>
      <c r="C52" s="2" t="s">
        <v>755</v>
      </c>
      <c r="D52" s="2" t="s">
        <v>754</v>
      </c>
      <c r="E52" s="3" t="str">
        <f>HYPERLINK("http://mp.weixin.qq.com/s?__biz=MzI3MDMzMjg0MA==&amp;mid=2247527372&amp;idx=3&amp;sn=651318de0fed496863ae58870e7d3f81&amp;chksm=ead08d0bdda7041d794fd8d6b9c913bdddfa40f31dee681cb9dc3202c6c9258cf938c44c42ac#rd","文章永久链接")</f>
        <v>文章永久链接</v>
      </c>
    </row>
    <row r="53" spans="1:5" x14ac:dyDescent="0.4">
      <c r="A53" s="2" t="s">
        <v>666</v>
      </c>
      <c r="B53" s="2" t="s">
        <v>830</v>
      </c>
      <c r="C53" s="2" t="s">
        <v>823</v>
      </c>
      <c r="D53" s="2" t="s">
        <v>829</v>
      </c>
      <c r="E53" s="3" t="str">
        <f>HYPERLINK("http://mp.weixin.qq.com/s?__biz=MzI3MDMzMjg0MA==&amp;mid=2247527322&amp;idx=1&amp;sn=73dc2ad91605b3fb483a904123b80bac&amp;chksm=ead08d5ddda7044bccb5bb634f9bc0e6ca6811c583a927f99ab8faacd6b429cd7a01ef1574fa#rd","文章永久链接")</f>
        <v>文章永久链接</v>
      </c>
    </row>
    <row r="54" spans="1:5" x14ac:dyDescent="0.4">
      <c r="A54" s="2" t="s">
        <v>666</v>
      </c>
      <c r="B54" s="2" t="s">
        <v>828</v>
      </c>
      <c r="C54" s="2" t="s">
        <v>823</v>
      </c>
      <c r="D54" s="2" t="s">
        <v>827</v>
      </c>
      <c r="E54" s="3" t="str">
        <f>HYPERLINK("http://mp.weixin.qq.com/s?__biz=MzI3MDMzMjg0MA==&amp;mid=2247527322&amp;idx=2&amp;sn=3572829a0e8be095f2910dd1db298bc5&amp;chksm=ead08d5ddda7044b88c9e746119b7683c1beace6bca91fcc40933a3435cc98d5831bbd2273ee#rd","文章永久链接")</f>
        <v>文章永久链接</v>
      </c>
    </row>
    <row r="55" spans="1:5" x14ac:dyDescent="0.4">
      <c r="A55" s="2" t="s">
        <v>666</v>
      </c>
      <c r="B55" s="2" t="s">
        <v>826</v>
      </c>
      <c r="C55" s="2" t="s">
        <v>823</v>
      </c>
      <c r="D55" s="2" t="s">
        <v>825</v>
      </c>
      <c r="E55" s="3" t="str">
        <f>HYPERLINK("http://mp.weixin.qq.com/s?__biz=MzI3MDMzMjg0MA==&amp;mid=2247527322&amp;idx=3&amp;sn=8d6889cb7bf28163f9c64b9957b4c171&amp;chksm=ead08d5ddda7044b1e36da01060f242c3f20eeabd3f51b4664b4454fdeb08a1bcce82c7eb51b#rd","文章永久链接")</f>
        <v>文章永久链接</v>
      </c>
    </row>
    <row r="56" spans="1:5" x14ac:dyDescent="0.4">
      <c r="A56" s="2" t="s">
        <v>666</v>
      </c>
      <c r="B56" s="2" t="s">
        <v>824</v>
      </c>
      <c r="C56" s="2" t="s">
        <v>823</v>
      </c>
      <c r="D56" s="2" t="s">
        <v>822</v>
      </c>
      <c r="E56" s="3" t="str">
        <f>HYPERLINK("http://mp.weixin.qq.com/s?__biz=MzI3MDMzMjg0MA==&amp;mid=2247527322&amp;idx=4&amp;sn=6bdfbd5e7dff832db3cf46a379bc9874&amp;chksm=ead08d5ddda7044bc7c6106da064301fcc98567c193d730dd0c70e7e3d3ef1c14a4ac522c281#rd","文章永久链接")</f>
        <v>文章永久链接</v>
      </c>
    </row>
    <row r="57" spans="1:5" x14ac:dyDescent="0.4">
      <c r="A57" s="2" t="s">
        <v>666</v>
      </c>
      <c r="B57" s="2" t="s">
        <v>821</v>
      </c>
      <c r="C57" s="2" t="s">
        <v>816</v>
      </c>
      <c r="D57" s="2" t="s">
        <v>820</v>
      </c>
      <c r="E57" s="3" t="str">
        <f>HYPERLINK("http://mp.weixin.qq.com/s?__biz=MzI3MDMzMjg0MA==&amp;mid=2247527217&amp;idx=1&amp;sn=cdbf6f3f1d636c95c1d3f3240069c1ea&amp;chksm=ead08df6dda704e014426df2e153517fe14679266e19e7ada775587ec343754d4f8d6c69357d#rd","文章永久链接")</f>
        <v>文章永久链接</v>
      </c>
    </row>
    <row r="58" spans="1:5" x14ac:dyDescent="0.4">
      <c r="A58" s="2" t="s">
        <v>666</v>
      </c>
      <c r="B58" s="2" t="s">
        <v>819</v>
      </c>
      <c r="C58" s="2" t="s">
        <v>816</v>
      </c>
      <c r="D58" s="2" t="s">
        <v>818</v>
      </c>
      <c r="E58" s="3" t="str">
        <f>HYPERLINK("http://mp.weixin.qq.com/s?__biz=MzI3MDMzMjg0MA==&amp;mid=2247527217&amp;idx=2&amp;sn=5f42acd0d4e37eed17be5af99143658b&amp;chksm=ead08df6dda704e080d254fbd553b793e3634893417f15b7f57da75a6c613659f38e81f15a5c#rd","文章永久链接")</f>
        <v>文章永久链接</v>
      </c>
    </row>
    <row r="59" spans="1:5" x14ac:dyDescent="0.4">
      <c r="A59" s="2" t="s">
        <v>666</v>
      </c>
      <c r="B59" s="2" t="s">
        <v>817</v>
      </c>
      <c r="C59" s="2" t="s">
        <v>816</v>
      </c>
      <c r="D59" s="2" t="s">
        <v>815</v>
      </c>
      <c r="E59" s="3" t="str">
        <f>HYPERLINK("http://mp.weixin.qq.com/s?__biz=MzI3MDMzMjg0MA==&amp;mid=2247527217&amp;idx=3&amp;sn=b2c5bf071944048726ecc632d9a681af&amp;chksm=ead08df6dda704e02eaf50284cb8b65175f9ffa031952bfe82b981729e87a490c7477e99902a#rd","文章永久链接")</f>
        <v>文章永久链接</v>
      </c>
    </row>
    <row r="60" spans="1:5" x14ac:dyDescent="0.4">
      <c r="A60" s="2" t="s">
        <v>666</v>
      </c>
      <c r="B60" s="2" t="s">
        <v>814</v>
      </c>
      <c r="C60" s="2" t="s">
        <v>805</v>
      </c>
      <c r="D60" s="2" t="s">
        <v>813</v>
      </c>
      <c r="E60" s="3" t="str">
        <f>HYPERLINK("http://mp.weixin.qq.com/s?__biz=MzI3MDMzMjg0MA==&amp;mid=2247527098&amp;idx=1&amp;sn=d5425e01475af47bf945b056ffae9cda&amp;chksm=ead08c7ddda7056bff6468a08823a3c6a02a54ab74d5b21c7454d5de922c4616449f489913d7#rd","文章永久链接")</f>
        <v>文章永久链接</v>
      </c>
    </row>
    <row r="61" spans="1:5" x14ac:dyDescent="0.4">
      <c r="A61" s="2" t="s">
        <v>666</v>
      </c>
      <c r="B61" s="2" t="s">
        <v>812</v>
      </c>
      <c r="C61" s="2" t="s">
        <v>805</v>
      </c>
      <c r="D61" s="2" t="s">
        <v>811</v>
      </c>
      <c r="E61" s="3" t="str">
        <f>HYPERLINK("http://mp.weixin.qq.com/s?__biz=MzI3MDMzMjg0MA==&amp;mid=2247527098&amp;idx=2&amp;sn=3052a0fc60ef126c6ca45eb38a4ef09d&amp;chksm=ead08c7ddda7056b0c0a3c124605f1de3629ffda16ce009cabfdfbaaa6046fcba7511a17e52c#rd","文章永久链接")</f>
        <v>文章永久链接</v>
      </c>
    </row>
    <row r="62" spans="1:5" x14ac:dyDescent="0.4">
      <c r="A62" s="2" t="s">
        <v>666</v>
      </c>
      <c r="B62" s="2" t="s">
        <v>810</v>
      </c>
      <c r="C62" s="2" t="s">
        <v>805</v>
      </c>
      <c r="D62" s="2" t="s">
        <v>809</v>
      </c>
      <c r="E62" s="3" t="str">
        <f>HYPERLINK("http://mp.weixin.qq.com/s?__biz=MzI3MDMzMjg0MA==&amp;mid=2247527098&amp;idx=3&amp;sn=93ba3aacc998154552233ecb1a01013d&amp;chksm=ead08c7ddda7056b2ecc3200fda2c075414fb5d29fd18cc266f84edec00308eace6337abdabb#rd","文章永久链接")</f>
        <v>文章永久链接</v>
      </c>
    </row>
    <row r="63" spans="1:5" x14ac:dyDescent="0.4">
      <c r="A63" s="2" t="s">
        <v>666</v>
      </c>
      <c r="B63" s="2" t="s">
        <v>808</v>
      </c>
      <c r="C63" s="2" t="s">
        <v>805</v>
      </c>
      <c r="D63" s="2" t="s">
        <v>807</v>
      </c>
      <c r="E63" s="3" t="str">
        <f>HYPERLINK("http://mp.weixin.qq.com/s?__biz=MzI3MDMzMjg0MA==&amp;mid=2247527098&amp;idx=4&amp;sn=213a176af9ccd2cca03e461b226b11bc&amp;chksm=ead08c7ddda7056bdf02973572ba0d7aaaede1de2367b1f98a221960c72d2da3442fdcb133e0#rd","文章永久链接")</f>
        <v>文章永久链接</v>
      </c>
    </row>
    <row r="64" spans="1:5" x14ac:dyDescent="0.4">
      <c r="A64" s="2" t="s">
        <v>666</v>
      </c>
      <c r="B64" s="2" t="s">
        <v>806</v>
      </c>
      <c r="C64" s="2" t="s">
        <v>805</v>
      </c>
      <c r="D64" s="2" t="s">
        <v>804</v>
      </c>
      <c r="E64" s="3" t="str">
        <f>HYPERLINK("http://mp.weixin.qq.com/s?__biz=MzI3MDMzMjg0MA==&amp;mid=2247527098&amp;idx=5&amp;sn=9de813a8051ae92625007d89d9cc28c5&amp;chksm=ead08c7ddda7056be8ff09ca0d1a216beea43ebe0e1c6fe5927d96a9c1987944763cf4090348#rd","文章永久链接")</f>
        <v>文章永久链接</v>
      </c>
    </row>
    <row r="65" spans="1:5" x14ac:dyDescent="0.4">
      <c r="A65" s="2" t="s">
        <v>666</v>
      </c>
      <c r="B65" s="2" t="s">
        <v>803</v>
      </c>
      <c r="C65" s="2" t="s">
        <v>790</v>
      </c>
      <c r="D65" s="2" t="s">
        <v>802</v>
      </c>
      <c r="E65" s="3" t="str">
        <f>HYPERLINK("http://mp.weixin.qq.com/s?__biz=MzI3MDMzMjg0MA==&amp;mid=2247526925&amp;idx=1&amp;sn=768b9ea529db6830b159e206eb83c10f&amp;chksm=ead08ccadda705dcf861a58c2c4b4c9e6efeef31c5554267fcbade8021ccaee2a77ab1d41085#rd","文章永久链接")</f>
        <v>文章永久链接</v>
      </c>
    </row>
    <row r="66" spans="1:5" x14ac:dyDescent="0.4">
      <c r="A66" s="2" t="s">
        <v>666</v>
      </c>
      <c r="B66" s="2" t="s">
        <v>801</v>
      </c>
      <c r="C66" s="2" t="s">
        <v>790</v>
      </c>
      <c r="D66" s="2" t="s">
        <v>800</v>
      </c>
      <c r="E66" s="3" t="str">
        <f>HYPERLINK("http://mp.weixin.qq.com/s?__biz=MzI3MDMzMjg0MA==&amp;mid=2247526925&amp;idx=2&amp;sn=1f18a15ec870a4408eff241e1cab618c&amp;chksm=ead08ccadda705dcffb66bc85b9310046cf2177e91d66ad54cd02620e9c10a47982b3cd9907e#rd","文章永久链接")</f>
        <v>文章永久链接</v>
      </c>
    </row>
    <row r="67" spans="1:5" x14ac:dyDescent="0.4">
      <c r="A67" s="2" t="s">
        <v>666</v>
      </c>
      <c r="B67" s="2" t="s">
        <v>799</v>
      </c>
      <c r="C67" s="2" t="s">
        <v>790</v>
      </c>
      <c r="D67" s="2" t="s">
        <v>798</v>
      </c>
      <c r="E67" s="3" t="str">
        <f>HYPERLINK("http://mp.weixin.qq.com/s?__biz=MzI3MDMzMjg0MA==&amp;mid=2247526925&amp;idx=3&amp;sn=7e09adc7cb702654c9d7a01f5665abb9&amp;chksm=ead08ccadda705dcdf9dce1ea32afb26edec579f48e41285906116d2af130229d37cf7b17fd5#rd","文章永久链接")</f>
        <v>文章永久链接</v>
      </c>
    </row>
    <row r="68" spans="1:5" x14ac:dyDescent="0.4">
      <c r="A68" s="2" t="s">
        <v>666</v>
      </c>
      <c r="B68" s="2" t="s">
        <v>797</v>
      </c>
      <c r="C68" s="2" t="s">
        <v>790</v>
      </c>
      <c r="D68" s="2" t="s">
        <v>796</v>
      </c>
      <c r="E68" s="3" t="str">
        <f>HYPERLINK("http://mp.weixin.qq.com/s?__biz=MzI3MDMzMjg0MA==&amp;mid=2247526925&amp;idx=4&amp;sn=4cba022e4029b5f17d53b34129cd70d6&amp;chksm=ead08ccadda705dca1fea6a51f378b4cb0305842edb02db3b3954d56d227479c42ef1c16e619#rd","文章永久链接")</f>
        <v>文章永久链接</v>
      </c>
    </row>
    <row r="69" spans="1:5" x14ac:dyDescent="0.4">
      <c r="A69" s="2" t="s">
        <v>666</v>
      </c>
      <c r="B69" s="2" t="s">
        <v>795</v>
      </c>
      <c r="C69" s="2" t="s">
        <v>790</v>
      </c>
      <c r="D69" s="2" t="s">
        <v>794</v>
      </c>
      <c r="E69" s="3" t="str">
        <f>HYPERLINK("http://mp.weixin.qq.com/s?__biz=MzI3MDMzMjg0MA==&amp;mid=2247526925&amp;idx=5&amp;sn=447089f34fde14a50b5b8db59c633c5a&amp;chksm=ead08ccadda705dcfcbc5754846f0db0e70bdf0dde2287466edeb3e88a6566be568baa08f2cf#rd","文章永久链接")</f>
        <v>文章永久链接</v>
      </c>
    </row>
    <row r="70" spans="1:5" x14ac:dyDescent="0.4">
      <c r="A70" s="2" t="s">
        <v>666</v>
      </c>
      <c r="B70" s="2" t="s">
        <v>793</v>
      </c>
      <c r="C70" s="2" t="s">
        <v>790</v>
      </c>
      <c r="D70" s="2" t="s">
        <v>792</v>
      </c>
      <c r="E70" s="3" t="str">
        <f>HYPERLINK("http://mp.weixin.qq.com/s?__biz=MzI3MDMzMjg0MA==&amp;mid=2247526925&amp;idx=6&amp;sn=df2ed6eef09da1a48c2f6ec9aa40ef6d&amp;chksm=ead08ccadda705dc63d7df75636076c4449b03f7182709c0b4410e1341a605100a9dba0f450e#rd","文章永久链接")</f>
        <v>文章永久链接</v>
      </c>
    </row>
    <row r="71" spans="1:5" x14ac:dyDescent="0.4">
      <c r="A71" s="2" t="s">
        <v>666</v>
      </c>
      <c r="B71" s="2" t="s">
        <v>791</v>
      </c>
      <c r="C71" s="2" t="s">
        <v>790</v>
      </c>
      <c r="D71" s="2" t="s">
        <v>789</v>
      </c>
      <c r="E71" s="3" t="str">
        <f>HYPERLINK("http://mp.weixin.qq.com/s?__biz=MzI3MDMzMjg0MA==&amp;mid=2247526925&amp;idx=7&amp;sn=7d33c57d1ec0a2541a498995298b2f10&amp;chksm=ead08ccadda705dc51c11a72b63dec243b388a3c93219670cfa4823b97144a184684ff7e718e#rd","文章永久链接")</f>
        <v>文章永久链接</v>
      </c>
    </row>
    <row r="72" spans="1:5" x14ac:dyDescent="0.4">
      <c r="A72" s="2" t="s">
        <v>666</v>
      </c>
      <c r="B72" s="2" t="s">
        <v>788</v>
      </c>
      <c r="C72" s="2" t="s">
        <v>779</v>
      </c>
      <c r="D72" s="2" t="s">
        <v>787</v>
      </c>
      <c r="E72" s="3" t="str">
        <f>HYPERLINK("http://mp.weixin.qq.com/s?__biz=MzI3MDMzMjg0MA==&amp;mid=2247526657&amp;idx=1&amp;sn=678f22763667f2a92859299ea951e049&amp;chksm=ead08fc6dda706d03a3d2ae047cf01073d3696b853562a9f98f598940c71ff330b2e3447d4d3#rd","文章永久链接")</f>
        <v>文章永久链接</v>
      </c>
    </row>
    <row r="73" spans="1:5" x14ac:dyDescent="0.4">
      <c r="A73" s="2" t="s">
        <v>666</v>
      </c>
      <c r="B73" s="2" t="s">
        <v>786</v>
      </c>
      <c r="C73" s="2" t="s">
        <v>779</v>
      </c>
      <c r="D73" s="2" t="s">
        <v>785</v>
      </c>
      <c r="E73" s="3" t="str">
        <f>HYPERLINK("http://mp.weixin.qq.com/s?__biz=MzI3MDMzMjg0MA==&amp;mid=2247526657&amp;idx=2&amp;sn=21dc815acbb8413dd0509f607197fca1&amp;chksm=ead08fc6dda706d013ef43a8e5ffab4925fcdd228c4bb3f7fe7c7997a75e88406e0b25b483c1#rd","文章永久链接")</f>
        <v>文章永久链接</v>
      </c>
    </row>
    <row r="74" spans="1:5" x14ac:dyDescent="0.4">
      <c r="A74" s="2" t="s">
        <v>666</v>
      </c>
      <c r="B74" s="2" t="s">
        <v>784</v>
      </c>
      <c r="C74" s="2" t="s">
        <v>779</v>
      </c>
      <c r="D74" s="2" t="s">
        <v>783</v>
      </c>
      <c r="E74" s="3" t="str">
        <f>HYPERLINK("http://mp.weixin.qq.com/s?__biz=MzI3MDMzMjg0MA==&amp;mid=2247526657&amp;idx=3&amp;sn=69e3a46a4fb958b39b01ff6201cc6188&amp;chksm=ead08fc6dda706d002e99ef158e0e85c65ec71e4182bd827f322cd7c24007db22e44ac223f1e#rd","文章永久链接")</f>
        <v>文章永久链接</v>
      </c>
    </row>
    <row r="75" spans="1:5" x14ac:dyDescent="0.4">
      <c r="A75" s="2" t="s">
        <v>666</v>
      </c>
      <c r="B75" s="2" t="s">
        <v>782</v>
      </c>
      <c r="C75" s="2" t="s">
        <v>779</v>
      </c>
      <c r="D75" s="2" t="s">
        <v>781</v>
      </c>
      <c r="E75" s="3" t="str">
        <f>HYPERLINK("http://mp.weixin.qq.com/s?__biz=MzI3MDMzMjg0MA==&amp;mid=2247526657&amp;idx=4&amp;sn=9bbc4f549e53e21b8d840fe2b04e367d&amp;chksm=ead08fc6dda706d0cc1608691ae227dbce22f72a31aab5cb3baa57fab8ffb1b54d36b24eadf3#rd","文章永久链接")</f>
        <v>文章永久链接</v>
      </c>
    </row>
    <row r="76" spans="1:5" x14ac:dyDescent="0.4">
      <c r="A76" s="2" t="s">
        <v>666</v>
      </c>
      <c r="B76" s="2" t="s">
        <v>780</v>
      </c>
      <c r="C76" s="2" t="s">
        <v>779</v>
      </c>
      <c r="D76" s="2" t="s">
        <v>778</v>
      </c>
      <c r="E76" s="3" t="str">
        <f>HYPERLINK("http://mp.weixin.qq.com/s?__biz=MzI3MDMzMjg0MA==&amp;mid=2247526657&amp;idx=5&amp;sn=d79f9015368f9e744e71712df1926a09&amp;chksm=ead08fc6dda706d03e2d1a4135429fd4a699ebb0a7383748af36a72e59fcb7467289b7b5913d#rd","文章永久链接")</f>
        <v>文章永久链接</v>
      </c>
    </row>
  </sheetData>
  <sortState xmlns:xlrd2="http://schemas.microsoft.com/office/spreadsheetml/2017/richdata2" ref="A2:E76">
    <sortCondition descending="1" ref="C2:C76"/>
  </sortState>
  <phoneticPr fontId="1" type="noConversion"/>
  <printOptions horizontalCentered="1"/>
  <pageMargins left="0.3" right="0.3" top="0.61" bottom="0.37" header="0.1" footer="0.1"/>
  <pageSetup paperSize="9" pageOrder="overThenDown" orientation="portrait" useFirstPageNumber="1" horizontalDpi="300" verticalDpi="300"/>
  <headerFooter alignWithMargins="0">
    <oddHeader>&amp;P</oddHeader>
    <oddFooter>&amp;F</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F27B8D-0BBA-4F7B-98E1-C72A4198A80D}">
  <sheetPr>
    <outlinePr summaryBelow="0" summaryRight="0"/>
  </sheetPr>
  <dimension ref="A1:E42"/>
  <sheetViews>
    <sheetView zoomScaleNormal="100" workbookViewId="0"/>
  </sheetViews>
  <sheetFormatPr defaultRowHeight="12.3" x14ac:dyDescent="0.4"/>
  <cols>
    <col min="1" max="1" width="7.19921875" style="2" customWidth="1"/>
    <col min="2" max="2" width="64.796875" style="2" customWidth="1"/>
    <col min="3" max="3" width="17.09765625" style="2" customWidth="1"/>
    <col min="4" max="4" width="213.296875" style="2" customWidth="1"/>
    <col min="5" max="5" width="10.796875" style="2" customWidth="1"/>
    <col min="6" max="16384" width="8.796875" style="1"/>
  </cols>
  <sheetData>
    <row r="1" spans="1:5" x14ac:dyDescent="0.4">
      <c r="A1" s="2" t="s">
        <v>274</v>
      </c>
      <c r="B1" s="2" t="s">
        <v>273</v>
      </c>
      <c r="C1" s="2" t="s">
        <v>272</v>
      </c>
      <c r="D1" s="2" t="s">
        <v>271</v>
      </c>
      <c r="E1" s="2" t="s">
        <v>270</v>
      </c>
    </row>
    <row r="2" spans="1:5" x14ac:dyDescent="0.4">
      <c r="A2" s="2" t="s">
        <v>833</v>
      </c>
      <c r="B2" s="2" t="s">
        <v>840</v>
      </c>
      <c r="C2" s="2" t="s">
        <v>835</v>
      </c>
      <c r="D2" s="2" t="s">
        <v>839</v>
      </c>
      <c r="E2" s="3" t="str">
        <f>HYPERLINK("http://mp.weixin.qq.com/s?__biz=MzI4MzQyMDEwMA==&amp;mid=2247550990&amp;idx=1&amp;sn=cec82962b8978f7b919e5f91c3882682&amp;chksm=eb88bca5dcff35b395c76e3dd80a37ef8d6c8e4acb09515f1013a2b9976357c7784771f8c71e#rd","文章永久链接")</f>
        <v>文章永久链接</v>
      </c>
    </row>
    <row r="3" spans="1:5" x14ac:dyDescent="0.4">
      <c r="A3" s="2" t="s">
        <v>833</v>
      </c>
      <c r="B3" s="2" t="s">
        <v>838</v>
      </c>
      <c r="C3" s="2" t="s">
        <v>835</v>
      </c>
      <c r="D3" s="2" t="s">
        <v>837</v>
      </c>
      <c r="E3" s="3" t="str">
        <f>HYPERLINK("http://mp.weixin.qq.com/s?__biz=MzI4MzQyMDEwMA==&amp;mid=2247550990&amp;idx=2&amp;sn=8fea7635938e5b01b378b9f83dbb38f9&amp;chksm=eb88bca5dcff35b3f85c93e73c8e8a3a56f80d0026e12eed4c1d3743df82d15269beee9ac674#rd","文章永久链接")</f>
        <v>文章永久链接</v>
      </c>
    </row>
    <row r="4" spans="1:5" x14ac:dyDescent="0.4">
      <c r="A4" s="2" t="s">
        <v>833</v>
      </c>
      <c r="B4" s="2" t="s">
        <v>836</v>
      </c>
      <c r="C4" s="2" t="s">
        <v>835</v>
      </c>
      <c r="D4" s="2" t="s">
        <v>834</v>
      </c>
      <c r="E4" s="3" t="str">
        <f>HYPERLINK("http://mp.weixin.qq.com/s?__biz=MzI4MzQyMDEwMA==&amp;mid=2247550990&amp;idx=3&amp;sn=8abf22c7b5f36f7b3b3f27eb4c2f7375&amp;chksm=eb88bca5dcff35b3783240adec4e3dee664937d5345d714811b80dec811990b7fe80d8b5deb9#rd","文章永久链接")</f>
        <v>文章永久链接</v>
      </c>
    </row>
    <row r="5" spans="1:5" x14ac:dyDescent="0.4">
      <c r="A5" s="2" t="s">
        <v>833</v>
      </c>
      <c r="B5" s="2" t="s">
        <v>831</v>
      </c>
      <c r="C5" s="2" t="s">
        <v>832</v>
      </c>
      <c r="D5" s="2" t="s">
        <v>831</v>
      </c>
      <c r="E5" s="3" t="str">
        <f>HYPERLINK("http://mp.weixin.qq.com/s?__biz=MzI4MzQyMDEwMA==&amp;mid=2247550795&amp;idx=1&amp;sn=b2d8cf327b14bebebfc8abb944dd739c&amp;chksm=eb88b3e0dcff3af6f6d183e6059260c2e5009101324285c1d98412e24a5b357321db1285894c#rd","文章永久链接")</f>
        <v>文章永久链接</v>
      </c>
    </row>
    <row r="6" spans="1:5" x14ac:dyDescent="0.4">
      <c r="A6" s="2" t="s">
        <v>833</v>
      </c>
      <c r="B6" s="2" t="s">
        <v>847</v>
      </c>
      <c r="C6" s="2" t="s">
        <v>842</v>
      </c>
      <c r="D6" s="2" t="s">
        <v>846</v>
      </c>
      <c r="E6" s="3" t="str">
        <f>HYPERLINK("http://mp.weixin.qq.com/s?__biz=MzI4MzQyMDEwMA==&amp;mid=2247550532&amp;idx=1&amp;sn=b671959e7e7346f9893902985c5e7b61&amp;chksm=eb88b2efdcff3bf90beef57bad512f08e50c838f969101ca2596df3ad36e2f63df7d02461c16#rd","文章永久链接")</f>
        <v>文章永久链接</v>
      </c>
    </row>
    <row r="7" spans="1:5" x14ac:dyDescent="0.4">
      <c r="A7" s="2" t="s">
        <v>833</v>
      </c>
      <c r="B7" s="2" t="s">
        <v>845</v>
      </c>
      <c r="C7" s="2" t="s">
        <v>842</v>
      </c>
      <c r="D7" s="2" t="s">
        <v>844</v>
      </c>
      <c r="E7" s="3" t="str">
        <f>HYPERLINK("http://mp.weixin.qq.com/s?__biz=MzI4MzQyMDEwMA==&amp;mid=2247550532&amp;idx=2&amp;sn=768c0f80c7c7b340ada19b453fb69e17&amp;chksm=eb88b2efdcff3bf91e2651a37edfdbc11f5584019b80847aab9f07138c4565d3b0799440ac5e#rd","文章永久链接")</f>
        <v>文章永久链接</v>
      </c>
    </row>
    <row r="8" spans="1:5" x14ac:dyDescent="0.4">
      <c r="A8" s="2" t="s">
        <v>833</v>
      </c>
      <c r="B8" s="2" t="s">
        <v>843</v>
      </c>
      <c r="C8" s="2" t="s">
        <v>842</v>
      </c>
      <c r="D8" s="2" t="s">
        <v>841</v>
      </c>
      <c r="E8" s="3" t="str">
        <f>HYPERLINK("http://mp.weixin.qq.com/s?__biz=MzI4MzQyMDEwMA==&amp;mid=2247550532&amp;idx=3&amp;sn=fea8e2130c1c30fb93ac0bd8e50f43b3&amp;chksm=eb88b2efdcff3bf9aacb2bd787f1818b498136353f6a7a9f596328e312306b662f144c8ee947#rd","文章永久链接")</f>
        <v>文章永久链接</v>
      </c>
    </row>
    <row r="9" spans="1:5" x14ac:dyDescent="0.4">
      <c r="A9" s="2" t="s">
        <v>833</v>
      </c>
      <c r="B9" s="2" t="s">
        <v>878</v>
      </c>
      <c r="C9" s="2" t="s">
        <v>873</v>
      </c>
      <c r="D9" s="2" t="s">
        <v>877</v>
      </c>
      <c r="E9" s="3" t="str">
        <f>HYPERLINK("http://mp.weixin.qq.com/s?__biz=MzI4MzQyMDEwMA==&amp;mid=2247549842&amp;idx=1&amp;sn=b0e61979a6bf7e5fb1077d5f4a093aa9&amp;chksm=eb88b739dcff3e2f24d3dd9195d373c41bca526514f7fd379b56f3fc2ad92c80f9e7cea49924#rd","文章永久链接")</f>
        <v>文章永久链接</v>
      </c>
    </row>
    <row r="10" spans="1:5" x14ac:dyDescent="0.4">
      <c r="A10" s="2" t="s">
        <v>833</v>
      </c>
      <c r="B10" s="2" t="s">
        <v>876</v>
      </c>
      <c r="C10" s="2" t="s">
        <v>873</v>
      </c>
      <c r="D10" s="2" t="s">
        <v>875</v>
      </c>
      <c r="E10" s="3" t="str">
        <f>HYPERLINK("http://mp.weixin.qq.com/s?__biz=MzI4MzQyMDEwMA==&amp;mid=2247549842&amp;idx=2&amp;sn=2009b187fc57765a82f3b9cd5ae94278&amp;chksm=eb88b739dcff3e2f1e3a1c2ee2f320a5750d7b1b4fbf2e5a9bfb2c17f61f96eef78b7545244d#rd","文章永久链接")</f>
        <v>文章永久链接</v>
      </c>
    </row>
    <row r="11" spans="1:5" x14ac:dyDescent="0.4">
      <c r="A11" s="2" t="s">
        <v>833</v>
      </c>
      <c r="B11" s="2" t="s">
        <v>874</v>
      </c>
      <c r="C11" s="2" t="s">
        <v>873</v>
      </c>
      <c r="D11" s="2" t="s">
        <v>872</v>
      </c>
      <c r="E11" s="3" t="str">
        <f>HYPERLINK("http://mp.weixin.qq.com/s?__biz=MzI4MzQyMDEwMA==&amp;mid=2247549842&amp;idx=3&amp;sn=cf0400bf542fe05710923aa1871d68e7&amp;chksm=eb88b739dcff3e2fcff3c82370465b9f62aecaf99ccca48428ee53baad3b42d7d590a03a9fef#rd","文章永久链接")</f>
        <v>文章永久链接</v>
      </c>
    </row>
    <row r="12" spans="1:5" x14ac:dyDescent="0.4">
      <c r="A12" s="2" t="s">
        <v>833</v>
      </c>
      <c r="B12" s="2" t="s">
        <v>871</v>
      </c>
      <c r="C12" s="2" t="s">
        <v>866</v>
      </c>
      <c r="D12" s="2" t="s">
        <v>870</v>
      </c>
      <c r="E12" s="3" t="str">
        <f>HYPERLINK("http://mp.weixin.qq.com/s?__biz=MzI4MzQyMDEwMA==&amp;mid=2247549829&amp;idx=1&amp;sn=532a9a05a67c3287932b4acb23d6d008&amp;chksm=eb88b72edcff3e384e9506553390fc5c3af6404e994da4507c93cf67a39fa0e12f2a450d401b#rd","文章永久链接")</f>
        <v>文章永久链接</v>
      </c>
    </row>
    <row r="13" spans="1:5" x14ac:dyDescent="0.4">
      <c r="A13" s="2" t="s">
        <v>833</v>
      </c>
      <c r="B13" s="2" t="s">
        <v>869</v>
      </c>
      <c r="C13" s="2" t="s">
        <v>866</v>
      </c>
      <c r="D13" s="2" t="s">
        <v>868</v>
      </c>
      <c r="E13" s="3" t="str">
        <f>HYPERLINK("http://mp.weixin.qq.com/s?__biz=MzI4MzQyMDEwMA==&amp;mid=2247549829&amp;idx=2&amp;sn=26e578b74b74f9da48370aac65b3481b&amp;chksm=eb88b72edcff3e38d939177840a95d6f93f06e4259f9e35522607f072efb5ccfc61588a709bc#rd","文章永久链接")</f>
        <v>文章永久链接</v>
      </c>
    </row>
    <row r="14" spans="1:5" x14ac:dyDescent="0.4">
      <c r="A14" s="2" t="s">
        <v>833</v>
      </c>
      <c r="B14" s="2" t="s">
        <v>867</v>
      </c>
      <c r="C14" s="2" t="s">
        <v>866</v>
      </c>
      <c r="D14" s="2" t="s">
        <v>865</v>
      </c>
      <c r="E14" s="3" t="str">
        <f>HYPERLINK("http://mp.weixin.qq.com/s?__biz=MzI4MzQyMDEwMA==&amp;mid=2247549829&amp;idx=3&amp;sn=00524c6b2ce52873e8969388a3a0f720&amp;chksm=eb88b72edcff3e3813e9a11c052a6910a4992ca8035f143fdcebfadde04c2e18c3905735d720#rd","文章永久链接")</f>
        <v>文章永久链接</v>
      </c>
    </row>
    <row r="15" spans="1:5" x14ac:dyDescent="0.4">
      <c r="A15" s="2" t="s">
        <v>833</v>
      </c>
      <c r="B15" s="2" t="s">
        <v>864</v>
      </c>
      <c r="C15" s="2" t="s">
        <v>857</v>
      </c>
      <c r="D15" s="2" t="s">
        <v>863</v>
      </c>
      <c r="E15" s="3" t="str">
        <f>HYPERLINK("http://mp.weixin.qq.com/s?__biz=MzI4MzQyMDEwMA==&amp;mid=2247549781&amp;idx=1&amp;sn=309d31b2f8a9bfabf3a6fd8602f8b6a4&amp;chksm=eb88b7fedcff3ee89cb291c3b5f842756f0cb662533fcd4f692ff00d11d6d753a1757f0456b4#rd","文章永久链接")</f>
        <v>文章永久链接</v>
      </c>
    </row>
    <row r="16" spans="1:5" x14ac:dyDescent="0.4">
      <c r="A16" s="2" t="s">
        <v>833</v>
      </c>
      <c r="B16" s="2" t="s">
        <v>862</v>
      </c>
      <c r="C16" s="2" t="s">
        <v>857</v>
      </c>
      <c r="D16" s="2" t="s">
        <v>861</v>
      </c>
      <c r="E16" s="3" t="str">
        <f>HYPERLINK("http://mp.weixin.qq.com/s?__biz=MzI4MzQyMDEwMA==&amp;mid=2247549781&amp;idx=2&amp;sn=a30afd06cf00faa79022b9ec248fb10f&amp;chksm=eb88b7fedcff3ee89d787209ae335ac76b9f69ce12ba4f92611a28b0ce96e38ef2d84038a0b4#rd","文章永久链接")</f>
        <v>文章永久链接</v>
      </c>
    </row>
    <row r="17" spans="1:5" x14ac:dyDescent="0.4">
      <c r="A17" s="2" t="s">
        <v>833</v>
      </c>
      <c r="B17" s="2" t="s">
        <v>860</v>
      </c>
      <c r="C17" s="2" t="s">
        <v>857</v>
      </c>
      <c r="D17" s="2" t="s">
        <v>859</v>
      </c>
      <c r="E17" s="3" t="str">
        <f>HYPERLINK("http://mp.weixin.qq.com/s?__biz=MzI4MzQyMDEwMA==&amp;mid=2247549781&amp;idx=3&amp;sn=53924964ed5f13a3efc8a61fed6d7046&amp;chksm=eb88b7fedcff3ee82ba47741024372936ceaf0747d8a2baef78ffe357c336a1b6282e7a8546f#rd","文章永久链接")</f>
        <v>文章永久链接</v>
      </c>
    </row>
    <row r="18" spans="1:5" x14ac:dyDescent="0.4">
      <c r="A18" s="2" t="s">
        <v>833</v>
      </c>
      <c r="B18" s="2" t="s">
        <v>858</v>
      </c>
      <c r="C18" s="2" t="s">
        <v>857</v>
      </c>
      <c r="D18" s="2" t="s">
        <v>856</v>
      </c>
      <c r="E18" s="3" t="str">
        <f>HYPERLINK("http://mp.weixin.qq.com/s?__biz=MzI4MzQyMDEwMA==&amp;mid=2247549781&amp;idx=4&amp;sn=22261b90fc06d3a293656cc4a9af6629&amp;chksm=eb88b7fedcff3ee8849c7798f1d885b1411c95bc7d2a6074ca8e626b8ed57a743713a12991c6#rd","文章永久链接")</f>
        <v>文章永久链接</v>
      </c>
    </row>
    <row r="19" spans="1:5" x14ac:dyDescent="0.4">
      <c r="A19" s="2" t="s">
        <v>833</v>
      </c>
      <c r="B19" s="2" t="s">
        <v>855</v>
      </c>
      <c r="C19" s="2" t="s">
        <v>849</v>
      </c>
      <c r="D19" s="2" t="s">
        <v>854</v>
      </c>
      <c r="E19" s="3" t="str">
        <f>HYPERLINK("http://mp.weixin.qq.com/s?__biz=MzI4MzQyMDEwMA==&amp;mid=2247549689&amp;idx=1&amp;sn=5721c4b4478a065ee523aace80d92a9d&amp;chksm=eb88b652dcff3f440d7daa7f16336f54df048d7af6d9c1bf86034e31808ee152ad4d27593f5f#rd","文章永久链接")</f>
        <v>文章永久链接</v>
      </c>
    </row>
    <row r="20" spans="1:5" x14ac:dyDescent="0.4">
      <c r="A20" s="2" t="s">
        <v>833</v>
      </c>
      <c r="B20" s="2" t="s">
        <v>853</v>
      </c>
      <c r="C20" s="2" t="s">
        <v>849</v>
      </c>
      <c r="D20" s="2" t="s">
        <v>853</v>
      </c>
      <c r="E20" s="3" t="str">
        <f>HYPERLINK("http://mp.weixin.qq.com/s?__biz=MzI4MzQyMDEwMA==&amp;mid=2247549689&amp;idx=2&amp;sn=fb96144df0638c1a86f7a861c7bfb191&amp;chksm=eb88b652dcff3f44540c54055dbbf6780103ec4b4c4edb634b7b326982a0de9653d62dc3e172#rd","文章永久链接")</f>
        <v>文章永久链接</v>
      </c>
    </row>
    <row r="21" spans="1:5" x14ac:dyDescent="0.4">
      <c r="A21" s="2" t="s">
        <v>833</v>
      </c>
      <c r="B21" s="2" t="s">
        <v>852</v>
      </c>
      <c r="C21" s="2" t="s">
        <v>849</v>
      </c>
      <c r="D21" s="2" t="s">
        <v>851</v>
      </c>
      <c r="E21" s="3" t="str">
        <f>HYPERLINK("http://mp.weixin.qq.com/s?__biz=MzI4MzQyMDEwMA==&amp;mid=2247549689&amp;idx=3&amp;sn=b871faf6791cd5cf6fe2f563ccdd1674&amp;chksm=eb88b652dcff3f4427f672b3530376aaeae963f064c388ec1402a7365e49aab4d52e5bc927a2#rd","文章永久链接")</f>
        <v>文章永久链接</v>
      </c>
    </row>
    <row r="22" spans="1:5" x14ac:dyDescent="0.4">
      <c r="A22" s="2" t="s">
        <v>833</v>
      </c>
      <c r="B22" s="2" t="s">
        <v>850</v>
      </c>
      <c r="C22" s="2" t="s">
        <v>849</v>
      </c>
      <c r="D22" s="2" t="s">
        <v>848</v>
      </c>
      <c r="E22" s="3" t="str">
        <f>HYPERLINK("http://mp.weixin.qq.com/s?__biz=MzI4MzQyMDEwMA==&amp;mid=2247549689&amp;idx=4&amp;sn=9feed1ad5834401aafc80f945570f1fb&amp;chksm=eb88b652dcff3f441fd02b2c182b5b018ec6601818fe4bd4a11ce70d4120955347b02a52a56e#rd","文章永久链接")</f>
        <v>文章永久链接</v>
      </c>
    </row>
    <row r="23" spans="1:5" x14ac:dyDescent="0.4">
      <c r="A23" s="2" t="s">
        <v>833</v>
      </c>
      <c r="B23" s="2" t="s">
        <v>917</v>
      </c>
      <c r="C23" s="2" t="s">
        <v>912</v>
      </c>
      <c r="D23" s="2" t="s">
        <v>916</v>
      </c>
      <c r="E23" s="3" t="str">
        <f>HYPERLINK("http://mp.weixin.qq.com/s?__biz=MzI4MzQyMDEwMA==&amp;mid=2247549675&amp;idx=1&amp;sn=73e9ab201e4903079547fcae6c085c83&amp;chksm=eb88b640dcff3f56e9ae63a3f575f3d2faf417144de537464911ec9da079fc8d5be6cf57ca11#rd","文章永久链接")</f>
        <v>文章永久链接</v>
      </c>
    </row>
    <row r="24" spans="1:5" x14ac:dyDescent="0.4">
      <c r="A24" s="2" t="s">
        <v>833</v>
      </c>
      <c r="B24" s="2" t="s">
        <v>915</v>
      </c>
      <c r="C24" s="2" t="s">
        <v>912</v>
      </c>
      <c r="D24" s="2" t="s">
        <v>914</v>
      </c>
      <c r="E24" s="3" t="str">
        <f>HYPERLINK("http://mp.weixin.qq.com/s?__biz=MzI4MzQyMDEwMA==&amp;mid=2247549675&amp;idx=2&amp;sn=d63a5864c6c6574eae91f97a1574e43f&amp;chksm=eb88b640dcff3f56cba5a04ffc9043706067bf2cd511752bece4abd626330b9195cc5a92cc54#rd","文章永久链接")</f>
        <v>文章永久链接</v>
      </c>
    </row>
    <row r="25" spans="1:5" x14ac:dyDescent="0.4">
      <c r="A25" s="2" t="s">
        <v>833</v>
      </c>
      <c r="B25" s="2" t="s">
        <v>913</v>
      </c>
      <c r="C25" s="2" t="s">
        <v>912</v>
      </c>
      <c r="D25" s="2" t="s">
        <v>911</v>
      </c>
      <c r="E25" s="3" t="str">
        <f>HYPERLINK("http://mp.weixin.qq.com/s?__biz=MzI4MzQyMDEwMA==&amp;mid=2247549675&amp;idx=3&amp;sn=3d8a15f8df0d78b3a13e8b31e2b95cd4&amp;chksm=eb88b640dcff3f565f98f3749f734dd5c4f2c3e2c65c8247881f62f68ef14ef386ce2ece477f#rd","文章永久链接")</f>
        <v>文章永久链接</v>
      </c>
    </row>
    <row r="26" spans="1:5" x14ac:dyDescent="0.4">
      <c r="A26" s="2" t="s">
        <v>833</v>
      </c>
      <c r="B26" s="2" t="s">
        <v>910</v>
      </c>
      <c r="C26" s="2" t="s">
        <v>906</v>
      </c>
      <c r="D26" s="2" t="s">
        <v>909</v>
      </c>
      <c r="E26" s="3" t="str">
        <f>HYPERLINK("http://mp.weixin.qq.com/s?__biz=MzI4MzQyMDEwMA==&amp;mid=2247549456&amp;idx=1&amp;sn=34a4685e1b5fc79c51b6c2ea03a9b02f&amp;chksm=eb88b6bbdcff3fad2c90e560449baabf3dd858efa908c5e25b29c39460daafa6484e1864655b#rd","文章永久链接")</f>
        <v>文章永久链接</v>
      </c>
    </row>
    <row r="27" spans="1:5" x14ac:dyDescent="0.4">
      <c r="A27" s="2" t="s">
        <v>833</v>
      </c>
      <c r="B27" s="2" t="s">
        <v>908</v>
      </c>
      <c r="C27" s="2" t="s">
        <v>906</v>
      </c>
      <c r="D27" s="2" t="s">
        <v>908</v>
      </c>
      <c r="E27" s="3" t="str">
        <f>HYPERLINK("http://mp.weixin.qq.com/s?__biz=MzI4MzQyMDEwMA==&amp;mid=2247549456&amp;idx=2&amp;sn=6bfd6a4d3b3c9db6e628acd7a1748edb&amp;chksm=eb88b6bbdcff3fad6ffad9f92bb9385335743574ab40bfbc0dd263d9895a407e216301e860d3#rd","文章永久链接")</f>
        <v>文章永久链接</v>
      </c>
    </row>
    <row r="28" spans="1:5" x14ac:dyDescent="0.4">
      <c r="A28" s="2" t="s">
        <v>833</v>
      </c>
      <c r="B28" s="2" t="s">
        <v>907</v>
      </c>
      <c r="C28" s="2" t="s">
        <v>906</v>
      </c>
      <c r="D28" s="2" t="s">
        <v>905</v>
      </c>
      <c r="E28" s="3" t="str">
        <f>HYPERLINK("http://mp.weixin.qq.com/s?__biz=MzI4MzQyMDEwMA==&amp;mid=2247549456&amp;idx=3&amp;sn=59f109ab8305d34965c74eeaedcda100&amp;chksm=eb88b6bbdcff3fad7fae34e0077278aeb781b78863d595256a8ba0297520c96e8d2c073aff23#rd","文章永久链接")</f>
        <v>文章永久链接</v>
      </c>
    </row>
    <row r="29" spans="1:5" x14ac:dyDescent="0.4">
      <c r="A29" s="2" t="s">
        <v>833</v>
      </c>
      <c r="B29" s="2" t="s">
        <v>904</v>
      </c>
      <c r="C29" s="2" t="s">
        <v>899</v>
      </c>
      <c r="D29" s="2" t="s">
        <v>903</v>
      </c>
      <c r="E29" s="3" t="str">
        <f>HYPERLINK("http://mp.weixin.qq.com/s?__biz=MzI4MzQyMDEwMA==&amp;mid=2247549349&amp;idx=1&amp;sn=97307b285ec3cfe739c4f4119566e76d&amp;chksm=eb88b50edcff3c18044a350021f1e3785121147a6e5fc94d3eea74b1f3d5644034e7d51bf06a#rd","文章永久链接")</f>
        <v>文章永久链接</v>
      </c>
    </row>
    <row r="30" spans="1:5" x14ac:dyDescent="0.4">
      <c r="A30" s="2" t="s">
        <v>833</v>
      </c>
      <c r="B30" s="2" t="s">
        <v>902</v>
      </c>
      <c r="C30" s="2" t="s">
        <v>899</v>
      </c>
      <c r="D30" s="2" t="s">
        <v>901</v>
      </c>
      <c r="E30" s="3" t="str">
        <f>HYPERLINK("http://mp.weixin.qq.com/s?__biz=MzI4MzQyMDEwMA==&amp;mid=2247549349&amp;idx=2&amp;sn=52ba520ef495cb353991b74f8da9829f&amp;chksm=eb88b50edcff3c182e9e968fa7a09535b511a8e49cf2890be7073451720dd55c9906928594ba#rd","文章永久链接")</f>
        <v>文章永久链接</v>
      </c>
    </row>
    <row r="31" spans="1:5" x14ac:dyDescent="0.4">
      <c r="A31" s="2" t="s">
        <v>833</v>
      </c>
      <c r="B31" s="2" t="s">
        <v>900</v>
      </c>
      <c r="C31" s="2" t="s">
        <v>899</v>
      </c>
      <c r="D31" s="2" t="s">
        <v>892</v>
      </c>
      <c r="E31" s="3" t="str">
        <f>HYPERLINK("http://mp.weixin.qq.com/s?__biz=MzI4MzQyMDEwMA==&amp;mid=2247549349&amp;idx=3&amp;sn=cef1837b1136e4db041253d931c9b702&amp;chksm=eb88b50edcff3c18eb6482efdb38921ada80211a36aa6f2ecbe21941b0c8881fb55aa7387b05#rd","文章永久链接")</f>
        <v>文章永久链接</v>
      </c>
    </row>
    <row r="32" spans="1:5" x14ac:dyDescent="0.4">
      <c r="A32" s="2" t="s">
        <v>833</v>
      </c>
      <c r="B32" s="2" t="s">
        <v>898</v>
      </c>
      <c r="C32" s="2" t="s">
        <v>893</v>
      </c>
      <c r="D32" s="2" t="s">
        <v>897</v>
      </c>
      <c r="E32" s="3" t="str">
        <f>HYPERLINK("http://mp.weixin.qq.com/s?__biz=MzI4MzQyMDEwMA==&amp;mid=2247549316&amp;idx=1&amp;sn=90030bf3c279a4f529010c51615bb0e6&amp;chksm=eb88b52fdcff3c39e94b45844aab78f8b23c5723e92e44cc0bae074dfdad31ec4dd85f259d4c#rd","文章永久链接")</f>
        <v>文章永久链接</v>
      </c>
    </row>
    <row r="33" spans="1:5" x14ac:dyDescent="0.4">
      <c r="A33" s="2" t="s">
        <v>833</v>
      </c>
      <c r="B33" s="2" t="s">
        <v>896</v>
      </c>
      <c r="C33" s="2" t="s">
        <v>893</v>
      </c>
      <c r="E33" s="3" t="str">
        <f>HYPERLINK("http://mp.weixin.qq.com/s?__biz=MzI4MzQyMDEwMA==&amp;mid=2247549316&amp;idx=2&amp;sn=1af2191092681ea79af8102a602eb514&amp;chksm=eb88b52fdcff3c39836f0b19ccbe4221c99612c4e26ec1f2aa3a0da7dd69cf0ffc6dafdef2c0#rd","文章永久链接")</f>
        <v>文章永久链接</v>
      </c>
    </row>
    <row r="34" spans="1:5" x14ac:dyDescent="0.4">
      <c r="A34" s="2" t="s">
        <v>833</v>
      </c>
      <c r="B34" s="2" t="s">
        <v>895</v>
      </c>
      <c r="C34" s="2" t="s">
        <v>893</v>
      </c>
      <c r="D34" s="2" t="s">
        <v>895</v>
      </c>
      <c r="E34" s="3" t="str">
        <f>HYPERLINK("http://mp.weixin.qq.com/s?__biz=MzI4MzQyMDEwMA==&amp;mid=2247549316&amp;idx=3&amp;sn=2268b295c82d69d905c96ab25badcdc5&amp;chksm=eb88b52fdcff3c39f082f5a9ef60c7cecb398d84b8ef5b3572be787c4580fa605c53292aa09e#rd","文章永久链接")</f>
        <v>文章永久链接</v>
      </c>
    </row>
    <row r="35" spans="1:5" x14ac:dyDescent="0.4">
      <c r="A35" s="2" t="s">
        <v>833</v>
      </c>
      <c r="B35" s="2" t="s">
        <v>894</v>
      </c>
      <c r="C35" s="2" t="s">
        <v>893</v>
      </c>
      <c r="D35" s="2" t="s">
        <v>892</v>
      </c>
      <c r="E35" s="3" t="str">
        <f>HYPERLINK("http://mp.weixin.qq.com/s?__biz=MzI4MzQyMDEwMA==&amp;mid=2247549316&amp;idx=4&amp;sn=1ee7900a2d27be9d6ffc1c2c0bfb14c9&amp;chksm=eb88b52fdcff3c39c15160fb5ad2e665003074f2cd0d5e3968a01a6fc55a8ab8bff8892c8766#rd","文章永久链接")</f>
        <v>文章永久链接</v>
      </c>
    </row>
    <row r="36" spans="1:5" x14ac:dyDescent="0.4">
      <c r="A36" s="2" t="s">
        <v>833</v>
      </c>
      <c r="B36" s="2" t="s">
        <v>891</v>
      </c>
      <c r="C36" s="2" t="s">
        <v>887</v>
      </c>
      <c r="D36" s="2" t="s">
        <v>890</v>
      </c>
      <c r="E36" s="3" t="str">
        <f>HYPERLINK("http://mp.weixin.qq.com/s?__biz=MzI4MzQyMDEwMA==&amp;mid=2247549148&amp;idx=1&amp;sn=c186bba417d0a63b648f3802817a208e&amp;chksm=eb88b477dcff3d61985734a3d5c1a967abdbee4c4ddc40ec0a02daea57cfca2cc449b0f4a212#rd","文章永久链接")</f>
        <v>文章永久链接</v>
      </c>
    </row>
    <row r="37" spans="1:5" x14ac:dyDescent="0.4">
      <c r="A37" s="2" t="s">
        <v>833</v>
      </c>
      <c r="B37" s="2" t="s">
        <v>889</v>
      </c>
      <c r="C37" s="2" t="s">
        <v>887</v>
      </c>
      <c r="D37" s="2" t="s">
        <v>889</v>
      </c>
      <c r="E37" s="3" t="str">
        <f>HYPERLINK("http://mp.weixin.qq.com/s?__biz=MzI4MzQyMDEwMA==&amp;mid=2247549148&amp;idx=2&amp;sn=12cbf27d48d69d7fa580256d3d50f0ea&amp;chksm=eb88b477dcff3d614fb92d2c0b898b71b6c1ee9db9735dcbf6fa37ce7f8bacc75c481d037589#rd","文章永久链接")</f>
        <v>文章永久链接</v>
      </c>
    </row>
    <row r="38" spans="1:5" x14ac:dyDescent="0.4">
      <c r="A38" s="2" t="s">
        <v>833</v>
      </c>
      <c r="B38" s="2" t="s">
        <v>888</v>
      </c>
      <c r="C38" s="2" t="s">
        <v>887</v>
      </c>
      <c r="D38" s="2" t="s">
        <v>879</v>
      </c>
      <c r="E38" s="3" t="str">
        <f>HYPERLINK("http://mp.weixin.qq.com/s?__biz=MzI4MzQyMDEwMA==&amp;mid=2247549148&amp;idx=3&amp;sn=e55fc57eeeb32ed28189a2fb5ef9a622&amp;chksm=eb88b477dcff3d61ae50c601f0baab79b65ff0b24ecec85c2de01f4e5857ef4360d9393873f4#rd","文章永久链接")</f>
        <v>文章永久链接</v>
      </c>
    </row>
    <row r="39" spans="1:5" x14ac:dyDescent="0.4">
      <c r="A39" s="2" t="s">
        <v>833</v>
      </c>
      <c r="B39" s="2" t="s">
        <v>886</v>
      </c>
      <c r="C39" s="2" t="s">
        <v>880</v>
      </c>
      <c r="D39" s="2" t="s">
        <v>885</v>
      </c>
      <c r="E39" s="3" t="str">
        <f>HYPERLINK("http://mp.weixin.qq.com/s?__biz=MzI4MzQyMDEwMA==&amp;mid=2247548950&amp;idx=1&amp;sn=7dc64e48f48e612a1c276087e29b04f8&amp;chksm=eb88b4bddcff3dab8bccb3e0fd5986829a709b0a9221fda9b68f35384427e0c8006464a69396#rd","文章永久链接")</f>
        <v>文章永久链接</v>
      </c>
    </row>
    <row r="40" spans="1:5" x14ac:dyDescent="0.4">
      <c r="A40" s="2" t="s">
        <v>833</v>
      </c>
      <c r="B40" s="2" t="s">
        <v>884</v>
      </c>
      <c r="C40" s="2" t="s">
        <v>880</v>
      </c>
      <c r="D40" s="2" t="s">
        <v>883</v>
      </c>
      <c r="E40" s="3" t="str">
        <f>HYPERLINK("http://mp.weixin.qq.com/s?__biz=MzI4MzQyMDEwMA==&amp;mid=2247548950&amp;idx=2&amp;sn=4519b6e11c0b765aa689b5a2bbe485a9&amp;chksm=eb88b4bddcff3dabf097783b1efc0224f1eade1fc1b232651afbe78d87db790551f54fe4a433#rd","文章永久链接")</f>
        <v>文章永久链接</v>
      </c>
    </row>
    <row r="41" spans="1:5" x14ac:dyDescent="0.4">
      <c r="A41" s="2" t="s">
        <v>833</v>
      </c>
      <c r="B41" s="2" t="s">
        <v>882</v>
      </c>
      <c r="C41" s="2" t="s">
        <v>880</v>
      </c>
      <c r="D41" s="2" t="s">
        <v>882</v>
      </c>
      <c r="E41" s="3" t="str">
        <f>HYPERLINK("http://mp.weixin.qq.com/s?__biz=MzI4MzQyMDEwMA==&amp;mid=2247548950&amp;idx=3&amp;sn=ead095550080919c56dc1709e9c85d36&amp;chksm=eb88b4bddcff3dab392cc713b4dc82c26af7d619b3037a536183c8b707e7536b383f3ced35cf#rd","文章永久链接")</f>
        <v>文章永久链接</v>
      </c>
    </row>
    <row r="42" spans="1:5" x14ac:dyDescent="0.4">
      <c r="A42" s="2" t="s">
        <v>833</v>
      </c>
      <c r="B42" s="2" t="s">
        <v>881</v>
      </c>
      <c r="C42" s="2" t="s">
        <v>880</v>
      </c>
      <c r="D42" s="2" t="s">
        <v>879</v>
      </c>
      <c r="E42" s="3" t="str">
        <f>HYPERLINK("http://mp.weixin.qq.com/s?__biz=MzI4MzQyMDEwMA==&amp;mid=2247548950&amp;idx=4&amp;sn=8bf041aa8bbc9af7d1d9ef430c9a40e8&amp;chksm=eb88b4bddcff3dab9c254ff957c9f53facbf3e70e10fcdda03d3441fcb0d5b730b3b4b390b5b#rd","文章永久链接")</f>
        <v>文章永久链接</v>
      </c>
    </row>
  </sheetData>
  <sortState xmlns:xlrd2="http://schemas.microsoft.com/office/spreadsheetml/2017/richdata2" ref="A2:E42">
    <sortCondition descending="1" ref="C2:C42"/>
  </sortState>
  <phoneticPr fontId="1" type="noConversion"/>
  <printOptions horizontalCentered="1"/>
  <pageMargins left="0.3" right="0.3" top="0.61" bottom="0.37" header="0.1" footer="0.1"/>
  <pageSetup paperSize="9" pageOrder="overThenDown" orientation="portrait" useFirstPageNumber="1" horizontalDpi="300" verticalDpi="300"/>
  <headerFooter alignWithMargins="0">
    <oddHeader>&amp;P</oddHeader>
    <oddFooter>&amp;F</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08F5F3-9494-4501-B5AF-FF12D3972A18}">
  <sheetPr>
    <outlinePr summaryBelow="0" summaryRight="0"/>
  </sheetPr>
  <dimension ref="A1:E13"/>
  <sheetViews>
    <sheetView zoomScaleNormal="100" workbookViewId="0"/>
  </sheetViews>
  <sheetFormatPr defaultRowHeight="12.3" x14ac:dyDescent="0.4"/>
  <cols>
    <col min="1" max="1" width="10.796875" style="2" customWidth="1"/>
    <col min="2" max="2" width="59.3984375" style="2" customWidth="1"/>
    <col min="3" max="3" width="17.09765625" style="2" customWidth="1"/>
    <col min="4" max="4" width="59.3984375" style="2" customWidth="1"/>
    <col min="5" max="5" width="10.796875" style="2" customWidth="1"/>
    <col min="6" max="16384" width="8.796875" style="1"/>
  </cols>
  <sheetData>
    <row r="1" spans="1:5" x14ac:dyDescent="0.4">
      <c r="A1" s="2" t="s">
        <v>274</v>
      </c>
      <c r="B1" s="2" t="s">
        <v>273</v>
      </c>
      <c r="C1" s="2" t="s">
        <v>272</v>
      </c>
      <c r="D1" s="2" t="s">
        <v>271</v>
      </c>
      <c r="E1" s="2" t="s">
        <v>270</v>
      </c>
    </row>
    <row r="2" spans="1:5" x14ac:dyDescent="0.4">
      <c r="A2" s="2" t="s">
        <v>921</v>
      </c>
      <c r="B2" s="2" t="s">
        <v>930</v>
      </c>
      <c r="C2" s="2" t="s">
        <v>929</v>
      </c>
      <c r="D2" s="2" t="s">
        <v>928</v>
      </c>
      <c r="E2" s="3" t="str">
        <f>HYPERLINK("http://mp.weixin.qq.com/s?__biz=MzI0MzMzNzczNQ==&amp;mid=2247494641&amp;idx=1&amp;sn=5312225d5af843ae432e68dab45fed68&amp;chksm=e96c3499de1bbd8f366c7bd8e9cbdd0a22146622a805021c55ed037e0f403e64f1e967cd4609#rd","文章永久链接")</f>
        <v>文章永久链接</v>
      </c>
    </row>
    <row r="3" spans="1:5" x14ac:dyDescent="0.4">
      <c r="A3" s="2" t="s">
        <v>921</v>
      </c>
      <c r="B3" s="2" t="s">
        <v>927</v>
      </c>
      <c r="C3" s="2" t="s">
        <v>926</v>
      </c>
      <c r="D3" s="2" t="s">
        <v>925</v>
      </c>
      <c r="E3" s="3" t="str">
        <f>HYPERLINK("http://mp.weixin.qq.com/s?__biz=MzI0MzMzNzczNQ==&amp;mid=2247494627&amp;idx=1&amp;sn=05de41c306d035e19255fd46f3c72632&amp;chksm=e96c348bde1bbd9dd8fc3e6d8f8f95d26c1f95d4716d1962c39d060dc21df68d030ddd498970#rd","文章永久链接")</f>
        <v>文章永久链接</v>
      </c>
    </row>
    <row r="4" spans="1:5" x14ac:dyDescent="0.4">
      <c r="A4" s="2" t="s">
        <v>921</v>
      </c>
      <c r="B4" s="2" t="s">
        <v>924</v>
      </c>
      <c r="C4" s="2" t="s">
        <v>923</v>
      </c>
      <c r="D4" s="2" t="s">
        <v>922</v>
      </c>
      <c r="E4" s="3" t="str">
        <f>HYPERLINK("http://mp.weixin.qq.com/s?__biz=MzI0MzMzNzczNQ==&amp;mid=2247494604&amp;idx=1&amp;sn=0ab3297431d01f439ae5b9620b696f98&amp;chksm=e96c34a4de1bbdb27709d227172d2247f8679867c8b69d8a34d624f649e6620b03dabf802b13#rd","文章永久链接")</f>
        <v>文章永久链接</v>
      </c>
    </row>
    <row r="5" spans="1:5" x14ac:dyDescent="0.4">
      <c r="A5" s="2" t="s">
        <v>921</v>
      </c>
      <c r="B5" s="2" t="s">
        <v>920</v>
      </c>
      <c r="C5" s="2" t="s">
        <v>919</v>
      </c>
      <c r="D5" s="2" t="s">
        <v>918</v>
      </c>
      <c r="E5" s="3" t="str">
        <f>HYPERLINK("http://mp.weixin.qq.com/s?__biz=MzI0MzMzNzczNQ==&amp;mid=2247494583&amp;idx=1&amp;sn=a081cad6927ee1c3f29f825c939e30fe&amp;chksm=e96c34dfde1bbdc92e10b1886a7cab58f420be98cae90983a4ceea72e6738e5251410352d647#rd","文章永久链接")</f>
        <v>文章永久链接</v>
      </c>
    </row>
    <row r="6" spans="1:5" x14ac:dyDescent="0.4">
      <c r="A6" s="2" t="s">
        <v>921</v>
      </c>
      <c r="B6" s="2" t="s">
        <v>936</v>
      </c>
      <c r="C6" s="2" t="s">
        <v>935</v>
      </c>
      <c r="D6" s="2" t="s">
        <v>934</v>
      </c>
      <c r="E6" s="3" t="str">
        <f>HYPERLINK("http://mp.weixin.qq.com/s?__biz=MzI0MzMzNzczNQ==&amp;mid=2247494545&amp;idx=1&amp;sn=952118803b81f5eedeffb01eb5d604e6&amp;chksm=e96c34f9de1bbdef002c1d39ae1cee00fe126647abf936d2594f869b2d4f833bcb2155c850a0#rd","文章永久链接")</f>
        <v>文章永久链接</v>
      </c>
    </row>
    <row r="7" spans="1:5" x14ac:dyDescent="0.4">
      <c r="A7" s="2" t="s">
        <v>921</v>
      </c>
      <c r="B7" s="2" t="s">
        <v>933</v>
      </c>
      <c r="C7" s="2" t="s">
        <v>932</v>
      </c>
      <c r="D7" s="2" t="s">
        <v>931</v>
      </c>
      <c r="E7" s="3" t="str">
        <f>HYPERLINK("http://mp.weixin.qq.com/s?__biz=MzI0MzMzNzczNQ==&amp;mid=2247494515&amp;idx=1&amp;sn=be3719c90d0c2e0bfba5c7d67db62ef7&amp;chksm=e96c341bde1bbd0d500b1932f3eb970e38a0de8137c8baed3ab53c9c0c2b34e1c2014618aafa#rd","文章永久链接")</f>
        <v>文章永久链接</v>
      </c>
    </row>
    <row r="8" spans="1:5" x14ac:dyDescent="0.4">
      <c r="A8" s="2" t="s">
        <v>921</v>
      </c>
      <c r="B8" s="2" t="s">
        <v>942</v>
      </c>
      <c r="C8" s="2" t="s">
        <v>941</v>
      </c>
      <c r="D8" s="2" t="s">
        <v>940</v>
      </c>
      <c r="E8" s="3" t="str">
        <f>HYPERLINK("http://mp.weixin.qq.com/s?__biz=MzI0MzMzNzczNQ==&amp;mid=2247494450&amp;idx=1&amp;sn=2c2e72e67aa9ac4a697e337614c610a5&amp;chksm=e96c345ade1bbd4cbeeca6a7d9fd0e8e4dd9e61b3eb32a86dae72fa174b0b6b8aab2153c7927#rd","文章永久链接")</f>
        <v>文章永久链接</v>
      </c>
    </row>
    <row r="9" spans="1:5" x14ac:dyDescent="0.4">
      <c r="A9" s="2" t="s">
        <v>921</v>
      </c>
      <c r="B9" s="2" t="s">
        <v>939</v>
      </c>
      <c r="C9" s="2" t="s">
        <v>938</v>
      </c>
      <c r="D9" s="2" t="s">
        <v>937</v>
      </c>
      <c r="E9" s="3" t="str">
        <f>HYPERLINK("http://mp.weixin.qq.com/s?__biz=MzI0MzMzNzczNQ==&amp;mid=2247494398&amp;idx=1&amp;sn=70fa8f455a59ac5fc8bb821d88081f69&amp;chksm=e96c3596de1bbc807a6542093f8ceb0103ada748d3037eef9b6d42563c39bd5572f217e78bc3#rd","文章永久链接")</f>
        <v>文章永久链接</v>
      </c>
    </row>
    <row r="10" spans="1:5" x14ac:dyDescent="0.4">
      <c r="A10" s="2" t="s">
        <v>921</v>
      </c>
      <c r="B10" s="2" t="s">
        <v>954</v>
      </c>
      <c r="C10" s="2" t="s">
        <v>953</v>
      </c>
      <c r="D10" s="2" t="s">
        <v>952</v>
      </c>
      <c r="E10" s="3" t="str">
        <f>HYPERLINK("http://mp.weixin.qq.com/s?__biz=MzI0MzMzNzczNQ==&amp;mid=2247494375&amp;idx=1&amp;sn=cfb45c223fb7d43f49b1d2c2a17468c3&amp;chksm=e96c358fde1bbc998244d68cb6ba2b15c9b7bba1161389e6989af10a254e07304600890a5cc0#rd","文章永久链接")</f>
        <v>文章永久链接</v>
      </c>
    </row>
    <row r="11" spans="1:5" x14ac:dyDescent="0.4">
      <c r="A11" s="2" t="s">
        <v>921</v>
      </c>
      <c r="B11" s="2" t="s">
        <v>951</v>
      </c>
      <c r="C11" s="2" t="s">
        <v>950</v>
      </c>
      <c r="D11" s="2" t="s">
        <v>949</v>
      </c>
      <c r="E11" s="3" t="str">
        <f>HYPERLINK("http://mp.weixin.qq.com/s?__biz=MzI0MzMzNzczNQ==&amp;mid=2247494358&amp;idx=1&amp;sn=42780a6629db37d644abd00fdff1176f&amp;chksm=e96c35bede1bbca82e31d766726eef4f0b880865feaea28b6b14ac8a96843b886498f5bd0933#rd","文章永久链接")</f>
        <v>文章永久链接</v>
      </c>
    </row>
    <row r="12" spans="1:5" x14ac:dyDescent="0.4">
      <c r="A12" s="2" t="s">
        <v>921</v>
      </c>
      <c r="B12" s="2" t="s">
        <v>948</v>
      </c>
      <c r="C12" s="2" t="s">
        <v>947</v>
      </c>
      <c r="D12" s="2" t="s">
        <v>946</v>
      </c>
      <c r="E12" s="3" t="str">
        <f>HYPERLINK("http://mp.weixin.qq.com/s?__biz=MzI0MzMzNzczNQ==&amp;mid=2247494343&amp;idx=1&amp;sn=7de35e5ada26a492ec316e4fa76873a5&amp;chksm=e96c35afde1bbcb944141d0cb1972a6134baf01acd7a21e6268454e81895b3901f37e242f83a#rd","文章永久链接")</f>
        <v>文章永久链接</v>
      </c>
    </row>
    <row r="13" spans="1:5" x14ac:dyDescent="0.4">
      <c r="A13" s="2" t="s">
        <v>921</v>
      </c>
      <c r="B13" s="2" t="s">
        <v>945</v>
      </c>
      <c r="C13" s="2" t="s">
        <v>944</v>
      </c>
      <c r="D13" s="2" t="s">
        <v>943</v>
      </c>
      <c r="E13" s="3" t="str">
        <f>HYPERLINK("http://mp.weixin.qq.com/s?__biz=MzI0MzMzNzczNQ==&amp;mid=2247494325&amp;idx=1&amp;sn=186ae70fd997cc39d79d74db22cc5b47&amp;chksm=e96c35ddde1bbccbf90b028706aaaea8edbd8257dec27c84be8f0681b98d5c1850bc6d3925a4#rd","文章永久链接")</f>
        <v>文章永久链接</v>
      </c>
    </row>
  </sheetData>
  <sortState xmlns:xlrd2="http://schemas.microsoft.com/office/spreadsheetml/2017/richdata2" ref="A2:E13">
    <sortCondition descending="1" ref="C2:C13"/>
  </sortState>
  <phoneticPr fontId="1" type="noConversion"/>
  <printOptions horizontalCentered="1"/>
  <pageMargins left="0.3" right="0.3" top="0.61" bottom="0.37" header="0.1" footer="0.1"/>
  <pageSetup paperSize="9" pageOrder="overThenDown" orientation="portrait" useFirstPageNumber="1" horizontalDpi="300" verticalDpi="300"/>
  <headerFooter alignWithMargins="0">
    <oddHeader>&amp;P</oddHeader>
    <oddFooter>&amp;F</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70714C-5738-483D-B750-165DC616B475}">
  <sheetPr>
    <outlinePr summaryBelow="0" summaryRight="0"/>
  </sheetPr>
  <dimension ref="A1:E22"/>
  <sheetViews>
    <sheetView zoomScaleNormal="100" workbookViewId="0"/>
  </sheetViews>
  <sheetFormatPr defaultRowHeight="12.3" x14ac:dyDescent="0.4"/>
  <cols>
    <col min="1" max="1" width="12.59765625" style="2" customWidth="1"/>
    <col min="2" max="2" width="71.09765625" style="2" customWidth="1"/>
    <col min="3" max="3" width="17.09765625" style="2" customWidth="1"/>
    <col min="4" max="4" width="85.5" style="2" customWidth="1"/>
    <col min="5" max="5" width="10.796875" style="2" customWidth="1"/>
    <col min="6" max="16384" width="8.796875" style="1"/>
  </cols>
  <sheetData>
    <row r="1" spans="1:5" x14ac:dyDescent="0.4">
      <c r="A1" s="2" t="s">
        <v>274</v>
      </c>
      <c r="B1" s="2" t="s">
        <v>273</v>
      </c>
      <c r="C1" s="2" t="s">
        <v>272</v>
      </c>
      <c r="D1" s="2" t="s">
        <v>271</v>
      </c>
      <c r="E1" s="2" t="s">
        <v>270</v>
      </c>
    </row>
    <row r="2" spans="1:5" x14ac:dyDescent="0.4">
      <c r="A2" s="2" t="s">
        <v>958</v>
      </c>
      <c r="B2" s="2" t="s">
        <v>963</v>
      </c>
      <c r="C2" s="2" t="s">
        <v>960</v>
      </c>
      <c r="D2" s="2" t="s">
        <v>962</v>
      </c>
      <c r="E2" s="3" t="str">
        <f>HYPERLINK("http://mp.weixin.qq.com/s?__biz=MzI3NTMwNjUyMw==&amp;mid=2247512042&amp;idx=1&amp;sn=19d67fea216a4b166e5d2a266c5785a7&amp;chksm=eb042e9edc73a78826d9e6866a0cf5f450e1a54e0fe829dee5e06cf670452d0b2c56f7677ba5#rd","文章永久链接")</f>
        <v>文章永久链接</v>
      </c>
    </row>
    <row r="3" spans="1:5" x14ac:dyDescent="0.4">
      <c r="A3" s="2" t="s">
        <v>958</v>
      </c>
      <c r="B3" s="2" t="s">
        <v>961</v>
      </c>
      <c r="C3" s="2" t="s">
        <v>960</v>
      </c>
      <c r="D3" s="2" t="s">
        <v>959</v>
      </c>
      <c r="E3" s="3" t="str">
        <f>HYPERLINK("http://mp.weixin.qq.com/s?__biz=MzI3NTMwNjUyMw==&amp;mid=2247512042&amp;idx=2&amp;sn=49aa3e7a436d4a66b6a9742abef979ba&amp;chksm=eb042e9edc73a788ee15e0a0f779ffee2174c828d3ed289e2269c8896e2222cc584c5d11e5e5#rd","文章永久链接")</f>
        <v>文章永久链接</v>
      </c>
    </row>
    <row r="4" spans="1:5" x14ac:dyDescent="0.4">
      <c r="A4" s="2" t="s">
        <v>958</v>
      </c>
      <c r="B4" s="2" t="s">
        <v>957</v>
      </c>
      <c r="C4" s="2" t="s">
        <v>956</v>
      </c>
      <c r="D4" s="2" t="s">
        <v>955</v>
      </c>
      <c r="E4" s="3" t="str">
        <f>HYPERLINK("http://mp.weixin.qq.com/s?__biz=MzI3NTMwNjUyMw==&amp;mid=2247511971&amp;idx=1&amp;sn=05115f3b07bb77e0c99edbc6f016ab78&amp;chksm=eb042ed7dc73a7c1a985b95c55dfa3226deca4a67efba8005aaf904097ef64fa0d4ab89050bf#rd","文章永久链接")</f>
        <v>文章永久链接</v>
      </c>
    </row>
    <row r="5" spans="1:5" x14ac:dyDescent="0.4">
      <c r="A5" s="2" t="s">
        <v>958</v>
      </c>
      <c r="B5" s="2" t="s">
        <v>968</v>
      </c>
      <c r="C5" s="2" t="s">
        <v>967</v>
      </c>
      <c r="D5" s="2" t="s">
        <v>966</v>
      </c>
      <c r="E5" s="3" t="str">
        <f>HYPERLINK("http://mp.weixin.qq.com/s?__biz=MzI3NTMwNjUyMw==&amp;mid=2247511749&amp;idx=1&amp;sn=2da557093caa136ff8dd1e83db8ebed8&amp;chksm=eb042fb1dc73a6a72758ae2ac9b732780b6f2d9422733451d5c10dbe0c20d8b8041916f3f84b#rd","文章永久链接")</f>
        <v>文章永久链接</v>
      </c>
    </row>
    <row r="6" spans="1:5" x14ac:dyDescent="0.4">
      <c r="A6" s="2" t="s">
        <v>958</v>
      </c>
      <c r="B6" s="2" t="s">
        <v>965</v>
      </c>
      <c r="C6" s="2" t="s">
        <v>964</v>
      </c>
      <c r="D6" s="2" t="s">
        <v>955</v>
      </c>
      <c r="E6" s="3" t="str">
        <f>HYPERLINK("http://mp.weixin.qq.com/s?__biz=MzI3NTMwNjUyMw==&amp;mid=2247511747&amp;idx=1&amp;sn=f4e9823280d352f9c05b87580ee567bf&amp;chksm=eb042fb7dc73a6a18fe7e39e7650cb9c0a87b6633f611a1e8d32f76c43d46cf1490c4d59abb7#rd","文章永久链接")</f>
        <v>文章永久链接</v>
      </c>
    </row>
    <row r="7" spans="1:5" x14ac:dyDescent="0.4">
      <c r="A7" s="2" t="s">
        <v>958</v>
      </c>
      <c r="B7" s="2" t="s">
        <v>980</v>
      </c>
      <c r="C7" s="2" t="s">
        <v>977</v>
      </c>
      <c r="D7" s="2" t="s">
        <v>979</v>
      </c>
      <c r="E7" s="3" t="str">
        <f>HYPERLINK("http://mp.weixin.qq.com/s?__biz=MzI3NTMwNjUyMw==&amp;mid=2247511643&amp;idx=1&amp;sn=b34375f0116f52b231fc070651ad9554&amp;chksm=eb042f2fdc73a639c573b9373b1bf86dbb9b53d56bc275a03789f7085419f0db232b480e1f69#rd","文章永久链接")</f>
        <v>文章永久链接</v>
      </c>
    </row>
    <row r="8" spans="1:5" x14ac:dyDescent="0.4">
      <c r="A8" s="2" t="s">
        <v>958</v>
      </c>
      <c r="B8" s="2" t="s">
        <v>978</v>
      </c>
      <c r="C8" s="2" t="s">
        <v>977</v>
      </c>
      <c r="D8" s="2" t="s">
        <v>976</v>
      </c>
      <c r="E8" s="3" t="str">
        <f>HYPERLINK("http://mp.weixin.qq.com/s?__biz=MzI3NTMwNjUyMw==&amp;mid=2247511643&amp;idx=2&amp;sn=e7aa63080dc8db09daa824d6f1e03122&amp;chksm=eb042f2fdc73a63984a88537ba9a9af2e776aa6c4ca514dd23cb77ad8290fbdb77829ef0efe1#rd","文章永久链接")</f>
        <v>文章永久链接</v>
      </c>
    </row>
    <row r="9" spans="1:5" x14ac:dyDescent="0.4">
      <c r="A9" s="2" t="s">
        <v>958</v>
      </c>
      <c r="B9" s="2" t="s">
        <v>975</v>
      </c>
      <c r="C9" s="2" t="s">
        <v>973</v>
      </c>
      <c r="D9" s="2" t="s">
        <v>955</v>
      </c>
      <c r="E9" s="3" t="str">
        <f>HYPERLINK("http://mp.weixin.qq.com/s?__biz=MzI3NTMwNjUyMw==&amp;mid=2247511577&amp;idx=1&amp;sn=9971db980961f9c0a035edc0af8480d2&amp;chksm=eb042f6ddc73a67bb81aa6763d0094d68732568d1333a3f3bc8a7cc669ca4f31a790efd7fbde#rd","文章永久链接")</f>
        <v>文章永久链接</v>
      </c>
    </row>
    <row r="10" spans="1:5" x14ac:dyDescent="0.4">
      <c r="A10" s="2" t="s">
        <v>958</v>
      </c>
      <c r="B10" s="2" t="s">
        <v>974</v>
      </c>
      <c r="C10" s="2" t="s">
        <v>973</v>
      </c>
      <c r="D10" s="2" t="s">
        <v>972</v>
      </c>
      <c r="E10" s="3" t="str">
        <f>HYPERLINK("http://mp.weixin.qq.com/s?__biz=MzI3NTMwNjUyMw==&amp;mid=2247511577&amp;idx=2&amp;sn=4f25abdb1c3ff9b8d2c5d989813535e5&amp;chksm=eb042f6ddc73a67b7abe34e52320f0f28f92c2a2231f6538f23692912ffdca99fb0bd98239c7#rd","文章永久链接")</f>
        <v>文章永久链接</v>
      </c>
    </row>
    <row r="11" spans="1:5" x14ac:dyDescent="0.4">
      <c r="A11" s="2" t="s">
        <v>958</v>
      </c>
      <c r="B11" s="2" t="s">
        <v>988</v>
      </c>
      <c r="C11" s="2" t="s">
        <v>987</v>
      </c>
      <c r="D11" s="2" t="s">
        <v>986</v>
      </c>
      <c r="E11" s="3" t="str">
        <f>HYPERLINK("http://mp.weixin.qq.com/s?__biz=MzI3NTMwNjUyMw==&amp;mid=2247511523&amp;idx=1&amp;sn=ab0c8a78c56fa23a43c59ef5faca3bd4&amp;chksm=eb042c97dc73a581fe161efc573fd0c092ca2844a1b21baf1a59c19e75c18c1a7a8605255de0#rd","文章永久链接")</f>
        <v>文章永久链接</v>
      </c>
    </row>
    <row r="12" spans="1:5" x14ac:dyDescent="0.4">
      <c r="A12" s="2" t="s">
        <v>958</v>
      </c>
      <c r="B12" s="2" t="s">
        <v>985</v>
      </c>
      <c r="C12" s="2" t="s">
        <v>982</v>
      </c>
      <c r="D12" s="2" t="s">
        <v>984</v>
      </c>
      <c r="E12" s="3" t="str">
        <f>HYPERLINK("http://mp.weixin.qq.com/s?__biz=MzI3NTMwNjUyMw==&amp;mid=2247511499&amp;idx=1&amp;sn=406ed858a0f36fcb36ad70457bd4afe1&amp;chksm=eb042cbfdc73a5a9d6df7d54e227c495d19dd00261fd51eb6fcfdeef1e66790d3bfa55913639#rd","文章永久链接")</f>
        <v>文章永久链接</v>
      </c>
    </row>
    <row r="13" spans="1:5" x14ac:dyDescent="0.4">
      <c r="A13" s="2" t="s">
        <v>958</v>
      </c>
      <c r="B13" s="2" t="s">
        <v>983</v>
      </c>
      <c r="C13" s="2" t="s">
        <v>982</v>
      </c>
      <c r="D13" s="2" t="s">
        <v>981</v>
      </c>
      <c r="E13" s="3" t="str">
        <f>HYPERLINK("http://mp.weixin.qq.com/s?__biz=MzI3NTMwNjUyMw==&amp;mid=2247511499&amp;idx=2&amp;sn=d58fbe361dbbec9a995f1fd5c45fc9d3&amp;chksm=eb042cbfdc73a5a9a670a0fd140a5f7b7452df99e71e154fbf39be4dbd0dccc0becbcebdf65b#rd","文章永久链接")</f>
        <v>文章永久链接</v>
      </c>
    </row>
    <row r="14" spans="1:5" x14ac:dyDescent="0.4">
      <c r="A14" s="2" t="s">
        <v>958</v>
      </c>
      <c r="B14" s="2" t="s">
        <v>1006</v>
      </c>
      <c r="C14" s="2" t="s">
        <v>1003</v>
      </c>
      <c r="D14" s="2" t="s">
        <v>1005</v>
      </c>
      <c r="E14" s="3" t="str">
        <f>HYPERLINK("http://mp.weixin.qq.com/s?__biz=MzI3NTMwNjUyMw==&amp;mid=2247511442&amp;idx=1&amp;sn=86f3942d94c2591e9d5f8e5d0af6025f&amp;chksm=eb042ce6dc73a5f0c01c5c52ab1069d707abf41ad295db7b2473bc5a18f2c50cce1c3421e34e#rd","文章永久链接")</f>
        <v>文章永久链接</v>
      </c>
    </row>
    <row r="15" spans="1:5" x14ac:dyDescent="0.4">
      <c r="A15" s="2" t="s">
        <v>958</v>
      </c>
      <c r="B15" s="2" t="s">
        <v>1004</v>
      </c>
      <c r="C15" s="2" t="s">
        <v>1003</v>
      </c>
      <c r="D15" s="2" t="s">
        <v>1002</v>
      </c>
      <c r="E15" s="3" t="str">
        <f>HYPERLINK("http://mp.weixin.qq.com/s?__biz=MzI3NTMwNjUyMw==&amp;mid=2247511442&amp;idx=2&amp;sn=1252f5e19759b1808f1aca144d0a3d67&amp;chksm=eb042ce6dc73a5f078f3fce5f6c5c18dbd5cdf5e2573eb899b9acfd525b02b646a509b199980#rd","文章永久链接")</f>
        <v>文章永久链接</v>
      </c>
    </row>
    <row r="16" spans="1:5" x14ac:dyDescent="0.4">
      <c r="A16" s="2" t="s">
        <v>958</v>
      </c>
      <c r="B16" s="2" t="s">
        <v>1001</v>
      </c>
      <c r="C16" s="2" t="s">
        <v>995</v>
      </c>
      <c r="D16" s="2" t="s">
        <v>955</v>
      </c>
      <c r="E16" s="3" t="str">
        <f>HYPERLINK("http://mp.weixin.qq.com/s?__biz=MzI3NTMwNjUyMw==&amp;mid=2247511369&amp;idx=1&amp;sn=a4ef891968e7da2c11fc2e251c2d84c9&amp;chksm=eb042c3ddc73a52b0bca22cdc0765fc66836a7fa329bfa47424a17b36d8e53bc9ce12d3f6d74#rd","文章永久链接")</f>
        <v>文章永久链接</v>
      </c>
    </row>
    <row r="17" spans="1:5" x14ac:dyDescent="0.4">
      <c r="A17" s="2" t="s">
        <v>958</v>
      </c>
      <c r="B17" s="2" t="s">
        <v>1000</v>
      </c>
      <c r="C17" s="2" t="s">
        <v>995</v>
      </c>
      <c r="D17" s="2" t="s">
        <v>999</v>
      </c>
      <c r="E17" s="3" t="str">
        <f>HYPERLINK("http://mp.weixin.qq.com/s?__biz=MzI3NTMwNjUyMw==&amp;mid=2247511369&amp;idx=2&amp;sn=3d11e3f6499dc561ab4bb807112acaa3&amp;chksm=eb042c3ddc73a52bae8715df58548ee6438401dd0f5d281a3a144a5f92bc5c1eb49475fe14d2#rd","文章永久链接")</f>
        <v>文章永久链接</v>
      </c>
    </row>
    <row r="18" spans="1:5" x14ac:dyDescent="0.4">
      <c r="A18" s="2" t="s">
        <v>958</v>
      </c>
      <c r="B18" s="2" t="s">
        <v>998</v>
      </c>
      <c r="C18" s="2" t="s">
        <v>995</v>
      </c>
      <c r="D18" s="2" t="s">
        <v>997</v>
      </c>
      <c r="E18" s="3" t="str">
        <f>HYPERLINK("http://mp.weixin.qq.com/s?__biz=MzI3NTMwNjUyMw==&amp;mid=2247511369&amp;idx=3&amp;sn=aafb47295535ae263e4e80b2927ffc83&amp;chksm=eb042c3ddc73a52b1f351a9aa1ab5df2e493e9b50ed11dd1ac2bf081198fb327f856976ad134#rd","文章永久链接")</f>
        <v>文章永久链接</v>
      </c>
    </row>
    <row r="19" spans="1:5" x14ac:dyDescent="0.4">
      <c r="A19" s="2" t="s">
        <v>958</v>
      </c>
      <c r="B19" s="2" t="s">
        <v>996</v>
      </c>
      <c r="C19" s="2" t="s">
        <v>995</v>
      </c>
      <c r="D19" s="2" t="s">
        <v>994</v>
      </c>
      <c r="E19" s="3" t="str">
        <f>HYPERLINK("http://mp.weixin.qq.com/s?__biz=MzI3NTMwNjUyMw==&amp;mid=2247511369&amp;idx=4&amp;sn=589ec42c5148dd2b2e653955dfba1415&amp;chksm=eb042c3ddc73a52b1b2eacd3f1eb6e25a94cc4b111cf92a8b5b1abfa8b07e322f40b0e84d4f6#rd","文章永久链接")</f>
        <v>文章永久链接</v>
      </c>
    </row>
    <row r="20" spans="1:5" x14ac:dyDescent="0.4">
      <c r="A20" s="2" t="s">
        <v>958</v>
      </c>
      <c r="B20" s="2" t="s">
        <v>993</v>
      </c>
      <c r="C20" s="2" t="s">
        <v>990</v>
      </c>
      <c r="D20" s="2" t="s">
        <v>992</v>
      </c>
      <c r="E20" s="3" t="str">
        <f>HYPERLINK("http://mp.weixin.qq.com/s?__biz=MzI3NTMwNjUyMw==&amp;mid=2247511300&amp;idx=1&amp;sn=1209c8ec4016f9218773d606354a9303&amp;chksm=eb042c70dc73a566810f425deb710cfb46dace1b08151211dcb7e7cef03dbbb1cf95892e91d2#rd","文章永久链接")</f>
        <v>文章永久链接</v>
      </c>
    </row>
    <row r="21" spans="1:5" x14ac:dyDescent="0.4">
      <c r="A21" s="2" t="s">
        <v>958</v>
      </c>
      <c r="B21" s="2" t="s">
        <v>991</v>
      </c>
      <c r="C21" s="2" t="s">
        <v>990</v>
      </c>
      <c r="D21" s="2" t="s">
        <v>989</v>
      </c>
      <c r="E21" s="3" t="str">
        <f>HYPERLINK("http://mp.weixin.qq.com/s?__biz=MzI3NTMwNjUyMw==&amp;mid=2247511300&amp;idx=2&amp;sn=48a4b29ecadcf665fedffa7b61a77bad&amp;chksm=eb042c70dc73a5665ba375417ee10e4c33013bca7f86a04c67ea62b1070cf3239cd9ffcbfd9a#rd","文章永久链接")</f>
        <v>文章永久链接</v>
      </c>
    </row>
    <row r="22" spans="1:5" x14ac:dyDescent="0.4">
      <c r="A22" s="2" t="s">
        <v>958</v>
      </c>
      <c r="B22" s="2" t="s">
        <v>971</v>
      </c>
      <c r="C22" s="2" t="s">
        <v>970</v>
      </c>
      <c r="D22" s="2" t="s">
        <v>969</v>
      </c>
      <c r="E22" s="3" t="str">
        <f>HYPERLINK("http://mp.weixin.qq.com/s?__biz=MzI3NTMwNjUyMw==&amp;mid=2247511246&amp;idx=3&amp;sn=5909f5ef9f0e654d16c477a306f5fcbc&amp;chksm=eb042dbadc73a4acd0f0c53111af63a6abf9b421858029c8f942ac4e88f15e5ece2706814b6d#rd","文章永久链接")</f>
        <v>文章永久链接</v>
      </c>
    </row>
  </sheetData>
  <sortState xmlns:xlrd2="http://schemas.microsoft.com/office/spreadsheetml/2017/richdata2" ref="A2:E22">
    <sortCondition descending="1" ref="C2:C22"/>
  </sortState>
  <phoneticPr fontId="1" type="noConversion"/>
  <printOptions horizontalCentered="1"/>
  <pageMargins left="0.3" right="0.3" top="0.61" bottom="0.37" header="0.1" footer="0.1"/>
  <pageSetup paperSize="9" pageOrder="overThenDown" orientation="portrait" useFirstPageNumber="1" horizontalDpi="300" verticalDpi="300"/>
  <headerFooter alignWithMargins="0">
    <oddHeader>&amp;P</oddHeader>
    <oddFooter>&amp;F</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81BBA4-216B-4A37-91D4-FB508E516069}">
  <sheetPr>
    <outlinePr summaryBelow="0" summaryRight="0"/>
  </sheetPr>
  <dimension ref="A1:E13"/>
  <sheetViews>
    <sheetView zoomScaleNormal="100" workbookViewId="0"/>
  </sheetViews>
  <sheetFormatPr defaultRowHeight="12.3" x14ac:dyDescent="0.4"/>
  <cols>
    <col min="1" max="1" width="7.19921875" style="2" customWidth="1"/>
    <col min="2" max="2" width="53.09765625" style="2" customWidth="1"/>
    <col min="3" max="3" width="17.09765625" style="2" customWidth="1"/>
    <col min="4" max="4" width="135.8984375" style="2" customWidth="1"/>
    <col min="5" max="5" width="10.796875" style="2" customWidth="1"/>
    <col min="6" max="16384" width="8.796875" style="1"/>
  </cols>
  <sheetData>
    <row r="1" spans="1:5" x14ac:dyDescent="0.4">
      <c r="A1" s="2" t="s">
        <v>274</v>
      </c>
      <c r="B1" s="2" t="s">
        <v>273</v>
      </c>
      <c r="C1" s="2" t="s">
        <v>272</v>
      </c>
      <c r="D1" s="2" t="s">
        <v>271</v>
      </c>
      <c r="E1" s="2" t="s">
        <v>270</v>
      </c>
    </row>
    <row r="2" spans="1:5" x14ac:dyDescent="0.4">
      <c r="A2" s="2" t="s">
        <v>1010</v>
      </c>
      <c r="B2" s="2" t="s">
        <v>1014</v>
      </c>
      <c r="C2" s="2" t="s">
        <v>1008</v>
      </c>
      <c r="D2" s="2" t="s">
        <v>1013</v>
      </c>
      <c r="E2" s="3" t="str">
        <f>HYPERLINK("http://mp.weixin.qq.com/s?__biz=MzUxMzkwMjY1MA==&amp;mid=2247489398&amp;idx=1&amp;sn=754661504cac6e00ffb54a5715b2f4cb&amp;chksm=f94f4623ce38cf3562f8972a89f22a2de1aef5dbe5bb9ed6c1efeb52689706dc1c2f670e404f#rd","文章永久链接")</f>
        <v>文章永久链接</v>
      </c>
    </row>
    <row r="3" spans="1:5" x14ac:dyDescent="0.4">
      <c r="A3" s="2" t="s">
        <v>1010</v>
      </c>
      <c r="B3" s="2" t="s">
        <v>1012</v>
      </c>
      <c r="C3" s="2" t="s">
        <v>1008</v>
      </c>
      <c r="D3" s="2" t="s">
        <v>1011</v>
      </c>
      <c r="E3" s="3" t="str">
        <f>HYPERLINK("http://mp.weixin.qq.com/s?__biz=MzUxMzkwMjY1MA==&amp;mid=2247489398&amp;idx=2&amp;sn=fc09bea07173d7b2a948d848b24603c6&amp;chksm=f94f4623ce38cf350416b0ffa85ba817c5a8edbc2c39fba238a64b53d1447395c3c1737d3174#rd","文章永久链接")</f>
        <v>文章永久链接</v>
      </c>
    </row>
    <row r="4" spans="1:5" x14ac:dyDescent="0.4">
      <c r="A4" s="2" t="s">
        <v>1010</v>
      </c>
      <c r="B4" s="2" t="s">
        <v>1009</v>
      </c>
      <c r="C4" s="2" t="s">
        <v>1008</v>
      </c>
      <c r="D4" s="2" t="s">
        <v>1007</v>
      </c>
      <c r="E4" s="3" t="str">
        <f>HYPERLINK("http://mp.weixin.qq.com/s?__biz=MzUxMzkwMjY1MA==&amp;mid=2247489398&amp;idx=3&amp;sn=e34118a7900dbda9b7d7e3a804838d90&amp;chksm=f94f4623ce38cf35a147b60400d5917d000aa4630c141065121817a38adb8e762d82cb9c4028#rd","文章永久链接")</f>
        <v>文章永久链接</v>
      </c>
    </row>
    <row r="5" spans="1:5" x14ac:dyDescent="0.4">
      <c r="A5" s="2" t="s">
        <v>1010</v>
      </c>
      <c r="B5" s="2" t="s">
        <v>1021</v>
      </c>
      <c r="C5" s="2" t="s">
        <v>1016</v>
      </c>
      <c r="D5" s="2" t="s">
        <v>1020</v>
      </c>
      <c r="E5" s="3" t="str">
        <f>HYPERLINK("http://mp.weixin.qq.com/s?__biz=MzUxMzkwMjY1MA==&amp;mid=2247489357&amp;idx=1&amp;sn=2f58fa2bd3c73096a579c097e7bf7b18&amp;chksm=f94f4618ce38cf0e81d1c9c3894ef75cc5ea0b07604eab5ca8fb31bb8b675941777490981e63#rd","文章永久链接")</f>
        <v>文章永久链接</v>
      </c>
    </row>
    <row r="6" spans="1:5" x14ac:dyDescent="0.4">
      <c r="A6" s="2" t="s">
        <v>1010</v>
      </c>
      <c r="B6" s="2" t="s">
        <v>1019</v>
      </c>
      <c r="C6" s="2" t="s">
        <v>1016</v>
      </c>
      <c r="D6" s="2" t="s">
        <v>1018</v>
      </c>
      <c r="E6" s="3" t="str">
        <f>HYPERLINK("http://mp.weixin.qq.com/s?__biz=MzUxMzkwMjY1MA==&amp;mid=2247489357&amp;idx=2&amp;sn=1d29c9aabbf30918c2a3a98f9c3a9d9f&amp;chksm=f94f4618ce38cf0e698d859b43a987d59745618f0b191626ef74e5c903f288fe96c81d9a902c#rd","文章永久链接")</f>
        <v>文章永久链接</v>
      </c>
    </row>
    <row r="7" spans="1:5" x14ac:dyDescent="0.4">
      <c r="A7" s="2" t="s">
        <v>1010</v>
      </c>
      <c r="B7" s="2" t="s">
        <v>1017</v>
      </c>
      <c r="C7" s="2" t="s">
        <v>1016</v>
      </c>
      <c r="D7" s="2" t="s">
        <v>1015</v>
      </c>
      <c r="E7" s="3" t="str">
        <f>HYPERLINK("http://mp.weixin.qq.com/s?__biz=MzUxMzkwMjY1MA==&amp;mid=2247489357&amp;idx=3&amp;sn=7933e3296bf243229f13a724d1cb09c9&amp;chksm=f94f4618ce38cf0ebdbe7b860ed4a52e6a9a8974ac61a7be0d17bb090849d476b38083e72ec3#rd","文章永久链接")</f>
        <v>文章永久链接</v>
      </c>
    </row>
    <row r="8" spans="1:5" x14ac:dyDescent="0.4">
      <c r="A8" s="2" t="s">
        <v>1010</v>
      </c>
      <c r="B8" s="2" t="s">
        <v>1024</v>
      </c>
      <c r="C8" s="2" t="s">
        <v>1023</v>
      </c>
      <c r="D8" s="2" t="s">
        <v>1022</v>
      </c>
      <c r="E8" s="3" t="str">
        <f>HYPERLINK("http://mp.weixin.qq.com/s?__biz=MzUxMzkwMjY1MA==&amp;mid=2247489322&amp;idx=1&amp;sn=60e441194de920ff6896754b7a1720b8&amp;chksm=f94f467fce38cf691b440d9b04816f87a0f0aa2b71796d4e7bef085d0eebb6e234b027cd470c#rd","文章永久链接")</f>
        <v>文章永久链接</v>
      </c>
    </row>
    <row r="9" spans="1:5" x14ac:dyDescent="0.4">
      <c r="A9" s="2" t="s">
        <v>1010</v>
      </c>
      <c r="B9" s="2" t="s">
        <v>769</v>
      </c>
      <c r="C9" s="2" t="s">
        <v>1028</v>
      </c>
      <c r="D9" s="2" t="s">
        <v>1027</v>
      </c>
      <c r="E9" s="3" t="str">
        <f>HYPERLINK("http://mp.weixin.qq.com/s?__biz=MzUxMzkwMjY1MA==&amp;mid=2247489305&amp;idx=1&amp;sn=93f9fd61923060f870020606b77c7abc&amp;chksm=f94f464cce38cf5a0fd481929318fba1d55c26c1df1e003afdb3bf93a8d08fb3bbc802acc84e#rd","文章永久链接")</f>
        <v>文章永久链接</v>
      </c>
    </row>
    <row r="10" spans="1:5" x14ac:dyDescent="0.4">
      <c r="A10" s="2" t="s">
        <v>1010</v>
      </c>
      <c r="B10" s="2" t="s">
        <v>760</v>
      </c>
      <c r="C10" s="2" t="s">
        <v>1026</v>
      </c>
      <c r="D10" s="2" t="s">
        <v>1025</v>
      </c>
      <c r="E10" s="3" t="str">
        <f>HYPERLINK("http://mp.weixin.qq.com/s?__biz=MzUxMzkwMjY1MA==&amp;mid=2247489303&amp;idx=1&amp;sn=3c7483499939cbdd09436f766fee0aac&amp;chksm=f94f4642ce38cf54cfe6718d599a35d6426729764c25de5bab15dbd1ead8a13b0aacbda66b1b#rd","文章永久链接")</f>
        <v>文章永久链接</v>
      </c>
    </row>
    <row r="11" spans="1:5" x14ac:dyDescent="0.4">
      <c r="A11" s="2" t="s">
        <v>1010</v>
      </c>
      <c r="B11" s="2" t="s">
        <v>1035</v>
      </c>
      <c r="C11" s="2" t="s">
        <v>1030</v>
      </c>
      <c r="D11" s="2" t="s">
        <v>1034</v>
      </c>
      <c r="E11" s="3" t="str">
        <f>HYPERLINK("http://mp.weixin.qq.com/s?__biz=MzUxMzkwMjY1MA==&amp;mid=2247489301&amp;idx=1&amp;sn=1a636f5c3d6d8a44d79b0406a971312f&amp;chksm=f94f4640ce38cf56aeb4d5a6f7eda59e03784db5d5b8debfb46ab706b4ce260d228c068a5c9f#rd","文章永久链接")</f>
        <v>文章永久链接</v>
      </c>
    </row>
    <row r="12" spans="1:5" x14ac:dyDescent="0.4">
      <c r="A12" s="2" t="s">
        <v>1010</v>
      </c>
      <c r="B12" s="2" t="s">
        <v>1033</v>
      </c>
      <c r="C12" s="2" t="s">
        <v>1030</v>
      </c>
      <c r="D12" s="2" t="s">
        <v>1032</v>
      </c>
      <c r="E12" s="3" t="str">
        <f>HYPERLINK("http://mp.weixin.qq.com/s?__biz=MzUxMzkwMjY1MA==&amp;mid=2247489301&amp;idx=2&amp;sn=b62783a643b583ac97a684d9faee7050&amp;chksm=f94f4640ce38cf566ae4e7f78bd0c24c5e59561854da921e1289b0f7851b649299c978a35809#rd","文章永久链接")</f>
        <v>文章永久链接</v>
      </c>
    </row>
    <row r="13" spans="1:5" x14ac:dyDescent="0.4">
      <c r="A13" s="2" t="s">
        <v>1010</v>
      </c>
      <c r="B13" s="2" t="s">
        <v>1031</v>
      </c>
      <c r="C13" s="2" t="s">
        <v>1030</v>
      </c>
      <c r="D13" s="2" t="s">
        <v>1029</v>
      </c>
      <c r="E13" s="3" t="str">
        <f>HYPERLINK("http://mp.weixin.qq.com/s?__biz=MzUxMzkwMjY1MA==&amp;mid=2247489301&amp;idx=3&amp;sn=f5fa2698e987c1834dff4c0170180f41&amp;chksm=f94f4640ce38cf569476f624fa8ac082b61b59f2abf415c86b7118579911eec135d1d8095b76#rd","文章永久链接")</f>
        <v>文章永久链接</v>
      </c>
    </row>
  </sheetData>
  <sortState xmlns:xlrd2="http://schemas.microsoft.com/office/spreadsheetml/2017/richdata2" ref="A2:E13">
    <sortCondition descending="1" ref="C2:C13"/>
  </sortState>
  <phoneticPr fontId="1" type="noConversion"/>
  <printOptions horizontalCentered="1"/>
  <pageMargins left="0.3" right="0.3" top="0.61" bottom="0.37" header="0.1" footer="0.1"/>
  <pageSetup paperSize="9" pageOrder="overThenDown" orientation="portrait" useFirstPageNumber="1" horizontalDpi="300" verticalDpi="300"/>
  <headerFooter alignWithMargins="0">
    <oddHeader>&amp;P</oddHeader>
    <oddFooter>&amp;F</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D802ED-991C-449B-8F11-F8C23C357692}">
  <sheetPr>
    <outlinePr summaryBelow="0" summaryRight="0"/>
  </sheetPr>
  <dimension ref="A1:E56"/>
  <sheetViews>
    <sheetView zoomScaleNormal="100" workbookViewId="0"/>
  </sheetViews>
  <sheetFormatPr defaultRowHeight="12.3" x14ac:dyDescent="0.4"/>
  <cols>
    <col min="1" max="1" width="14.3984375" style="2" customWidth="1"/>
    <col min="2" max="2" width="85.5" style="2" customWidth="1"/>
    <col min="3" max="3" width="17.09765625" style="2" customWidth="1"/>
    <col min="4" max="4" width="52.19921875" style="2" customWidth="1"/>
    <col min="5" max="5" width="10.796875" style="2" customWidth="1"/>
    <col min="6" max="16384" width="8.796875" style="1"/>
  </cols>
  <sheetData>
    <row r="1" spans="1:5" x14ac:dyDescent="0.4">
      <c r="A1" s="2" t="s">
        <v>274</v>
      </c>
      <c r="B1" s="2" t="s">
        <v>273</v>
      </c>
      <c r="C1" s="2" t="s">
        <v>272</v>
      </c>
      <c r="D1" s="2" t="s">
        <v>271</v>
      </c>
      <c r="E1" s="2" t="s">
        <v>270</v>
      </c>
    </row>
    <row r="2" spans="1:5" x14ac:dyDescent="0.4">
      <c r="A2" s="2" t="s">
        <v>278</v>
      </c>
      <c r="B2" s="2" t="s">
        <v>313</v>
      </c>
      <c r="C2" s="2" t="s">
        <v>310</v>
      </c>
      <c r="D2" s="2" t="s">
        <v>312</v>
      </c>
      <c r="E2" s="3" t="str">
        <f>HYPERLINK("http://mp.weixin.qq.com/s?__biz=MzA5MzEwMDEzNQ==&amp;mid=2650432570&amp;idx=1&amp;sn=967eff7a46e66da6efa58caf586fa68e&amp;chksm=886dc532bf1a4c24d56d973d718b44a01bf037fb0819e067ea60b373ae762c6140d0b77d5278#rd","文章永久链接")</f>
        <v>文章永久链接</v>
      </c>
    </row>
    <row r="3" spans="1:5" x14ac:dyDescent="0.4">
      <c r="A3" s="2" t="s">
        <v>278</v>
      </c>
      <c r="B3" s="2" t="s">
        <v>311</v>
      </c>
      <c r="C3" s="2" t="s">
        <v>310</v>
      </c>
      <c r="D3" s="2" t="s">
        <v>309</v>
      </c>
      <c r="E3" s="3" t="str">
        <f>HYPERLINK("http://mp.weixin.qq.com/s?__biz=MzA5MzEwMDEzNQ==&amp;mid=2650432570&amp;idx=2&amp;sn=7d506005a12b870509fa20a5f2cde0d8&amp;chksm=886dc532bf1a4c246ec3089cf3288b98cb034bede2ff57f3d9543a279f080363933c6b86d17e#rd","文章永久链接")</f>
        <v>文章永久链接</v>
      </c>
    </row>
    <row r="4" spans="1:5" x14ac:dyDescent="0.4">
      <c r="A4" s="2" t="s">
        <v>278</v>
      </c>
      <c r="B4" s="2" t="s">
        <v>308</v>
      </c>
      <c r="C4" s="2" t="s">
        <v>302</v>
      </c>
      <c r="D4" s="2" t="s">
        <v>281</v>
      </c>
      <c r="E4" s="3" t="str">
        <f>HYPERLINK("http://mp.weixin.qq.com/s?__biz=MzA5MzEwMDEzNQ==&amp;mid=2650432533&amp;idx=1&amp;sn=42f3515c2cbb80d8787da3485eeaa090&amp;chksm=886dc51dbf1a4c0b8aa362e85b741104e2d4a2d4271ba35ee5c492aa048b99f8f257a03991e6#rd","文章永久链接")</f>
        <v>文章永久链接</v>
      </c>
    </row>
    <row r="5" spans="1:5" x14ac:dyDescent="0.4">
      <c r="A5" s="2" t="s">
        <v>278</v>
      </c>
      <c r="B5" s="2" t="s">
        <v>307</v>
      </c>
      <c r="C5" s="2" t="s">
        <v>302</v>
      </c>
      <c r="D5" s="2" t="s">
        <v>306</v>
      </c>
      <c r="E5" s="3" t="str">
        <f>HYPERLINK("http://mp.weixin.qq.com/s?__biz=MzA5MzEwMDEzNQ==&amp;mid=2650432533&amp;idx=2&amp;sn=89925f9c9b2f9c0604a457ac2ee58731&amp;chksm=886dc51dbf1a4c0b24b0ebfa66cac09a582f8a4079c5b28eec545326d52e3e24abf96c728117#rd","文章永久链接")</f>
        <v>文章永久链接</v>
      </c>
    </row>
    <row r="6" spans="1:5" x14ac:dyDescent="0.4">
      <c r="A6" s="2" t="s">
        <v>278</v>
      </c>
      <c r="B6" s="2" t="s">
        <v>305</v>
      </c>
      <c r="C6" s="2" t="s">
        <v>302</v>
      </c>
      <c r="D6" s="2" t="s">
        <v>304</v>
      </c>
      <c r="E6" s="3" t="str">
        <f>HYPERLINK("http://mp.weixin.qq.com/s?__biz=MzA5MzEwMDEzNQ==&amp;mid=2650432533&amp;idx=3&amp;sn=bbe45b7a03bf292fdcca584b5c230a11&amp;chksm=886dc51dbf1a4c0ba4014efc2aa07e5c8e0ca6a2cab66755634ebf23e8df43d125682ea9aadc#rd","文章永久链接")</f>
        <v>文章永久链接</v>
      </c>
    </row>
    <row r="7" spans="1:5" x14ac:dyDescent="0.4">
      <c r="A7" s="2" t="s">
        <v>278</v>
      </c>
      <c r="B7" s="2" t="s">
        <v>303</v>
      </c>
      <c r="C7" s="2" t="s">
        <v>302</v>
      </c>
      <c r="D7" s="2" t="s">
        <v>301</v>
      </c>
      <c r="E7" s="3" t="str">
        <f>HYPERLINK("http://mp.weixin.qq.com/s?__biz=MzA5MzEwMDEzNQ==&amp;mid=2650432533&amp;idx=4&amp;sn=36f30888f38c7bf8b59e8c1678f21cbe&amp;chksm=886dc51dbf1a4c0b2748ec17f4a5f1e2cae0d70a373cedfb9a0b3f69c77f3b15a17fc79a944f#rd","文章永久链接")</f>
        <v>文章永久链接</v>
      </c>
    </row>
    <row r="8" spans="1:5" x14ac:dyDescent="0.4">
      <c r="A8" s="2" t="s">
        <v>278</v>
      </c>
      <c r="B8" s="2" t="s">
        <v>300</v>
      </c>
      <c r="C8" s="2" t="s">
        <v>297</v>
      </c>
      <c r="D8" s="2" t="s">
        <v>281</v>
      </c>
      <c r="E8" s="3" t="str">
        <f>HYPERLINK("http://mp.weixin.qq.com/s?__biz=MzA5MzEwMDEzNQ==&amp;mid=2650432475&amp;idx=1&amp;sn=e9c89eabd7442ae9209af8d56c95742f&amp;chksm=886dc2d3bf1a4bc5d5f9029ea0d866df24626fdf647058c2f91cd15fb56f33cbd9d13ab26985#rd","文章永久链接")</f>
        <v>文章永久链接</v>
      </c>
    </row>
    <row r="9" spans="1:5" x14ac:dyDescent="0.4">
      <c r="A9" s="2" t="s">
        <v>278</v>
      </c>
      <c r="B9" s="2" t="s">
        <v>299</v>
      </c>
      <c r="C9" s="2" t="s">
        <v>297</v>
      </c>
      <c r="D9" s="2" t="s">
        <v>279</v>
      </c>
      <c r="E9" s="3" t="str">
        <f>HYPERLINK("http://mp.weixin.qq.com/s?__biz=MzA5MzEwMDEzNQ==&amp;mid=2650432475&amp;idx=2&amp;sn=64fc1dfdc9bf67030f2b63ebfefe436b&amp;chksm=886dc2d3bf1a4bc55eb46b6d08838350476a064cb2b89d53a8287ef141fab53afbede867d49b#rd","文章永久链接")</f>
        <v>文章永久链接</v>
      </c>
    </row>
    <row r="10" spans="1:5" x14ac:dyDescent="0.4">
      <c r="A10" s="2" t="s">
        <v>278</v>
      </c>
      <c r="B10" s="2" t="s">
        <v>298</v>
      </c>
      <c r="C10" s="2" t="s">
        <v>297</v>
      </c>
      <c r="D10" s="2" t="s">
        <v>296</v>
      </c>
      <c r="E10" s="3" t="str">
        <f>HYPERLINK("http://mp.weixin.qq.com/s?__biz=MzA5MzEwMDEzNQ==&amp;mid=2650432475&amp;idx=3&amp;sn=a3c091b9128e21bd1c7ef2790b145ebf&amp;chksm=886dc2d3bf1a4bc5a5ef433e0d5be477a18229f767c9311890501f94fbf02a408e373c009003#rd","文章永久链接")</f>
        <v>文章永久链接</v>
      </c>
    </row>
    <row r="11" spans="1:5" x14ac:dyDescent="0.4">
      <c r="A11" s="2" t="s">
        <v>278</v>
      </c>
      <c r="B11" s="2" t="s">
        <v>295</v>
      </c>
      <c r="C11" s="2" t="s">
        <v>291</v>
      </c>
      <c r="D11" s="2" t="s">
        <v>281</v>
      </c>
      <c r="E11" s="3" t="str">
        <f>HYPERLINK("http://mp.weixin.qq.com/s?__biz=MzA5MzEwMDEzNQ==&amp;mid=2650432397&amp;idx=1&amp;sn=04c7dec3453c6a35d82698aebc5fca2a&amp;chksm=886dc285bf1a4b93719f542bc5e55a4c64cd38c37878edfce7cefa1f47f9a50edec137cab051#rd","文章永久链接")</f>
        <v>文章永久链接</v>
      </c>
    </row>
    <row r="12" spans="1:5" x14ac:dyDescent="0.4">
      <c r="A12" s="2" t="s">
        <v>278</v>
      </c>
      <c r="B12" s="2" t="s">
        <v>294</v>
      </c>
      <c r="C12" s="2" t="s">
        <v>291</v>
      </c>
      <c r="D12" s="2" t="s">
        <v>293</v>
      </c>
      <c r="E12" s="3" t="str">
        <f>HYPERLINK("http://mp.weixin.qq.com/s?__biz=MzA5MzEwMDEzNQ==&amp;mid=2650432397&amp;idx=2&amp;sn=4b54171d7b364a5fadf890762492e75f&amp;chksm=886dc285bf1a4b93bec620dd4a7a845f4a5bee85bf1b66ae49fe988363327e228f392f9f1179#rd","文章永久链接")</f>
        <v>文章永久链接</v>
      </c>
    </row>
    <row r="13" spans="1:5" x14ac:dyDescent="0.4">
      <c r="A13" s="2" t="s">
        <v>278</v>
      </c>
      <c r="B13" s="2" t="s">
        <v>292</v>
      </c>
      <c r="C13" s="2" t="s">
        <v>291</v>
      </c>
      <c r="D13" s="2" t="s">
        <v>290</v>
      </c>
      <c r="E13" s="3" t="str">
        <f>HYPERLINK("http://mp.weixin.qq.com/s?__biz=MzA5MzEwMDEzNQ==&amp;mid=2650432397&amp;idx=3&amp;sn=0f4a33b7cb497052dca88387ebbc4500&amp;chksm=886dc285bf1a4b9318a959f7de1ff649d7d5975588512d043ed885760ce5a7ac54e75c9fabc2#rd","文章永久链接")</f>
        <v>文章永久链接</v>
      </c>
    </row>
    <row r="14" spans="1:5" x14ac:dyDescent="0.4">
      <c r="A14" s="2" t="s">
        <v>278</v>
      </c>
      <c r="B14" s="2" t="s">
        <v>289</v>
      </c>
      <c r="C14" s="2" t="s">
        <v>283</v>
      </c>
      <c r="D14" s="2" t="s">
        <v>281</v>
      </c>
      <c r="E14" s="3" t="str">
        <f>HYPERLINK("http://mp.weixin.qq.com/s?__biz=MzA5MzEwMDEzNQ==&amp;mid=2650432367&amp;idx=1&amp;sn=1b6a50dfdb510a5de1f713fc1786ca65&amp;chksm=886dc267bf1a4b71bf2d173b3d92a8c4df7b9ff736ad509465e0c63e93f2efd4b88ef692bd51#rd","文章永久链接")</f>
        <v>文章永久链接</v>
      </c>
    </row>
    <row r="15" spans="1:5" x14ac:dyDescent="0.4">
      <c r="A15" s="2" t="s">
        <v>278</v>
      </c>
      <c r="B15" s="2" t="s">
        <v>288</v>
      </c>
      <c r="C15" s="2" t="s">
        <v>283</v>
      </c>
      <c r="D15" s="2" t="s">
        <v>287</v>
      </c>
      <c r="E15" s="3" t="str">
        <f>HYPERLINK("http://mp.weixin.qq.com/s?__biz=MzA5MzEwMDEzNQ==&amp;mid=2650432367&amp;idx=2&amp;sn=0fd17afdcd6e8aad8e537181cf7ef014&amp;chksm=886dc267bf1a4b71291caa032b59144678919f729c446e76e5311e288327674cb4223707b85e#rd","文章永久链接")</f>
        <v>文章永久链接</v>
      </c>
    </row>
    <row r="16" spans="1:5" x14ac:dyDescent="0.4">
      <c r="A16" s="2" t="s">
        <v>278</v>
      </c>
      <c r="B16" s="2" t="s">
        <v>286</v>
      </c>
      <c r="C16" s="2" t="s">
        <v>283</v>
      </c>
      <c r="D16" s="2" t="s">
        <v>285</v>
      </c>
      <c r="E16" s="3" t="str">
        <f>HYPERLINK("http://mp.weixin.qq.com/s?__biz=MzA5MzEwMDEzNQ==&amp;mid=2650432367&amp;idx=3&amp;sn=8a00910f56fece2fc7bb10bc07ecb2e6&amp;chksm=886dc267bf1a4b71be7a3810f8c666360ecac0f8ad97733c4e9c0d09c040dcfcefdea2d59c86#rd","文章永久链接")</f>
        <v>文章永久链接</v>
      </c>
    </row>
    <row r="17" spans="1:5" x14ac:dyDescent="0.4">
      <c r="A17" s="2" t="s">
        <v>278</v>
      </c>
      <c r="B17" s="2" t="s">
        <v>284</v>
      </c>
      <c r="C17" s="2" t="s">
        <v>283</v>
      </c>
      <c r="D17" s="2" t="s">
        <v>279</v>
      </c>
      <c r="E17" s="3" t="str">
        <f>HYPERLINK("http://mp.weixin.qq.com/s?__biz=MzA5MzEwMDEzNQ==&amp;mid=2650432367&amp;idx=4&amp;sn=d7ef12c595feacafd9623309e2c15f9c&amp;chksm=886dc267bf1a4b7159d8426996ba79da66604e06aaa9a58279817154b285cec291d4b48e9468#rd","文章永久链接")</f>
        <v>文章永久链接</v>
      </c>
    </row>
    <row r="18" spans="1:5" x14ac:dyDescent="0.4">
      <c r="A18" s="2" t="s">
        <v>278</v>
      </c>
      <c r="B18" s="2" t="s">
        <v>282</v>
      </c>
      <c r="C18" s="2" t="s">
        <v>276</v>
      </c>
      <c r="D18" s="2" t="s">
        <v>281</v>
      </c>
      <c r="E18" s="3" t="str">
        <f>HYPERLINK("http://mp.weixin.qq.com/s?__biz=MzA5MzEwMDEzNQ==&amp;mid=2650432318&amp;idx=1&amp;sn=4e85b4d35768250d70149c968347ad5c&amp;chksm=886dc236bf1a4b20daf14b2bb1b5475237aa77a4bc99530b8f85a9c478e11085cf16ebaa80f5#rd","文章永久链接")</f>
        <v>文章永久链接</v>
      </c>
    </row>
    <row r="19" spans="1:5" x14ac:dyDescent="0.4">
      <c r="A19" s="2" t="s">
        <v>278</v>
      </c>
      <c r="B19" s="2" t="s">
        <v>280</v>
      </c>
      <c r="C19" s="2" t="s">
        <v>276</v>
      </c>
      <c r="D19" s="2" t="s">
        <v>279</v>
      </c>
      <c r="E19" s="3" t="str">
        <f>HYPERLINK("http://mp.weixin.qq.com/s?__biz=MzA5MzEwMDEzNQ==&amp;mid=2650432318&amp;idx=2&amp;sn=c4559c53296240edab684f7964cb9183&amp;chksm=886dc236bf1a4b204b9050abc2af2f3d83fd19ad1e505bfb3885ae04d689aed2b3881977187d#rd","文章永久链接")</f>
        <v>文章永久链接</v>
      </c>
    </row>
    <row r="20" spans="1:5" x14ac:dyDescent="0.4">
      <c r="A20" s="2" t="s">
        <v>278</v>
      </c>
      <c r="B20" s="2" t="s">
        <v>277</v>
      </c>
      <c r="C20" s="2" t="s">
        <v>276</v>
      </c>
      <c r="D20" s="2" t="s">
        <v>275</v>
      </c>
      <c r="E20" s="3" t="str">
        <f>HYPERLINK("http://mp.weixin.qq.com/s?__biz=MzA5MzEwMDEzNQ==&amp;mid=2650432318&amp;idx=3&amp;sn=69613c5ab46e53e7ad37b6a8b51960ec&amp;chksm=886dc236bf1a4b20f6a83a083f965699b7c3acb62fe91cceebb34531593340c0299801ddd17d#rd","文章永久链接")</f>
        <v>文章永久链接</v>
      </c>
    </row>
    <row r="21" spans="1:5" x14ac:dyDescent="0.4">
      <c r="A21" s="2" t="s">
        <v>278</v>
      </c>
      <c r="B21" s="2" t="s">
        <v>318</v>
      </c>
      <c r="C21" s="2" t="s">
        <v>317</v>
      </c>
      <c r="D21" s="2" t="s">
        <v>316</v>
      </c>
      <c r="E21" s="3" t="str">
        <f>HYPERLINK("http://mp.weixin.qq.com/s?__biz=MzA5MzEwMDEzNQ==&amp;mid=2650432279&amp;idx=1&amp;sn=4561ac43d7c1f6cc8223b450490c58ce&amp;chksm=886dc21fbf1a4b09450ea31d20e34328e90214c6f8467ef26cf1d9f07b1e38af1d778ce4c2ae#rd","文章永久链接")</f>
        <v>文章永久链接</v>
      </c>
    </row>
    <row r="22" spans="1:5" x14ac:dyDescent="0.4">
      <c r="A22" s="2" t="s">
        <v>278</v>
      </c>
      <c r="B22" s="2" t="s">
        <v>315</v>
      </c>
      <c r="C22" s="2" t="s">
        <v>314</v>
      </c>
      <c r="D22" s="2" t="s">
        <v>309</v>
      </c>
      <c r="E22" s="3" t="str">
        <f>HYPERLINK("http://mp.weixin.qq.com/s?__biz=MzA5MzEwMDEzNQ==&amp;mid=2650432262&amp;idx=1&amp;sn=ccf803bd105574758b0576b24effbf4e&amp;chksm=886dc20ebf1a4b18021996da01c1ea822731e4c9ada48d62fc4aa816d0486488b4d4a1da94a9#rd","文章永久链接")</f>
        <v>文章永久链接</v>
      </c>
    </row>
    <row r="23" spans="1:5" x14ac:dyDescent="0.4">
      <c r="A23" s="2" t="s">
        <v>278</v>
      </c>
      <c r="B23" s="2" t="s">
        <v>348</v>
      </c>
      <c r="C23" s="2" t="s">
        <v>347</v>
      </c>
      <c r="D23" s="2" t="s">
        <v>346</v>
      </c>
      <c r="E23" s="3" t="str">
        <f>HYPERLINK("http://mp.weixin.qq.com/s?__biz=MzA5MzEwMDEzNQ==&amp;mid=2650432042&amp;idx=1&amp;sn=5ad7d0217283c8ff55f7dc39e051c986&amp;chksm=886dc322bf1a4a3428e4177667dc9947e6596abd79dbb39a1cb9893324a035dd6449e9412b40#rd","文章永久链接")</f>
        <v>文章永久链接</v>
      </c>
    </row>
    <row r="24" spans="1:5" x14ac:dyDescent="0.4">
      <c r="A24" s="2" t="s">
        <v>278</v>
      </c>
      <c r="B24" s="2" t="s">
        <v>345</v>
      </c>
      <c r="C24" s="2" t="s">
        <v>344</v>
      </c>
      <c r="D24" s="2" t="s">
        <v>343</v>
      </c>
      <c r="E24" s="3" t="str">
        <f>HYPERLINK("http://mp.weixin.qq.com/s?__biz=MzA5MzEwMDEzNQ==&amp;mid=2650432041&amp;idx=1&amp;sn=b4d4b9569e79864a728775b8428988f7&amp;chksm=886dc321bf1a4a37bd733029fe2497116e748d72f8cc68f34c6a03b02d477b9a35d155d7ffc0#rd","文章永久链接")</f>
        <v>文章永久链接</v>
      </c>
    </row>
    <row r="25" spans="1:5" x14ac:dyDescent="0.4">
      <c r="A25" s="2" t="s">
        <v>278</v>
      </c>
      <c r="B25" s="2" t="s">
        <v>342</v>
      </c>
      <c r="C25" s="2" t="s">
        <v>341</v>
      </c>
      <c r="D25" s="2" t="s">
        <v>340</v>
      </c>
      <c r="E25" s="3" t="str">
        <f>HYPERLINK("http://mp.weixin.qq.com/s?__biz=MzA5MzEwMDEzNQ==&amp;mid=2650432040&amp;idx=1&amp;sn=48a6cfedf8d017ddb12afb0e912a858f&amp;chksm=886dc320bf1a4a3647c7749ca15f4cddb452390ba89745ef2224b014bc1df5336b77f158eff6#rd","文章永久链接")</f>
        <v>文章永久链接</v>
      </c>
    </row>
    <row r="26" spans="1:5" x14ac:dyDescent="0.4">
      <c r="A26" s="2" t="s">
        <v>278</v>
      </c>
      <c r="B26" s="2" t="s">
        <v>339</v>
      </c>
      <c r="C26" s="2" t="s">
        <v>335</v>
      </c>
      <c r="D26" s="2" t="s">
        <v>339</v>
      </c>
      <c r="E26" s="3" t="str">
        <f>HYPERLINK("http://mp.weixin.qq.com/s?__biz=MzA5MzEwMDEzNQ==&amp;mid=2650431934&amp;idx=1&amp;sn=38db6213eb4ab6ef21184b66b95af8da&amp;chksm=886dc0b6bf1a49a02b18840738131452d083536a345af8f73f979687bac12f20d810b279655a#rd","文章永久链接")</f>
        <v>文章永久链接</v>
      </c>
    </row>
    <row r="27" spans="1:5" x14ac:dyDescent="0.4">
      <c r="A27" s="2" t="s">
        <v>278</v>
      </c>
      <c r="B27" s="2" t="s">
        <v>338</v>
      </c>
      <c r="C27" s="2" t="s">
        <v>335</v>
      </c>
      <c r="D27" s="2" t="s">
        <v>334</v>
      </c>
      <c r="E27" s="3" t="str">
        <f>HYPERLINK("http://mp.weixin.qq.com/s?__biz=MzA5MzEwMDEzNQ==&amp;mid=2650431934&amp;idx=2&amp;sn=030045465b6d7d8ca6fc050307f554ea&amp;chksm=886dc0b6bf1a49a0df978b761fc3fce1cebb1165595456093696eec56e0a66479105a1277798#rd","文章永久链接")</f>
        <v>文章永久链接</v>
      </c>
    </row>
    <row r="28" spans="1:5" x14ac:dyDescent="0.4">
      <c r="A28" s="2" t="s">
        <v>278</v>
      </c>
      <c r="B28" s="2" t="s">
        <v>337</v>
      </c>
      <c r="C28" s="2" t="s">
        <v>335</v>
      </c>
      <c r="D28" s="2" t="s">
        <v>334</v>
      </c>
      <c r="E28" s="3" t="str">
        <f>HYPERLINK("http://mp.weixin.qq.com/s?__biz=MzA5MzEwMDEzNQ==&amp;mid=2650431934&amp;idx=3&amp;sn=2352ee6bf624826920e6faeeabe868a9&amp;chksm=886dc0b6bf1a49a0b9d2fd1db8afaf0b83620479695fb9a2e912a558bb3abf7fbf80b6518eb0#rd","文章永久链接")</f>
        <v>文章永久链接</v>
      </c>
    </row>
    <row r="29" spans="1:5" x14ac:dyDescent="0.4">
      <c r="A29" s="2" t="s">
        <v>278</v>
      </c>
      <c r="B29" s="2" t="s">
        <v>336</v>
      </c>
      <c r="C29" s="2" t="s">
        <v>335</v>
      </c>
      <c r="D29" s="2" t="s">
        <v>334</v>
      </c>
      <c r="E29" s="3" t="str">
        <f>HYPERLINK("http://mp.weixin.qq.com/s?__biz=MzA5MzEwMDEzNQ==&amp;mid=2650431934&amp;idx=4&amp;sn=38eec3eecb7682f5d72ac6712689c61b&amp;chksm=886dc0b6bf1a49a00423e3e4b7dd5bf5be4a8e5aaa038db010850931e6252989f92d7610575e#rd","文章永久链接")</f>
        <v>文章永久链接</v>
      </c>
    </row>
    <row r="30" spans="1:5" x14ac:dyDescent="0.4">
      <c r="A30" s="2" t="s">
        <v>278</v>
      </c>
      <c r="B30" s="2" t="s">
        <v>333</v>
      </c>
      <c r="C30" s="2" t="s">
        <v>330</v>
      </c>
      <c r="D30" s="2" t="s">
        <v>281</v>
      </c>
      <c r="E30" s="3" t="str">
        <f>HYPERLINK("http://mp.weixin.qq.com/s?__biz=MzA5MzEwMDEzNQ==&amp;mid=2650431819&amp;idx=1&amp;sn=d725b9673e631c5e7bf36c0b09954d85&amp;chksm=886dc043bf1a4955a8d762f7a66cbfaedd457f2d509ce9d6b3cfeefa1489cabaf4b0a2aec2d2#rd","文章永久链接")</f>
        <v>文章永久链接</v>
      </c>
    </row>
    <row r="31" spans="1:5" x14ac:dyDescent="0.4">
      <c r="A31" s="2" t="s">
        <v>278</v>
      </c>
      <c r="B31" s="2" t="s">
        <v>332</v>
      </c>
      <c r="C31" s="2" t="s">
        <v>330</v>
      </c>
      <c r="D31" s="2" t="s">
        <v>290</v>
      </c>
      <c r="E31" s="3" t="str">
        <f>HYPERLINK("http://mp.weixin.qq.com/s?__biz=MzA5MzEwMDEzNQ==&amp;mid=2650431819&amp;idx=2&amp;sn=6ff314262fe3e6c6f32c67053ccf7f66&amp;chksm=886dc043bf1a4955f69787f72595ae665b9d079c6f3cca72af037f65e1dd9467191fee17f04c#rd","文章永久链接")</f>
        <v>文章永久链接</v>
      </c>
    </row>
    <row r="32" spans="1:5" x14ac:dyDescent="0.4">
      <c r="A32" s="2" t="s">
        <v>278</v>
      </c>
      <c r="B32" s="2" t="s">
        <v>331</v>
      </c>
      <c r="C32" s="2" t="s">
        <v>330</v>
      </c>
      <c r="D32" s="2" t="s">
        <v>329</v>
      </c>
      <c r="E32" s="3" t="str">
        <f>HYPERLINK("http://mp.weixin.qq.com/s?__biz=MzA5MzEwMDEzNQ==&amp;mid=2650431819&amp;idx=3&amp;sn=6bfa62f67a9eda7f0e8fd1c15c72a5db&amp;chksm=886dc043bf1a495574660112ec8c789b098f7b052121ef2ea2533d431cfe232f610115ee1542#rd","文章永久链接")</f>
        <v>文章永久链接</v>
      </c>
    </row>
    <row r="33" spans="1:5" x14ac:dyDescent="0.4">
      <c r="A33" s="2" t="s">
        <v>278</v>
      </c>
      <c r="B33" s="2" t="s">
        <v>328</v>
      </c>
      <c r="C33" s="2" t="s">
        <v>325</v>
      </c>
      <c r="D33" s="2" t="s">
        <v>281</v>
      </c>
      <c r="E33" s="3" t="str">
        <f>HYPERLINK("http://mp.weixin.qq.com/s?__biz=MzA5MzEwMDEzNQ==&amp;mid=2650431798&amp;idx=1&amp;sn=28da87bfac46bddaf2fbd1e4f36541be&amp;chksm=886dc03ebf1a49281a9b5539397b64c188037d2a31c617317e783a4b6d259019bc34714e232d#rd","文章永久链接")</f>
        <v>文章永久链接</v>
      </c>
    </row>
    <row r="34" spans="1:5" x14ac:dyDescent="0.4">
      <c r="A34" s="2" t="s">
        <v>278</v>
      </c>
      <c r="B34" s="2" t="s">
        <v>327</v>
      </c>
      <c r="C34" s="2" t="s">
        <v>325</v>
      </c>
      <c r="D34" s="2" t="s">
        <v>279</v>
      </c>
      <c r="E34" s="3" t="str">
        <f>HYPERLINK("http://mp.weixin.qq.com/s?__biz=MzA5MzEwMDEzNQ==&amp;mid=2650431798&amp;idx=2&amp;sn=e1eb4a67f9af9cad1bf15815e665f408&amp;chksm=886dc03ebf1a4928dc8ba279701fb847121a51fa65b7c29eb8f57d101908ca6f70502c96f7b5#rd","文章永久链接")</f>
        <v>文章永久链接</v>
      </c>
    </row>
    <row r="35" spans="1:5" x14ac:dyDescent="0.4">
      <c r="A35" s="2" t="s">
        <v>278</v>
      </c>
      <c r="B35" s="2" t="s">
        <v>326</v>
      </c>
      <c r="C35" s="2" t="s">
        <v>325</v>
      </c>
      <c r="D35" s="2" t="s">
        <v>324</v>
      </c>
      <c r="E35" s="3" t="str">
        <f>HYPERLINK("http://mp.weixin.qq.com/s?__biz=MzA5MzEwMDEzNQ==&amp;mid=2650431798&amp;idx=3&amp;sn=532ae52d408f2df386f13f2e6b402e3e&amp;chksm=886dc03ebf1a4928810f4967a9f7441dcbc0280db5d79b43d302e83fee44773ca69bc794d0ca#rd","文章永久链接")</f>
        <v>文章永久链接</v>
      </c>
    </row>
    <row r="36" spans="1:5" x14ac:dyDescent="0.4">
      <c r="A36" s="2" t="s">
        <v>278</v>
      </c>
      <c r="B36" s="2" t="s">
        <v>323</v>
      </c>
      <c r="C36" s="2" t="s">
        <v>320</v>
      </c>
      <c r="D36" s="2" t="s">
        <v>281</v>
      </c>
      <c r="E36" s="3" t="str">
        <f>HYPERLINK("http://mp.weixin.qq.com/s?__biz=MzA5MzEwMDEzNQ==&amp;mid=2650431743&amp;idx=1&amp;sn=627fa892b93ded046880c4dbf3aad5be&amp;chksm=886dc1f7bf1a48e193fa150eef672c07db8cb9e9626301eb917b7856ad818c27beadf70430e1#rd","文章永久链接")</f>
        <v>文章永久链接</v>
      </c>
    </row>
    <row r="37" spans="1:5" x14ac:dyDescent="0.4">
      <c r="A37" s="2" t="s">
        <v>278</v>
      </c>
      <c r="B37" s="2" t="s">
        <v>322</v>
      </c>
      <c r="C37" s="2" t="s">
        <v>320</v>
      </c>
      <c r="D37" s="2" t="s">
        <v>279</v>
      </c>
      <c r="E37" s="3" t="str">
        <f>HYPERLINK("http://mp.weixin.qq.com/s?__biz=MzA5MzEwMDEzNQ==&amp;mid=2650431743&amp;idx=2&amp;sn=19987b77990185719ff6eb7f0f111cbc&amp;chksm=886dc1f7bf1a48e1f8a8282de73fd5ecc55a8f9fba15699753e481ade8f51d5012e68c149351#rd","文章永久链接")</f>
        <v>文章永久链接</v>
      </c>
    </row>
    <row r="38" spans="1:5" x14ac:dyDescent="0.4">
      <c r="A38" s="2" t="s">
        <v>278</v>
      </c>
      <c r="B38" s="2" t="s">
        <v>321</v>
      </c>
      <c r="C38" s="2" t="s">
        <v>320</v>
      </c>
      <c r="D38" s="2" t="s">
        <v>319</v>
      </c>
      <c r="E38" s="3" t="str">
        <f>HYPERLINK("http://mp.weixin.qq.com/s?__biz=MzA5MzEwMDEzNQ==&amp;mid=2650431743&amp;idx=3&amp;sn=1081f75bf2e39265e0b1047685f921a6&amp;chksm=886dc1f7bf1a48e17bb535f0124b3ef7f1ed280cd69de42325f742fb9b2e40dfc9b155ba78d3#rd","文章永久链接")</f>
        <v>文章永久链接</v>
      </c>
    </row>
    <row r="39" spans="1:5" x14ac:dyDescent="0.4">
      <c r="A39" s="2" t="s">
        <v>278</v>
      </c>
      <c r="B39" s="2" t="s">
        <v>359</v>
      </c>
      <c r="C39" s="2" t="s">
        <v>358</v>
      </c>
      <c r="D39" s="2" t="s">
        <v>357</v>
      </c>
      <c r="E39" s="3" t="str">
        <f>HYPERLINK("http://mp.weixin.qq.com/s?__biz=MzA5MzEwMDEzNQ==&amp;mid=2650431733&amp;idx=1&amp;sn=e19686b17a94f74fa5638bf505cb221f&amp;chksm=886dc1fdbf1a48eb915285b560825953ffd47100257bfc2cf886ace3076280029239cd614089#rd","文章永久链接")</f>
        <v>文章永久链接</v>
      </c>
    </row>
    <row r="40" spans="1:5" x14ac:dyDescent="0.4">
      <c r="A40" s="2" t="s">
        <v>278</v>
      </c>
      <c r="B40" s="2" t="s">
        <v>356</v>
      </c>
      <c r="C40" s="2" t="s">
        <v>353</v>
      </c>
      <c r="D40" s="2" t="s">
        <v>355</v>
      </c>
      <c r="E40" s="3" t="str">
        <f>HYPERLINK("http://mp.weixin.qq.com/s?__biz=MzA5MzEwMDEzNQ==&amp;mid=2650431660&amp;idx=1&amp;sn=86969f3515ccf6aaace5d620a456dc3f&amp;chksm=886dc1a4bf1a48b288794692f81686ccac8970879970524f6b5d54bbb886196eca577586b227#rd","文章永久链接")</f>
        <v>文章永久链接</v>
      </c>
    </row>
    <row r="41" spans="1:5" x14ac:dyDescent="0.4">
      <c r="A41" s="2" t="s">
        <v>278</v>
      </c>
      <c r="B41" s="2" t="s">
        <v>354</v>
      </c>
      <c r="C41" s="2" t="s">
        <v>353</v>
      </c>
      <c r="D41" s="2" t="s">
        <v>309</v>
      </c>
      <c r="E41" s="3" t="str">
        <f>HYPERLINK("http://mp.weixin.qq.com/s?__biz=MzA5MzEwMDEzNQ==&amp;mid=2650431660&amp;idx=2&amp;sn=e4d93b481c15f1aa1d2136e2093f9948&amp;chksm=886dc1a4bf1a48b2a7eacd14864d6340c95390763ed18fd7f5ef8cdf0be76aec23b33b9ad351#rd","文章永久链接")</f>
        <v>文章永久链接</v>
      </c>
    </row>
    <row r="42" spans="1:5" x14ac:dyDescent="0.4">
      <c r="A42" s="2" t="s">
        <v>278</v>
      </c>
      <c r="B42" s="2" t="s">
        <v>352</v>
      </c>
      <c r="C42" s="2" t="s">
        <v>349</v>
      </c>
      <c r="D42" s="2" t="s">
        <v>281</v>
      </c>
      <c r="E42" s="3" t="str">
        <f>HYPERLINK("http://mp.weixin.qq.com/s?__biz=MzA5MzEwMDEzNQ==&amp;mid=2650431648&amp;idx=1&amp;sn=609be48c489ec3da2ab516be0dafdeb1&amp;chksm=886dc1a8bf1a48be933f201f1483626f2df18f602e4cd5568838a26247ab42bb570ef6a80235#rd","文章永久链接")</f>
        <v>文章永久链接</v>
      </c>
    </row>
    <row r="43" spans="1:5" x14ac:dyDescent="0.4">
      <c r="A43" s="2" t="s">
        <v>278</v>
      </c>
      <c r="B43" s="2" t="s">
        <v>351</v>
      </c>
      <c r="C43" s="2" t="s">
        <v>349</v>
      </c>
      <c r="D43" s="2" t="s">
        <v>279</v>
      </c>
      <c r="E43" s="3" t="str">
        <f>HYPERLINK("http://mp.weixin.qq.com/s?__biz=MzA5MzEwMDEzNQ==&amp;mid=2650431648&amp;idx=2&amp;sn=72c32697a788a38898360bf7579a24b9&amp;chksm=886dc1a8bf1a48be8ca400e740be0dbabd76020cc708797d112615cbdfb96348697a8822e97e#rd","文章永久链接")</f>
        <v>文章永久链接</v>
      </c>
    </row>
    <row r="44" spans="1:5" x14ac:dyDescent="0.4">
      <c r="A44" s="2" t="s">
        <v>278</v>
      </c>
      <c r="B44" s="2" t="s">
        <v>350</v>
      </c>
      <c r="C44" s="2" t="s">
        <v>349</v>
      </c>
      <c r="D44" s="2" t="s">
        <v>285</v>
      </c>
      <c r="E44" s="3" t="str">
        <f>HYPERLINK("http://mp.weixin.qq.com/s?__biz=MzA5MzEwMDEzNQ==&amp;mid=2650431648&amp;idx=3&amp;sn=e040a5203df57db0c143de5926130159&amp;chksm=886dc1a8bf1a48be5e0710c1d897a0fb4c447e23e8ce9a251a463e0cbbec0a4b63fe6a3339bb#rd","文章永久链接")</f>
        <v>文章永久链接</v>
      </c>
    </row>
    <row r="45" spans="1:5" x14ac:dyDescent="0.4">
      <c r="A45" s="2" t="s">
        <v>278</v>
      </c>
      <c r="B45" s="2" t="s">
        <v>377</v>
      </c>
      <c r="C45" s="2" t="s">
        <v>374</v>
      </c>
      <c r="D45" s="2" t="s">
        <v>281</v>
      </c>
      <c r="E45" s="3" t="str">
        <f>HYPERLINK("http://mp.weixin.qq.com/s?__biz=MzA5MzEwMDEzNQ==&amp;mid=2650431561&amp;idx=1&amp;sn=e8794144944c4c28d7127c0ddb14ba54&amp;chksm=886dc141bf1a48572419a856be20ec2916bd2b6384e148667a475c40f4a7f575de30946cb405#rd","文章永久链接")</f>
        <v>文章永久链接</v>
      </c>
    </row>
    <row r="46" spans="1:5" x14ac:dyDescent="0.4">
      <c r="A46" s="2" t="s">
        <v>278</v>
      </c>
      <c r="B46" s="2" t="s">
        <v>376</v>
      </c>
      <c r="C46" s="2" t="s">
        <v>374</v>
      </c>
      <c r="D46" s="2" t="s">
        <v>290</v>
      </c>
      <c r="E46" s="3" t="str">
        <f>HYPERLINK("http://mp.weixin.qq.com/s?__biz=MzA5MzEwMDEzNQ==&amp;mid=2650431561&amp;idx=2&amp;sn=fd6d98bfa09195850cd10865b6f69b5a&amp;chksm=886dc141bf1a4857f2ea5c8c5f7b0323f466cc53be46901d6cf121c85c313df2b0c65c3581be#rd","文章永久链接")</f>
        <v>文章永久链接</v>
      </c>
    </row>
    <row r="47" spans="1:5" x14ac:dyDescent="0.4">
      <c r="A47" s="2" t="s">
        <v>278</v>
      </c>
      <c r="B47" s="2" t="s">
        <v>375</v>
      </c>
      <c r="C47" s="2" t="s">
        <v>374</v>
      </c>
      <c r="D47" s="2" t="s">
        <v>279</v>
      </c>
      <c r="E47" s="3" t="str">
        <f>HYPERLINK("http://mp.weixin.qq.com/s?__biz=MzA5MzEwMDEzNQ==&amp;mid=2650431561&amp;idx=3&amp;sn=61d781f12ab12ed3178fbaeb5e36f692&amp;chksm=886dc141bf1a48577268ee5dea1ed4e3204edf4c6175cffca04b0693ae2e91d4b7ea58929e57#rd","文章永久链接")</f>
        <v>文章永久链接</v>
      </c>
    </row>
    <row r="48" spans="1:5" x14ac:dyDescent="0.4">
      <c r="A48" s="2" t="s">
        <v>278</v>
      </c>
      <c r="B48" s="2" t="s">
        <v>373</v>
      </c>
      <c r="C48" s="2" t="s">
        <v>370</v>
      </c>
      <c r="D48" s="2" t="s">
        <v>281</v>
      </c>
      <c r="E48" s="3" t="str">
        <f>HYPERLINK("http://mp.weixin.qq.com/s?__biz=MzA5MzEwMDEzNQ==&amp;mid=2650431503&amp;idx=1&amp;sn=163b1f9906f651725ce0cf004033f2fc&amp;chksm=886dc107bf1a4811ce042bd26054ac5a821e9442bf4404fec11eff6e92235ee77436a5651d5d#rd","文章永久链接")</f>
        <v>文章永久链接</v>
      </c>
    </row>
    <row r="49" spans="1:5" x14ac:dyDescent="0.4">
      <c r="A49" s="2" t="s">
        <v>278</v>
      </c>
      <c r="B49" s="2" t="s">
        <v>372</v>
      </c>
      <c r="C49" s="2" t="s">
        <v>370</v>
      </c>
      <c r="D49" s="2" t="s">
        <v>279</v>
      </c>
      <c r="E49" s="3" t="str">
        <f>HYPERLINK("http://mp.weixin.qq.com/s?__biz=MzA5MzEwMDEzNQ==&amp;mid=2650431503&amp;idx=2&amp;sn=6aeaede3d7d7c8c5111d29d5ed5d2325&amp;chksm=886dc107bf1a4811449e62bbd25a32a25b5caf0a96a32715fa28b7b68973f92d7608f4742c16#rd","文章永久链接")</f>
        <v>文章永久链接</v>
      </c>
    </row>
    <row r="50" spans="1:5" x14ac:dyDescent="0.4">
      <c r="A50" s="2" t="s">
        <v>278</v>
      </c>
      <c r="B50" s="2" t="s">
        <v>371</v>
      </c>
      <c r="C50" s="2" t="s">
        <v>370</v>
      </c>
      <c r="D50" s="2" t="s">
        <v>369</v>
      </c>
      <c r="E50" s="3" t="str">
        <f>HYPERLINK("http://mp.weixin.qq.com/s?__biz=MzA5MzEwMDEzNQ==&amp;mid=2650431503&amp;idx=3&amp;sn=101f2f31920ab73c741d8c22ceb31b04&amp;chksm=886dc107bf1a4811ac6fd784bc4eea17a441281fcb130636381272ed83a8a31f5e7cd7db5ac5#rd","文章永久链接")</f>
        <v>文章永久链接</v>
      </c>
    </row>
    <row r="51" spans="1:5" x14ac:dyDescent="0.4">
      <c r="A51" s="2" t="s">
        <v>278</v>
      </c>
      <c r="B51" s="2" t="s">
        <v>368</v>
      </c>
      <c r="C51" s="2" t="s">
        <v>365</v>
      </c>
      <c r="D51" s="2" t="s">
        <v>281</v>
      </c>
      <c r="E51" s="3" t="str">
        <f>HYPERLINK("http://mp.weixin.qq.com/s?__biz=MzA5MzEwMDEzNQ==&amp;mid=2650431414&amp;idx=1&amp;sn=9b52d26fdfa88b2043efbc3c11e6d8fd&amp;chksm=886dfebebf1a77a8280394a6c4f0261a6687dad8d96fac4f3301813b150cab9f5192a99a9ac2#rd","文章永久链接")</f>
        <v>文章永久链接</v>
      </c>
    </row>
    <row r="52" spans="1:5" x14ac:dyDescent="0.4">
      <c r="A52" s="2" t="s">
        <v>278</v>
      </c>
      <c r="B52" s="2" t="s">
        <v>367</v>
      </c>
      <c r="C52" s="2" t="s">
        <v>365</v>
      </c>
      <c r="D52" s="2" t="s">
        <v>279</v>
      </c>
      <c r="E52" s="3" t="str">
        <f>HYPERLINK("http://mp.weixin.qq.com/s?__biz=MzA5MzEwMDEzNQ==&amp;mid=2650431414&amp;idx=2&amp;sn=bfdaa375db081c1576734a094379a673&amp;chksm=886dfebebf1a77a83883df3da0a7961cab418f9726e679f686c0dfa03227d3503161472d3390#rd","文章永久链接")</f>
        <v>文章永久链接</v>
      </c>
    </row>
    <row r="53" spans="1:5" x14ac:dyDescent="0.4">
      <c r="A53" s="2" t="s">
        <v>278</v>
      </c>
      <c r="B53" s="2" t="s">
        <v>366</v>
      </c>
      <c r="C53" s="2" t="s">
        <v>365</v>
      </c>
      <c r="D53" s="2" t="s">
        <v>364</v>
      </c>
      <c r="E53" s="3" t="str">
        <f>HYPERLINK("http://mp.weixin.qq.com/s?__biz=MzA5MzEwMDEzNQ==&amp;mid=2650431414&amp;idx=3&amp;sn=8fd6e832a0082cf147e02ca3f5d36ef5&amp;chksm=886dfebebf1a77a8f8ed3ea98782d2978ac38906ca421c76e4ea69284e8566f5dce1629ac43e#rd","文章永久链接")</f>
        <v>文章永久链接</v>
      </c>
    </row>
    <row r="54" spans="1:5" x14ac:dyDescent="0.4">
      <c r="A54" s="2" t="s">
        <v>278</v>
      </c>
      <c r="B54" s="2" t="s">
        <v>363</v>
      </c>
      <c r="C54" s="2" t="s">
        <v>360</v>
      </c>
      <c r="D54" s="2" t="s">
        <v>281</v>
      </c>
      <c r="E54" s="3" t="str">
        <f>HYPERLINK("http://mp.weixin.qq.com/s?__biz=MzA5MzEwMDEzNQ==&amp;mid=2650431373&amp;idx=1&amp;sn=7ab3d67c20016b03b95b2e269a593d33&amp;chksm=886dfe85bf1a77930adb7bb993a1c089608a802982ea0b859743732e511c616608e552e0df1a#rd","文章永久链接")</f>
        <v>文章永久链接</v>
      </c>
    </row>
    <row r="55" spans="1:5" x14ac:dyDescent="0.4">
      <c r="A55" s="2" t="s">
        <v>278</v>
      </c>
      <c r="B55" s="2" t="s">
        <v>362</v>
      </c>
      <c r="C55" s="2" t="s">
        <v>360</v>
      </c>
      <c r="D55" s="2" t="s">
        <v>285</v>
      </c>
      <c r="E55" s="3" t="str">
        <f>HYPERLINK("http://mp.weixin.qq.com/s?__biz=MzA5MzEwMDEzNQ==&amp;mid=2650431373&amp;idx=2&amp;sn=ddfa3ab97a0e98932b2b5e71d0c25d99&amp;chksm=886dfe85bf1a7793ca4aef571ff7ece55a10364702acb69158a5d94a07ce681af3d88f363a9c#rd","文章永久链接")</f>
        <v>文章永久链接</v>
      </c>
    </row>
    <row r="56" spans="1:5" x14ac:dyDescent="0.4">
      <c r="A56" s="2" t="s">
        <v>278</v>
      </c>
      <c r="B56" s="2" t="s">
        <v>361</v>
      </c>
      <c r="C56" s="2" t="s">
        <v>360</v>
      </c>
      <c r="D56" s="2" t="s">
        <v>279</v>
      </c>
      <c r="E56" s="3" t="str">
        <f>HYPERLINK("http://mp.weixin.qq.com/s?__biz=MzA5MzEwMDEzNQ==&amp;mid=2650431373&amp;idx=3&amp;sn=3373bff37f1b1bab9169dece36a48ca3&amp;chksm=886dfe85bf1a7793f4056b218bd7ba3b45c62bcc1202b40216352aac5435d0d351df9e6bc50c#rd","文章永久链接")</f>
        <v>文章永久链接</v>
      </c>
    </row>
  </sheetData>
  <sortState xmlns:xlrd2="http://schemas.microsoft.com/office/spreadsheetml/2017/richdata2" ref="A2:E56">
    <sortCondition descending="1" ref="C2:C56"/>
  </sortState>
  <phoneticPr fontId="1" type="noConversion"/>
  <printOptions horizontalCentered="1"/>
  <pageMargins left="0.3" right="0.3" top="0.61" bottom="0.37" header="0.1" footer="0.1"/>
  <pageSetup paperSize="9" pageOrder="overThenDown" orientation="portrait" useFirstPageNumber="1" horizontalDpi="300" verticalDpi="300"/>
  <headerFooter alignWithMargins="0">
    <oddHeader>&amp;P</oddHeader>
    <oddFooter>&amp;F</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D2B658-CFE0-4DF2-987A-2E17796E7651}">
  <sheetPr>
    <outlinePr summaryBelow="0" summaryRight="0"/>
  </sheetPr>
  <dimension ref="A1:E54"/>
  <sheetViews>
    <sheetView topLeftCell="B1" zoomScaleNormal="100" workbookViewId="0">
      <selection activeCell="B14" sqref="A1:E54"/>
    </sheetView>
  </sheetViews>
  <sheetFormatPr defaultRowHeight="12.3" x14ac:dyDescent="0.4"/>
  <cols>
    <col min="1" max="1" width="10.796875" style="2" customWidth="1"/>
    <col min="2" max="2" width="104.3984375" style="2" customWidth="1"/>
    <col min="3" max="3" width="17.09765625" style="2" customWidth="1"/>
    <col min="4" max="4" width="57.59765625" style="2" customWidth="1"/>
    <col min="5" max="5" width="10.796875" style="2" customWidth="1"/>
    <col min="6" max="16384" width="8.796875" style="1"/>
  </cols>
  <sheetData>
    <row r="1" spans="1:5" x14ac:dyDescent="0.4">
      <c r="A1" s="2" t="s">
        <v>274</v>
      </c>
      <c r="B1" s="2" t="s">
        <v>273</v>
      </c>
      <c r="C1" s="2" t="s">
        <v>272</v>
      </c>
      <c r="D1" s="2" t="s">
        <v>271</v>
      </c>
      <c r="E1" s="2" t="s">
        <v>270</v>
      </c>
    </row>
    <row r="2" spans="1:5" x14ac:dyDescent="0.4">
      <c r="A2" s="2" t="s">
        <v>381</v>
      </c>
      <c r="B2" s="2" t="s">
        <v>1075</v>
      </c>
      <c r="C2" s="2" t="s">
        <v>1076</v>
      </c>
      <c r="D2" s="2" t="s">
        <v>1075</v>
      </c>
      <c r="E2" s="3" t="str">
        <f>HYPERLINK("http://mp.weixin.qq.com/s?__biz=MzI1NjQ3NzAwNQ==&amp;mid=2247506748&amp;idx=1&amp;sn=1c148ff51421d837318465dcc4dc9774&amp;chksm=ea24891edd530008812856fd7e0679e12d2890a36aa3646a2e3e06b6576b5f0d45e0af4bc4ac#rd","文章永久链接")</f>
        <v>文章永久链接</v>
      </c>
    </row>
    <row r="3" spans="1:5" x14ac:dyDescent="0.4">
      <c r="A3" s="2" t="s">
        <v>381</v>
      </c>
      <c r="B3" s="2" t="s">
        <v>573</v>
      </c>
      <c r="C3" s="2" t="s">
        <v>1074</v>
      </c>
      <c r="E3" s="3" t="str">
        <f>HYPERLINK("http://mp.weixin.qq.com/s?__biz=MzI1NjQ3NzAwNQ==&amp;mid=2247506698&amp;idx=1&amp;sn=9a2cdd704c4cb59bb3d423a60eb72ec7&amp;chksm=ea248928dd53003e35a475751c6cded5e38a917f3190366a1d19d7c5fa0de02812f0029349b4#rd","文章永久链接")</f>
        <v>文章永久链接</v>
      </c>
    </row>
    <row r="4" spans="1:5" x14ac:dyDescent="0.4">
      <c r="A4" s="2" t="s">
        <v>381</v>
      </c>
      <c r="B4" s="2" t="s">
        <v>1073</v>
      </c>
      <c r="C4" s="2" t="s">
        <v>1068</v>
      </c>
      <c r="D4" s="2" t="s">
        <v>382</v>
      </c>
      <c r="E4" s="3" t="str">
        <f>HYPERLINK("http://mp.weixin.qq.com/s?__biz=MzI1NjQ3NzAwNQ==&amp;mid=2247506681&amp;idx=1&amp;sn=12677df04ba326e4d78a5e3b6210fdb4&amp;chksm=ea2488dbdd5301cd84955f0f4548a0f1b840835b2d37ac758a4e6da7f046f6e54d6933051d51#rd","文章永久链接")</f>
        <v>文章永久链接</v>
      </c>
    </row>
    <row r="5" spans="1:5" x14ac:dyDescent="0.4">
      <c r="A5" s="2" t="s">
        <v>381</v>
      </c>
      <c r="B5" s="2" t="s">
        <v>1072</v>
      </c>
      <c r="C5" s="2" t="s">
        <v>1068</v>
      </c>
      <c r="D5" s="2" t="s">
        <v>382</v>
      </c>
      <c r="E5" s="3" t="str">
        <f>HYPERLINK("http://mp.weixin.qq.com/s?__biz=MzI1NjQ3NzAwNQ==&amp;mid=2247506681&amp;idx=2&amp;sn=760ae35d486155a9d2afb6b825819d61&amp;chksm=ea2488dbdd5301cd7ac48cff04ab8a62a043f3a99354424da11f9a1d5bb75aac201fa2638305#rd","文章永久链接")</f>
        <v>文章永久链接</v>
      </c>
    </row>
    <row r="6" spans="1:5" x14ac:dyDescent="0.4">
      <c r="A6" s="2" t="s">
        <v>381</v>
      </c>
      <c r="B6" s="2" t="s">
        <v>1071</v>
      </c>
      <c r="C6" s="2" t="s">
        <v>1068</v>
      </c>
      <c r="D6" s="2" t="s">
        <v>382</v>
      </c>
      <c r="E6" s="3" t="str">
        <f>HYPERLINK("http://mp.weixin.qq.com/s?__biz=MzI1NjQ3NzAwNQ==&amp;mid=2247506681&amp;idx=3&amp;sn=e28789ea4e4f0e1d79aa4071966b6e3d&amp;chksm=ea2488dbdd5301cdcf9d986f01ea50141512f5788059c0f4ff92c065deb2b72c986b01ddc33a#rd","文章永久链接")</f>
        <v>文章永久链接</v>
      </c>
    </row>
    <row r="7" spans="1:5" x14ac:dyDescent="0.4">
      <c r="A7" s="2" t="s">
        <v>381</v>
      </c>
      <c r="B7" s="2" t="s">
        <v>1070</v>
      </c>
      <c r="C7" s="2" t="s">
        <v>1068</v>
      </c>
      <c r="D7" s="2" t="s">
        <v>382</v>
      </c>
      <c r="E7" s="3" t="str">
        <f>HYPERLINK("http://mp.weixin.qq.com/s?__biz=MzI1NjQ3NzAwNQ==&amp;mid=2247506681&amp;idx=4&amp;sn=694e687c20549618edf423a511df4117&amp;chksm=ea2488dbdd5301cd05e544c9296a588db101662b29cb3cc6dd7ed1db2a23efdfd3ca8b7c2dd7#rd","文章永久链接")</f>
        <v>文章永久链接</v>
      </c>
    </row>
    <row r="8" spans="1:5" x14ac:dyDescent="0.4">
      <c r="A8" s="2" t="s">
        <v>381</v>
      </c>
      <c r="B8" s="2" t="s">
        <v>1069</v>
      </c>
      <c r="C8" s="2" t="s">
        <v>1068</v>
      </c>
      <c r="D8" s="2" t="s">
        <v>382</v>
      </c>
      <c r="E8" s="3" t="str">
        <f>HYPERLINK("http://mp.weixin.qq.com/s?__biz=MzI1NjQ3NzAwNQ==&amp;mid=2247506681&amp;idx=5&amp;sn=79261fb2379e633db3c4950350d6dff7&amp;chksm=ea2488dbdd5301cdc0684f85de925069771aa7cf18c9ec52870f2b83ce366a9675937ce26b1f#rd","文章永久链接")</f>
        <v>文章永久链接</v>
      </c>
    </row>
    <row r="9" spans="1:5" x14ac:dyDescent="0.4">
      <c r="A9" s="2" t="s">
        <v>381</v>
      </c>
      <c r="B9" s="2" t="s">
        <v>1067</v>
      </c>
      <c r="C9" s="2" t="s">
        <v>1063</v>
      </c>
      <c r="D9" s="2" t="s">
        <v>382</v>
      </c>
      <c r="E9" s="3" t="str">
        <f>HYPERLINK("http://mp.weixin.qq.com/s?__biz=MzI1NjQ3NzAwNQ==&amp;mid=2247506643&amp;idx=1&amp;sn=0b9af0a86f0fbf0b239208ad6e161dbf&amp;chksm=ea2488f1dd5301e70d11e2867a68c416c5760fe0475c651e7173a0aa5c574c1959530826ba60#rd","文章永久链接")</f>
        <v>文章永久链接</v>
      </c>
    </row>
    <row r="10" spans="1:5" x14ac:dyDescent="0.4">
      <c r="A10" s="2" t="s">
        <v>381</v>
      </c>
      <c r="B10" s="2" t="s">
        <v>1066</v>
      </c>
      <c r="C10" s="2" t="s">
        <v>1063</v>
      </c>
      <c r="D10" s="2" t="s">
        <v>382</v>
      </c>
      <c r="E10" s="3" t="str">
        <f>HYPERLINK("http://mp.weixin.qq.com/s?__biz=MzI1NjQ3NzAwNQ==&amp;mid=2247506643&amp;idx=2&amp;sn=b6a4ad0b640b9b296980286880b6c0da&amp;chksm=ea2488f1dd5301e71eeaa3dbb75aeafa52ca0c1eb789e9c27964d076f8e5d08ddd0749b82076#rd","文章永久链接")</f>
        <v>文章永久链接</v>
      </c>
    </row>
    <row r="11" spans="1:5" x14ac:dyDescent="0.4">
      <c r="A11" s="2" t="s">
        <v>381</v>
      </c>
      <c r="B11" s="2" t="s">
        <v>1065</v>
      </c>
      <c r="C11" s="2" t="s">
        <v>1063</v>
      </c>
      <c r="D11" s="2" t="s">
        <v>382</v>
      </c>
      <c r="E11" s="3" t="str">
        <f>HYPERLINK("http://mp.weixin.qq.com/s?__biz=MzI1NjQ3NzAwNQ==&amp;mid=2247506643&amp;idx=3&amp;sn=16c998a2458e17ce06e0006a79609d9f&amp;chksm=ea2488f1dd5301e74ae01946cda27054b3f386880d5cc0919dea185bc749bc2d51513cd4aae2#rd","文章永久链接")</f>
        <v>文章永久链接</v>
      </c>
    </row>
    <row r="12" spans="1:5" x14ac:dyDescent="0.4">
      <c r="A12" s="2" t="s">
        <v>381</v>
      </c>
      <c r="B12" s="2" t="s">
        <v>1064</v>
      </c>
      <c r="C12" s="2" t="s">
        <v>1063</v>
      </c>
      <c r="D12" s="2" t="s">
        <v>382</v>
      </c>
      <c r="E12" s="3" t="str">
        <f>HYPERLINK("http://mp.weixin.qq.com/s?__biz=MzI1NjQ3NzAwNQ==&amp;mid=2247506643&amp;idx=4&amp;sn=4d74345737b26f337b2ee6a73149da69&amp;chksm=ea2488f1dd5301e75bf597688f3449509a3ac0e5ea0cb4a085d144ef38738cf40646aed55379#rd","文章永久链接")</f>
        <v>文章永久链接</v>
      </c>
    </row>
    <row r="13" spans="1:5" x14ac:dyDescent="0.4">
      <c r="A13" s="2" t="s">
        <v>381</v>
      </c>
      <c r="B13" s="2" t="s">
        <v>1062</v>
      </c>
      <c r="C13" s="2" t="s">
        <v>1060</v>
      </c>
      <c r="D13" s="2" t="s">
        <v>382</v>
      </c>
      <c r="E13" s="3" t="str">
        <f>HYPERLINK("http://mp.weixin.qq.com/s?__biz=MzI1NjQ3NzAwNQ==&amp;mid=2247506609&amp;idx=1&amp;sn=2e71736dd673bf0ee89839f250638605&amp;chksm=ea248893dd530185eca37754a43a637afae60ce54f691d95899abdf44a8ebff18a362fc0e07d#rd","文章永久链接")</f>
        <v>文章永久链接</v>
      </c>
    </row>
    <row r="14" spans="1:5" x14ac:dyDescent="0.4">
      <c r="A14" s="2" t="s">
        <v>381</v>
      </c>
      <c r="B14" s="2" t="s">
        <v>1061</v>
      </c>
      <c r="C14" s="2" t="s">
        <v>1060</v>
      </c>
      <c r="D14" s="2" t="s">
        <v>382</v>
      </c>
      <c r="E14" s="3" t="str">
        <f>HYPERLINK("http://mp.weixin.qq.com/s?__biz=MzI1NjQ3NzAwNQ==&amp;mid=2247506609&amp;idx=2&amp;sn=0385ac17e634d2c7290a755fcbffb64c&amp;chksm=ea248893dd5301856466246b9cb790eeb35041813fe2a4606247bed5ced86e8ad42f514d3d88#rd","文章永久链接")</f>
        <v>文章永久链接</v>
      </c>
    </row>
    <row r="15" spans="1:5" x14ac:dyDescent="0.4">
      <c r="A15" s="2" t="s">
        <v>381</v>
      </c>
      <c r="B15" s="2" t="s">
        <v>1059</v>
      </c>
      <c r="C15" s="2" t="s">
        <v>1057</v>
      </c>
      <c r="D15" s="2" t="s">
        <v>382</v>
      </c>
      <c r="E15" s="3" t="str">
        <f>HYPERLINK("http://mp.weixin.qq.com/s?__biz=MzI1NjQ3NzAwNQ==&amp;mid=2247506588&amp;idx=1&amp;sn=df154704be2d98bc58994cd174d913f7&amp;chksm=ea2488bedd5301a83f27e520d1970618c3769350ecbd13dbd91f6bd0f83c5ed9a5623d339ee7#rd","文章永久链接")</f>
        <v>文章永久链接</v>
      </c>
    </row>
    <row r="16" spans="1:5" x14ac:dyDescent="0.4">
      <c r="A16" s="2" t="s">
        <v>381</v>
      </c>
      <c r="B16" s="2" t="s">
        <v>1058</v>
      </c>
      <c r="C16" s="2" t="s">
        <v>1057</v>
      </c>
      <c r="D16" s="2" t="s">
        <v>382</v>
      </c>
      <c r="E16" s="3" t="str">
        <f>HYPERLINK("http://mp.weixin.qq.com/s?__biz=MzI1NjQ3NzAwNQ==&amp;mid=2247506588&amp;idx=2&amp;sn=2e1a2242b86e3b0b1459ba202d70dbf7&amp;chksm=ea2488bedd5301a854fce3a63f1e9db3ee9b7509c0b65161c194a1c71476059a253ad185f215#rd","文章永久链接")</f>
        <v>文章永久链接</v>
      </c>
    </row>
    <row r="17" spans="1:5" x14ac:dyDescent="0.4">
      <c r="A17" s="2" t="s">
        <v>381</v>
      </c>
      <c r="B17" s="2" t="s">
        <v>1056</v>
      </c>
      <c r="C17" s="2" t="s">
        <v>1051</v>
      </c>
      <c r="D17" s="2" t="s">
        <v>382</v>
      </c>
      <c r="E17" s="3" t="str">
        <f>HYPERLINK("http://mp.weixin.qq.com/s?__biz=MzI1NjQ3NzAwNQ==&amp;mid=2247506512&amp;idx=1&amp;sn=50ff15d4a27750e517ba6e4cf8dd3113&amp;chksm=ea248872dd530164594483d117aa9ca26bc08746ec416497b85cd587718f8fa75b7e2147ff66#rd","文章永久链接")</f>
        <v>文章永久链接</v>
      </c>
    </row>
    <row r="18" spans="1:5" x14ac:dyDescent="0.4">
      <c r="A18" s="2" t="s">
        <v>381</v>
      </c>
      <c r="B18" s="2" t="s">
        <v>1055</v>
      </c>
      <c r="C18" s="2" t="s">
        <v>1051</v>
      </c>
      <c r="D18" s="2" t="s">
        <v>382</v>
      </c>
      <c r="E18" s="3" t="str">
        <f>HYPERLINK("http://mp.weixin.qq.com/s?__biz=MzI1NjQ3NzAwNQ==&amp;mid=2247506512&amp;idx=2&amp;sn=497644138ba963b7fa5f3d5a9cb6a2ba&amp;chksm=ea248872dd5301649574e9e755bed262fd93bf1202e1a8e9040f91593061de0df5f78365ab8e#rd","文章永久链接")</f>
        <v>文章永久链接</v>
      </c>
    </row>
    <row r="19" spans="1:5" x14ac:dyDescent="0.4">
      <c r="A19" s="2" t="s">
        <v>381</v>
      </c>
      <c r="B19" s="2" t="s">
        <v>1054</v>
      </c>
      <c r="C19" s="2" t="s">
        <v>1051</v>
      </c>
      <c r="D19" s="2" t="s">
        <v>382</v>
      </c>
      <c r="E19" s="3" t="str">
        <f>HYPERLINK("http://mp.weixin.qq.com/s?__biz=MzI1NjQ3NzAwNQ==&amp;mid=2247506512&amp;idx=3&amp;sn=533d44aa7d5f3e1de406ad1c2701721f&amp;chksm=ea248872dd53016404c9f755900b933e75778bfde738a3462a6d4b63d6be8f52c21fb993d953#rd","文章永久链接")</f>
        <v>文章永久链接</v>
      </c>
    </row>
    <row r="20" spans="1:5" x14ac:dyDescent="0.4">
      <c r="A20" s="2" t="s">
        <v>381</v>
      </c>
      <c r="B20" s="2" t="s">
        <v>1053</v>
      </c>
      <c r="C20" s="2" t="s">
        <v>1051</v>
      </c>
      <c r="D20" s="2" t="s">
        <v>382</v>
      </c>
      <c r="E20" s="3" t="str">
        <f>HYPERLINK("http://mp.weixin.qq.com/s?__biz=MzI1NjQ3NzAwNQ==&amp;mid=2247506512&amp;idx=4&amp;sn=89624c060967a01b94e3e2be2b72d999&amp;chksm=ea248872dd530164f2cd948b35d11c2ffc39974276effd13a8155c374a0f164ea366be066ba9#rd","文章永久链接")</f>
        <v>文章永久链接</v>
      </c>
    </row>
    <row r="21" spans="1:5" x14ac:dyDescent="0.4">
      <c r="A21" s="2" t="s">
        <v>381</v>
      </c>
      <c r="B21" s="2" t="s">
        <v>1052</v>
      </c>
      <c r="C21" s="2" t="s">
        <v>1051</v>
      </c>
      <c r="D21" s="2" t="s">
        <v>1049</v>
      </c>
      <c r="E21" s="3" t="str">
        <f>HYPERLINK("http://mp.weixin.qq.com/s?__biz=MzI1NjQ3NzAwNQ==&amp;mid=2247506512&amp;idx=5&amp;sn=7e13e9633c2606fdf71db8a5b848a914&amp;chksm=ea248872dd530164db2061b4017e86c03b8b68898e6c0bbd39b0a9a7ccac1b66ce6f89c1bf2d#rd","文章永久链接")</f>
        <v>文章永久链接</v>
      </c>
    </row>
    <row r="22" spans="1:5" x14ac:dyDescent="0.4">
      <c r="A22" s="2" t="s">
        <v>381</v>
      </c>
      <c r="B22" s="2" t="s">
        <v>392</v>
      </c>
      <c r="C22" s="2" t="s">
        <v>389</v>
      </c>
      <c r="D22" s="2" t="s">
        <v>382</v>
      </c>
      <c r="E22" s="3" t="str">
        <f>HYPERLINK("http://mp.weixin.qq.com/s?__biz=MzI1NjQ3NzAwNQ==&amp;mid=2247506457&amp;idx=1&amp;sn=8f8365e70ebd253a83a0198799b3af79&amp;chksm=ea24883bdd53012d240778e605f5f69981e66b8c5f540ff2faeabd11a53ba160514f4f9dc53c#rd","文章永久链接")</f>
        <v>文章永久链接</v>
      </c>
    </row>
    <row r="23" spans="1:5" x14ac:dyDescent="0.4">
      <c r="A23" s="2" t="s">
        <v>381</v>
      </c>
      <c r="B23" s="2" t="s">
        <v>391</v>
      </c>
      <c r="C23" s="2" t="s">
        <v>389</v>
      </c>
      <c r="D23" s="2" t="s">
        <v>382</v>
      </c>
      <c r="E23" s="3" t="str">
        <f>HYPERLINK("http://mp.weixin.qq.com/s?__biz=MzI1NjQ3NzAwNQ==&amp;mid=2247506457&amp;idx=2&amp;sn=3e20d86738bec8e470d363642b50e173&amp;chksm=ea24883bdd53012db6e8d8c4b5f40865ed1cb90f7e76dec030825994fd6e05380fc5cd50e5d7#rd","文章永久链接")</f>
        <v>文章永久链接</v>
      </c>
    </row>
    <row r="24" spans="1:5" x14ac:dyDescent="0.4">
      <c r="A24" s="2" t="s">
        <v>381</v>
      </c>
      <c r="B24" s="2" t="s">
        <v>390</v>
      </c>
      <c r="C24" s="2" t="s">
        <v>389</v>
      </c>
      <c r="D24" s="2" t="s">
        <v>382</v>
      </c>
      <c r="E24" s="3" t="str">
        <f>HYPERLINK("http://mp.weixin.qq.com/s?__biz=MzI1NjQ3NzAwNQ==&amp;mid=2247506457&amp;idx=3&amp;sn=e7baf6583c2d6d2858f42dcaa1433234&amp;chksm=ea24883bdd53012d5d5c1238545df8d578b6bab24e2d0011b81833e2791b40db2a6635d85aaa#rd","文章永久链接")</f>
        <v>文章永久链接</v>
      </c>
    </row>
    <row r="25" spans="1:5" x14ac:dyDescent="0.4">
      <c r="A25" s="2" t="s">
        <v>381</v>
      </c>
      <c r="B25" s="2" t="s">
        <v>388</v>
      </c>
      <c r="C25" s="2" t="s">
        <v>387</v>
      </c>
      <c r="D25" s="2" t="s">
        <v>382</v>
      </c>
      <c r="E25" s="3" t="str">
        <f>HYPERLINK("http://mp.weixin.qq.com/s?__biz=MzI1NjQ3NzAwNQ==&amp;mid=2247506415&amp;idx=1&amp;sn=37766d0d6b6952e2b41a30c616a1cece&amp;chksm=ea248bcddd5302db67def54ae2924cc5ae24fc3aa7f6de14351037db95f2ca03f30abdabff95#rd","文章永久链接")</f>
        <v>文章永久链接</v>
      </c>
    </row>
    <row r="26" spans="1:5" x14ac:dyDescent="0.4">
      <c r="A26" s="2" t="s">
        <v>381</v>
      </c>
      <c r="B26" s="2" t="s">
        <v>386</v>
      </c>
      <c r="C26" s="2" t="s">
        <v>383</v>
      </c>
      <c r="D26" s="2" t="s">
        <v>382</v>
      </c>
      <c r="E26" s="3" t="str">
        <f>HYPERLINK("http://mp.weixin.qq.com/s?__biz=MzI1NjQ3NzAwNQ==&amp;mid=2247506390&amp;idx=1&amp;sn=b50d58c3ed91e410f68037f39ccf76ae&amp;chksm=ea248bf4dd5302e2e5bc42354302c4b44e63e2c515add1775fa160809b19512b6b50e76accfc#rd","文章永久链接")</f>
        <v>文章永久链接</v>
      </c>
    </row>
    <row r="27" spans="1:5" x14ac:dyDescent="0.4">
      <c r="A27" s="2" t="s">
        <v>381</v>
      </c>
      <c r="B27" s="2" t="s">
        <v>385</v>
      </c>
      <c r="C27" s="2" t="s">
        <v>383</v>
      </c>
      <c r="D27" s="2" t="s">
        <v>382</v>
      </c>
      <c r="E27" s="3" t="str">
        <f>HYPERLINK("http://mp.weixin.qq.com/s?__biz=MzI1NjQ3NzAwNQ==&amp;mid=2247506390&amp;idx=2&amp;sn=688bba88064351ae505de9d0df3eb0df&amp;chksm=ea248bf4dd5302e220f2dbdf63dd8fd39b5bc1ed66da9a19dc57d5043ba85ad143cafc32a115#rd","文章永久链接")</f>
        <v>文章永久链接</v>
      </c>
    </row>
    <row r="28" spans="1:5" x14ac:dyDescent="0.4">
      <c r="A28" s="2" t="s">
        <v>381</v>
      </c>
      <c r="B28" s="2" t="s">
        <v>384</v>
      </c>
      <c r="C28" s="2" t="s">
        <v>383</v>
      </c>
      <c r="D28" s="2" t="s">
        <v>382</v>
      </c>
      <c r="E28" s="3" t="str">
        <f>HYPERLINK("http://mp.weixin.qq.com/s?__biz=MzI1NjQ3NzAwNQ==&amp;mid=2247506390&amp;idx=3&amp;sn=5ace212711343a45e7849074b289d6fe&amp;chksm=ea248bf4dd5302e2464b833dd88648191098a7c02b29c65abfa1804b7961e66eb190c68bae73#rd","文章永久链接")</f>
        <v>文章永久链接</v>
      </c>
    </row>
    <row r="29" spans="1:5" x14ac:dyDescent="0.4">
      <c r="A29" s="2" t="s">
        <v>381</v>
      </c>
      <c r="B29" s="2" t="s">
        <v>380</v>
      </c>
      <c r="C29" s="2" t="s">
        <v>379</v>
      </c>
      <c r="D29" s="2" t="s">
        <v>378</v>
      </c>
      <c r="E29" s="3" t="str">
        <f>HYPERLINK("http://mp.weixin.qq.com/s?__biz=MzI1NjQ3NzAwNQ==&amp;mid=2247506352&amp;idx=1&amp;sn=1537672887d8c08fe791dca6f0c0d80b&amp;chksm=ea248b92dd530284e93f00f3d3d888726fb7806c30ebf7d9c4ab412690634db7399fdbc308c3#rd","文章永久链接")</f>
        <v>文章永久链接</v>
      </c>
    </row>
    <row r="30" spans="1:5" x14ac:dyDescent="0.4">
      <c r="A30" s="2" t="s">
        <v>381</v>
      </c>
      <c r="B30" s="2" t="s">
        <v>404</v>
      </c>
      <c r="C30" s="2" t="s">
        <v>403</v>
      </c>
      <c r="D30" s="2" t="s">
        <v>402</v>
      </c>
      <c r="E30" s="3" t="str">
        <f>HYPERLINK("http://mp.weixin.qq.com/s?__biz=MzI1NjQ3NzAwNQ==&amp;mid=2247506345&amp;idx=1&amp;sn=9ee280e66882898049434d5396264891&amp;chksm=ea248b8bdd53029d45376d66f459158163744ea153ab7b96e25955eda2d6ee0a52a87b23b1d3#rd","文章永久链接")</f>
        <v>文章永久链接</v>
      </c>
    </row>
    <row r="31" spans="1:5" x14ac:dyDescent="0.4">
      <c r="A31" s="2" t="s">
        <v>381</v>
      </c>
      <c r="B31" s="2" t="s">
        <v>401</v>
      </c>
      <c r="C31" s="2" t="s">
        <v>400</v>
      </c>
      <c r="D31" s="2" t="s">
        <v>382</v>
      </c>
      <c r="E31" s="3" t="str">
        <f>HYPERLINK("http://mp.weixin.qq.com/s?__biz=MzI1NjQ3NzAwNQ==&amp;mid=2247506337&amp;idx=1&amp;sn=c94d8f39895113aa6220bf0c8415d265&amp;chksm=ea248b83dd53029590429b69fce17e89b24fcc0758784a20f16cb57b96ddc5df4dddb1798740#rd","文章永久链接")</f>
        <v>文章永久链接</v>
      </c>
    </row>
    <row r="32" spans="1:5" x14ac:dyDescent="0.4">
      <c r="A32" s="2" t="s">
        <v>381</v>
      </c>
      <c r="B32" s="2" t="s">
        <v>399</v>
      </c>
      <c r="C32" s="2" t="s">
        <v>398</v>
      </c>
      <c r="D32" s="2" t="s">
        <v>382</v>
      </c>
      <c r="E32" s="3" t="str">
        <f>HYPERLINK("http://mp.weixin.qq.com/s?__biz=MzI1NjQ3NzAwNQ==&amp;mid=2247506305&amp;idx=1&amp;sn=7c10448bdf29184b694625319b73cd77&amp;chksm=ea248ba3dd5302b58403519431ce1312e2e9edc728f404537f596759f082e39eb825e872d93c#rd","文章永久链接")</f>
        <v>文章永久链接</v>
      </c>
    </row>
    <row r="33" spans="1:5" x14ac:dyDescent="0.4">
      <c r="A33" s="2" t="s">
        <v>381</v>
      </c>
      <c r="B33" s="2" t="s">
        <v>397</v>
      </c>
      <c r="C33" s="2" t="s">
        <v>393</v>
      </c>
      <c r="D33" s="2" t="s">
        <v>382</v>
      </c>
      <c r="E33" s="3" t="str">
        <f>HYPERLINK("http://mp.weixin.qq.com/s?__biz=MzI1NjQ3NzAwNQ==&amp;mid=2247506281&amp;idx=1&amp;sn=0371b755a15031d32ff4b1b7479269bd&amp;chksm=ea248b4bdd53025d887101d4a3ff10a816a2fd86d48992fe4792d11942caa21039ffda44aca0#rd","文章永久链接")</f>
        <v>文章永久链接</v>
      </c>
    </row>
    <row r="34" spans="1:5" x14ac:dyDescent="0.4">
      <c r="A34" s="2" t="s">
        <v>381</v>
      </c>
      <c r="B34" s="2" t="s">
        <v>396</v>
      </c>
      <c r="C34" s="2" t="s">
        <v>393</v>
      </c>
      <c r="D34" s="2" t="s">
        <v>395</v>
      </c>
      <c r="E34" s="3" t="str">
        <f>HYPERLINK("http://mp.weixin.qq.com/s?__biz=MzI1NjQ3NzAwNQ==&amp;mid=2247506281&amp;idx=2&amp;sn=edd269eba0fd834f3830f81e48a377db&amp;chksm=ea248b4bdd53025d014fda2251fc7c088d621ea2de7923865372971664e3effd8b6aa070627b#rd","文章永久链接")</f>
        <v>文章永久链接</v>
      </c>
    </row>
    <row r="35" spans="1:5" x14ac:dyDescent="0.4">
      <c r="A35" s="2" t="s">
        <v>381</v>
      </c>
      <c r="B35" s="2" t="s">
        <v>394</v>
      </c>
      <c r="C35" s="2" t="s">
        <v>393</v>
      </c>
      <c r="D35" s="2" t="s">
        <v>382</v>
      </c>
      <c r="E35" s="3" t="str">
        <f>HYPERLINK("http://mp.weixin.qq.com/s?__biz=MzI1NjQ3NzAwNQ==&amp;mid=2247506281&amp;idx=3&amp;sn=a9e6c6c2015773bced51bffce8b65830&amp;chksm=ea248b4bdd53025d07ac468fc4fa7671187eab4f02c27964011ec5574c4b318e843cbcc68507#rd","文章永久链接")</f>
        <v>文章永久链接</v>
      </c>
    </row>
    <row r="36" spans="1:5" x14ac:dyDescent="0.4">
      <c r="A36" s="2" t="s">
        <v>381</v>
      </c>
      <c r="B36" s="2" t="s">
        <v>408</v>
      </c>
      <c r="C36" s="2" t="s">
        <v>405</v>
      </c>
      <c r="D36" s="2" t="s">
        <v>382</v>
      </c>
      <c r="E36" s="3" t="str">
        <f>HYPERLINK("http://mp.weixin.qq.com/s?__biz=MzI1NjQ3NzAwNQ==&amp;mid=2247506260&amp;idx=1&amp;sn=64218bd6930f9e4939ecfde1207c8203&amp;chksm=ea248b76dd530260add34921eda67f57d96c944f2cfb91401d95af356db037aa8dd74efc604d#rd","文章永久链接")</f>
        <v>文章永久链接</v>
      </c>
    </row>
    <row r="37" spans="1:5" x14ac:dyDescent="0.4">
      <c r="A37" s="2" t="s">
        <v>381</v>
      </c>
      <c r="B37" s="2" t="s">
        <v>407</v>
      </c>
      <c r="C37" s="2" t="s">
        <v>405</v>
      </c>
      <c r="D37" s="2" t="s">
        <v>382</v>
      </c>
      <c r="E37" s="3" t="str">
        <f>HYPERLINK("http://mp.weixin.qq.com/s?__biz=MzI1NjQ3NzAwNQ==&amp;mid=2247506260&amp;idx=2&amp;sn=370f22be43dc0f1e1abd27da11f0d3c0&amp;chksm=ea248b76dd53026029ba2fcffa17ce097c0eabf55d951ab1a65f4d240434ff24d6b634f04536#rd","文章永久链接")</f>
        <v>文章永久链接</v>
      </c>
    </row>
    <row r="38" spans="1:5" x14ac:dyDescent="0.4">
      <c r="A38" s="2" t="s">
        <v>381</v>
      </c>
      <c r="B38" s="2" t="s">
        <v>406</v>
      </c>
      <c r="C38" s="2" t="s">
        <v>405</v>
      </c>
      <c r="D38" s="2" t="s">
        <v>382</v>
      </c>
      <c r="E38" s="3" t="str">
        <f>HYPERLINK("http://mp.weixin.qq.com/s?__biz=MzI1NjQ3NzAwNQ==&amp;mid=2247506260&amp;idx=3&amp;sn=f627e441d7d3e2fe04366132bce7978a&amp;chksm=ea248b76dd530260bbee58a5522b88e15f6c45c7de31012c5572eed4f661b1e41f4c8eb8e88b#rd","文章永久链接")</f>
        <v>文章永久链接</v>
      </c>
    </row>
    <row r="39" spans="1:5" x14ac:dyDescent="0.4">
      <c r="A39" s="2" t="s">
        <v>381</v>
      </c>
      <c r="B39" s="2" t="s">
        <v>1050</v>
      </c>
      <c r="C39" s="2" t="s">
        <v>405</v>
      </c>
      <c r="D39" s="2" t="s">
        <v>1049</v>
      </c>
      <c r="E39" s="3" t="str">
        <f>HYPERLINK("http://mp.weixin.qq.com/s?__biz=MzI1NjQ3NzAwNQ==&amp;mid=2247506260&amp;idx=4&amp;sn=0ecb04aa77aa4486c807ef6967797b86&amp;chksm=ea248b76dd5302603ca0b9780c0168bd9894cd762df486ed2d400157506163a967367d9b8b56#rd","文章永久链接")</f>
        <v>文章永久链接</v>
      </c>
    </row>
    <row r="40" spans="1:5" x14ac:dyDescent="0.4">
      <c r="A40" s="2" t="s">
        <v>381</v>
      </c>
      <c r="B40" s="2" t="s">
        <v>430</v>
      </c>
      <c r="C40" s="2" t="s">
        <v>428</v>
      </c>
      <c r="D40" s="2" t="s">
        <v>382</v>
      </c>
      <c r="E40" s="3" t="str">
        <f>HYPERLINK("http://mp.weixin.qq.com/s?__biz=MzI1NjQ3NzAwNQ==&amp;mid=2247506103&amp;idx=1&amp;sn=0c0dd592f0f9a0d19901d10e7e2b80ee&amp;chksm=ea248a95dd5303831e06f9cdbd6c03b711b924dacc1a2a6bc796a9b17e31775dbfb2918bc1f0#rd","文章永久链接")</f>
        <v>文章永久链接</v>
      </c>
    </row>
    <row r="41" spans="1:5" x14ac:dyDescent="0.4">
      <c r="A41" s="2" t="s">
        <v>381</v>
      </c>
      <c r="B41" s="2" t="s">
        <v>429</v>
      </c>
      <c r="C41" s="2" t="s">
        <v>428</v>
      </c>
      <c r="D41" s="2" t="s">
        <v>427</v>
      </c>
      <c r="E41" s="3" t="str">
        <f>HYPERLINK("http://mp.weixin.qq.com/s?__biz=MzI1NjQ3NzAwNQ==&amp;mid=2247506103&amp;idx=2&amp;sn=7881b607bde4c76be271d6de75ed3ee4&amp;chksm=ea248a95dd53038325cc12cdb051bccaf665b241fcbcba7cef052c21a2e0c9af58e5aca5bd69#rd","文章永久链接")</f>
        <v>文章永久链接</v>
      </c>
    </row>
    <row r="42" spans="1:5" x14ac:dyDescent="0.4">
      <c r="A42" s="2" t="s">
        <v>381</v>
      </c>
      <c r="B42" s="2" t="s">
        <v>426</v>
      </c>
      <c r="C42" s="2" t="s">
        <v>422</v>
      </c>
      <c r="D42" s="2" t="s">
        <v>382</v>
      </c>
      <c r="E42" s="3" t="str">
        <f>HYPERLINK("http://mp.weixin.qq.com/s?__biz=MzI1NjQ3NzAwNQ==&amp;mid=2247506067&amp;idx=1&amp;sn=6b715952cff09f7bae88cf86d3d87801&amp;chksm=ea248ab1dd5303a7251678118f2a738a0654c476a56f0eec3c717f3584c3869bc75fc37a4ca6#rd","文章永久链接")</f>
        <v>文章永久链接</v>
      </c>
    </row>
    <row r="43" spans="1:5" x14ac:dyDescent="0.4">
      <c r="A43" s="2" t="s">
        <v>381</v>
      </c>
      <c r="B43" s="2" t="s">
        <v>425</v>
      </c>
      <c r="C43" s="2" t="s">
        <v>422</v>
      </c>
      <c r="D43" s="2" t="s">
        <v>382</v>
      </c>
      <c r="E43" s="3" t="str">
        <f>HYPERLINK("http://mp.weixin.qq.com/s?__biz=MzI1NjQ3NzAwNQ==&amp;mid=2247506067&amp;idx=2&amp;sn=1cd2696686732179f2674d5d8ac8714b&amp;chksm=ea248ab1dd5303a75fe523179ad3d50d55fc264fa52c22044698b0f3943d861e99aab6cd91ec#rd","文章永久链接")</f>
        <v>文章永久链接</v>
      </c>
    </row>
    <row r="44" spans="1:5" x14ac:dyDescent="0.4">
      <c r="A44" s="2" t="s">
        <v>381</v>
      </c>
      <c r="B44" s="2" t="s">
        <v>424</v>
      </c>
      <c r="C44" s="2" t="s">
        <v>422</v>
      </c>
      <c r="D44" s="2" t="s">
        <v>382</v>
      </c>
      <c r="E44" s="3" t="str">
        <f>HYPERLINK("http://mp.weixin.qq.com/s?__biz=MzI1NjQ3NzAwNQ==&amp;mid=2247506067&amp;idx=3&amp;sn=005e449bee7a3812629431b2c3c904e2&amp;chksm=ea248ab1dd5303a70de306fab32348b15f41866b0a1b079858e4403c7c77d3d68831c97a69cb#rd","文章永久链接")</f>
        <v>文章永久链接</v>
      </c>
    </row>
    <row r="45" spans="1:5" x14ac:dyDescent="0.4">
      <c r="A45" s="2" t="s">
        <v>381</v>
      </c>
      <c r="B45" s="2" t="s">
        <v>423</v>
      </c>
      <c r="C45" s="2" t="s">
        <v>422</v>
      </c>
      <c r="D45" s="2" t="s">
        <v>382</v>
      </c>
      <c r="E45" s="3" t="str">
        <f>HYPERLINK("http://mp.weixin.qq.com/s?__biz=MzI1NjQ3NzAwNQ==&amp;mid=2247506067&amp;idx=4&amp;sn=c7ebf13af4845b6bdda3425dacc78334&amp;chksm=ea248ab1dd5303a7815191c96a20ec620ea485fa1deda60b6e114b49d964f87d992aeb2b89b9#rd","文章永久链接")</f>
        <v>文章永久链接</v>
      </c>
    </row>
    <row r="46" spans="1:5" x14ac:dyDescent="0.4">
      <c r="A46" s="2" t="s">
        <v>381</v>
      </c>
      <c r="B46" s="2" t="s">
        <v>421</v>
      </c>
      <c r="C46" s="2" t="s">
        <v>416</v>
      </c>
      <c r="D46" s="2" t="s">
        <v>382</v>
      </c>
      <c r="E46" s="3" t="str">
        <f>HYPERLINK("http://mp.weixin.qq.com/s?__biz=MzI1NjQ3NzAwNQ==&amp;mid=2247506000&amp;idx=1&amp;sn=38f09e1f656d0c60cc868a957c526bb1&amp;chksm=ea248a72dd530364d5a7a40a8fe63ae4c9be4ab86381ac0c8a691005dcc244dfdc8bef71f9ff#rd","文章永久链接")</f>
        <v>文章永久链接</v>
      </c>
    </row>
    <row r="47" spans="1:5" x14ac:dyDescent="0.4">
      <c r="A47" s="2" t="s">
        <v>381</v>
      </c>
      <c r="B47" s="2" t="s">
        <v>420</v>
      </c>
      <c r="C47" s="2" t="s">
        <v>416</v>
      </c>
      <c r="D47" s="2" t="s">
        <v>419</v>
      </c>
      <c r="E47" s="3" t="str">
        <f>HYPERLINK("http://mp.weixin.qq.com/s?__biz=MzI1NjQ3NzAwNQ==&amp;mid=2247506000&amp;idx=2&amp;sn=e66b51c504d125f0aba2904c16611b55&amp;chksm=ea248a72dd5303644b822fe23b61eb4bdc65694fd4c93509b112824da148fce739c09e4d3c4a#rd","文章永久链接")</f>
        <v>文章永久链接</v>
      </c>
    </row>
    <row r="48" spans="1:5" x14ac:dyDescent="0.4">
      <c r="A48" s="2" t="s">
        <v>381</v>
      </c>
      <c r="B48" s="2" t="s">
        <v>418</v>
      </c>
      <c r="C48" s="2" t="s">
        <v>416</v>
      </c>
      <c r="D48" s="2" t="s">
        <v>382</v>
      </c>
      <c r="E48" s="3" t="str">
        <f>HYPERLINK("http://mp.weixin.qq.com/s?__biz=MzI1NjQ3NzAwNQ==&amp;mid=2247506000&amp;idx=3&amp;sn=39b4294fcc886578876c2b0d32a5b151&amp;chksm=ea248a72dd5303644da5debe6225c9e221ab7be88dc9fcc1103a3b3f39ef000ad2daacf74e33#rd","文章永久链接")</f>
        <v>文章永久链接</v>
      </c>
    </row>
    <row r="49" spans="1:5" x14ac:dyDescent="0.4">
      <c r="A49" s="2" t="s">
        <v>381</v>
      </c>
      <c r="B49" s="2" t="s">
        <v>417</v>
      </c>
      <c r="C49" s="2" t="s">
        <v>416</v>
      </c>
      <c r="D49" s="2" t="s">
        <v>382</v>
      </c>
      <c r="E49" s="3" t="str">
        <f>HYPERLINK("http://mp.weixin.qq.com/s?__biz=MzI1NjQ3NzAwNQ==&amp;mid=2247506000&amp;idx=4&amp;sn=8f2f5a414c0e178c2338008bc891aeaa&amp;chksm=ea248a72dd530364dbcdb5228a61864c143a5be2dcbd18a5b3f9eea854d478f4831917d0bb6e#rd","文章永久链接")</f>
        <v>文章永久链接</v>
      </c>
    </row>
    <row r="50" spans="1:5" x14ac:dyDescent="0.4">
      <c r="A50" s="2" t="s">
        <v>381</v>
      </c>
      <c r="B50" s="2" t="s">
        <v>415</v>
      </c>
      <c r="C50" s="2" t="s">
        <v>413</v>
      </c>
      <c r="D50" s="2" t="s">
        <v>382</v>
      </c>
      <c r="E50" s="3" t="str">
        <f>HYPERLINK("http://mp.weixin.qq.com/s?__biz=MzI1NjQ3NzAwNQ==&amp;mid=2247505947&amp;idx=1&amp;sn=35c202854c9437c26a52a4167365e9b4&amp;chksm=ea248a39dd53032f9f8b049e09798c84233d7b46a270e0bcdde8cd1d2d80e2d2c975089dc518#rd","文章永久链接")</f>
        <v>文章永久链接</v>
      </c>
    </row>
    <row r="51" spans="1:5" x14ac:dyDescent="0.4">
      <c r="A51" s="2" t="s">
        <v>381</v>
      </c>
      <c r="B51" s="2" t="s">
        <v>414</v>
      </c>
      <c r="C51" s="2" t="s">
        <v>413</v>
      </c>
      <c r="D51" s="2" t="s">
        <v>382</v>
      </c>
      <c r="E51" s="3" t="str">
        <f>HYPERLINK("http://mp.weixin.qq.com/s?__biz=MzI1NjQ3NzAwNQ==&amp;mid=2247505947&amp;idx=2&amp;sn=71dfd924745576892d4bc67bc9e6de20&amp;chksm=ea248a39dd53032fe506ab96ff19ef1f147d8ae28dfc249fe15d8c2fdd3aab2cb5de0d1f5764#rd","文章永久链接")</f>
        <v>文章永久链接</v>
      </c>
    </row>
    <row r="52" spans="1:5" x14ac:dyDescent="0.4">
      <c r="A52" s="2" t="s">
        <v>381</v>
      </c>
      <c r="B52" s="2" t="s">
        <v>412</v>
      </c>
      <c r="C52" s="2" t="s">
        <v>409</v>
      </c>
      <c r="D52" s="2" t="s">
        <v>382</v>
      </c>
      <c r="E52" s="3" t="str">
        <f>HYPERLINK("http://mp.weixin.qq.com/s?__biz=MzI1NjQ3NzAwNQ==&amp;mid=2247505929&amp;idx=1&amp;sn=b7263de1367f97ebdd85bc6d5fdadc52&amp;chksm=ea248a2bdd53033d1dda627f0698d52c58908b7b4f22f78cf5c35df939a51ca14c87f1270811#rd","文章永久链接")</f>
        <v>文章永久链接</v>
      </c>
    </row>
    <row r="53" spans="1:5" x14ac:dyDescent="0.4">
      <c r="A53" s="2" t="s">
        <v>381</v>
      </c>
      <c r="B53" s="2" t="s">
        <v>411</v>
      </c>
      <c r="C53" s="2" t="s">
        <v>409</v>
      </c>
      <c r="D53" s="2" t="s">
        <v>382</v>
      </c>
      <c r="E53" s="3" t="str">
        <f>HYPERLINK("http://mp.weixin.qq.com/s?__biz=MzI1NjQ3NzAwNQ==&amp;mid=2247505929&amp;idx=2&amp;sn=5a62a07150b6baad7d6a8701b2a3fc2a&amp;chksm=ea248a2bdd53033d5bacd50c2e3d5613f2d7435adc2aa940cd85f7702dd9c7fb8c66f9dad552#rd","文章永久链接")</f>
        <v>文章永久链接</v>
      </c>
    </row>
    <row r="54" spans="1:5" x14ac:dyDescent="0.4">
      <c r="A54" s="2" t="s">
        <v>381</v>
      </c>
      <c r="B54" s="2" t="s">
        <v>410</v>
      </c>
      <c r="C54" s="2" t="s">
        <v>409</v>
      </c>
      <c r="D54" s="2" t="s">
        <v>382</v>
      </c>
      <c r="E54" s="3" t="str">
        <f>HYPERLINK("http://mp.weixin.qq.com/s?__biz=MzI1NjQ3NzAwNQ==&amp;mid=2247505929&amp;idx=3&amp;sn=a86c4679266abaa625d9813127ad3624&amp;chksm=ea248a2bdd53033db5cc6660bf5ad0e251925d305f36a19a086dda948497cf6590111662fc25#rd","文章永久链接")</f>
        <v>文章永久链接</v>
      </c>
    </row>
  </sheetData>
  <sortState xmlns:xlrd2="http://schemas.microsoft.com/office/spreadsheetml/2017/richdata2" ref="A2:E54">
    <sortCondition descending="1" ref="C2:C54"/>
  </sortState>
  <phoneticPr fontId="1" type="noConversion"/>
  <printOptions horizontalCentered="1"/>
  <pageMargins left="0.3" right="0.3" top="0.61" bottom="0.37" header="0.1" footer="0.1"/>
  <pageSetup paperSize="9" pageOrder="overThenDown" orientation="portrait" useFirstPageNumber="1" horizontalDpi="300" verticalDpi="300"/>
  <headerFooter alignWithMargins="0">
    <oddHeader>&amp;P</oddHeader>
    <oddFooter>&amp;F</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BEE0D0-C621-4F58-A98B-299222968F31}">
  <sheetPr>
    <outlinePr summaryBelow="0" summaryRight="0"/>
  </sheetPr>
  <dimension ref="A1:E12"/>
  <sheetViews>
    <sheetView tabSelected="1" zoomScaleNormal="100" workbookViewId="0"/>
  </sheetViews>
  <sheetFormatPr defaultRowHeight="12.3" x14ac:dyDescent="0.4"/>
  <cols>
    <col min="1" max="1" width="12.59765625" style="2" customWidth="1"/>
    <col min="2" max="2" width="83.69921875" style="2" customWidth="1"/>
    <col min="3" max="3" width="17.09765625" style="2" customWidth="1"/>
    <col min="4" max="4" width="97.19921875" style="2" customWidth="1"/>
    <col min="5" max="5" width="10.796875" style="2" customWidth="1"/>
    <col min="6" max="16384" width="8.796875" style="1"/>
  </cols>
  <sheetData>
    <row r="1" spans="1:5" x14ac:dyDescent="0.4">
      <c r="A1" s="2" t="s">
        <v>274</v>
      </c>
      <c r="B1" s="2" t="s">
        <v>273</v>
      </c>
      <c r="C1" s="2" t="s">
        <v>272</v>
      </c>
      <c r="D1" s="2" t="s">
        <v>271</v>
      </c>
      <c r="E1" s="2" t="s">
        <v>270</v>
      </c>
    </row>
    <row r="2" spans="1:5" x14ac:dyDescent="0.4">
      <c r="A2" s="2" t="s">
        <v>433</v>
      </c>
      <c r="B2" s="2" t="s">
        <v>444</v>
      </c>
      <c r="C2" s="2" t="s">
        <v>440</v>
      </c>
      <c r="D2" s="2" t="s">
        <v>443</v>
      </c>
      <c r="E2" s="3" t="str">
        <f>HYPERLINK("http://mp.weixin.qq.com/s?__biz=MzI4NzQ2Njc5NQ==&amp;mid=2247504427&amp;idx=1&amp;sn=71b16413f652e2cd3dc35162d1e09f0d&amp;chksm=ebcfa66fdcb82f79d3de197a8b6a34a31869c8aec868932938708e0fdbb23ee2548470eae030#rd","文章永久链接")</f>
        <v>文章永久链接</v>
      </c>
    </row>
    <row r="3" spans="1:5" x14ac:dyDescent="0.4">
      <c r="A3" s="2" t="s">
        <v>433</v>
      </c>
      <c r="B3" s="2" t="s">
        <v>442</v>
      </c>
      <c r="C3" s="2" t="s">
        <v>440</v>
      </c>
      <c r="E3" s="3" t="str">
        <f>HYPERLINK("http://mp.weixin.qq.com/s?__biz=MzI4NzQ2Njc5NQ==&amp;mid=2247504427&amp;idx=2&amp;sn=d441a86a13b235b28c5efb28110a3216&amp;chksm=ebcfa66fdcb82f79ec089400031c9ef3b8599896b039ca3c7cca686c872ac9865c4599a3ece9#rd","文章永久链接")</f>
        <v>文章永久链接</v>
      </c>
    </row>
    <row r="4" spans="1:5" x14ac:dyDescent="0.4">
      <c r="A4" s="2" t="s">
        <v>433</v>
      </c>
      <c r="B4" s="2" t="s">
        <v>441</v>
      </c>
      <c r="C4" s="2" t="s">
        <v>440</v>
      </c>
      <c r="E4" s="3" t="str">
        <f>HYPERLINK("http://mp.weixin.qq.com/s?__biz=MzI4NzQ2Njc5NQ==&amp;mid=2247504427&amp;idx=3&amp;sn=d6b41faea241d935a3fe66e963dd0f54&amp;chksm=ebcfa66fdcb82f791cc47dfd2131ddb374cf650fc6d637109b24efd2eeca4ff5af69af03de03#rd","文章永久链接")</f>
        <v>文章永久链接</v>
      </c>
    </row>
    <row r="5" spans="1:5" x14ac:dyDescent="0.4">
      <c r="A5" s="2" t="s">
        <v>433</v>
      </c>
      <c r="B5" s="2" t="s">
        <v>439</v>
      </c>
      <c r="C5" s="2" t="s">
        <v>438</v>
      </c>
      <c r="D5" s="2" t="s">
        <v>437</v>
      </c>
      <c r="E5" s="3" t="str">
        <f>HYPERLINK("http://mp.weixin.qq.com/s?__biz=MzI4NzQ2Njc5NQ==&amp;mid=2247504227&amp;idx=1&amp;sn=827494f4a6c0b35ab960ce7cd1d937ef&amp;chksm=ebcfa527dcb82c31c50b0174b59ae5e0e9dbc92e095c2537b0ff32856f08dee3c233390f2106#rd","文章永久链接")</f>
        <v>文章永久链接</v>
      </c>
    </row>
    <row r="6" spans="1:5" x14ac:dyDescent="0.4">
      <c r="A6" s="2" t="s">
        <v>433</v>
      </c>
      <c r="B6" s="2" t="s">
        <v>436</v>
      </c>
      <c r="C6" s="2" t="s">
        <v>435</v>
      </c>
      <c r="D6" s="2" t="s">
        <v>434</v>
      </c>
      <c r="E6" s="3" t="str">
        <f>HYPERLINK("http://mp.weixin.qq.com/s?__biz=MzI4NzQ2Njc5NQ==&amp;mid=2247504219&amp;idx=1&amp;sn=7908ce62a8a9b94397aaab2fdf92bdab&amp;chksm=ebcfa51fdcb82c09e5ad72a64698f5b41b98d9237357e59901c706ba574ae3d901e02dd788ca#rd","文章永久链接")</f>
        <v>文章永久链接</v>
      </c>
    </row>
    <row r="7" spans="1:5" x14ac:dyDescent="0.4">
      <c r="A7" s="2" t="s">
        <v>433</v>
      </c>
      <c r="B7" s="2" t="s">
        <v>432</v>
      </c>
      <c r="C7" s="2" t="s">
        <v>431</v>
      </c>
      <c r="E7" s="3" t="str">
        <f>HYPERLINK("http://mp.weixin.qq.com/s?__biz=MzI4NzQ2Njc5NQ==&amp;mid=2247504203&amp;idx=1&amp;sn=6bd8fec1b6b201866240ab3ec80d99e4&amp;chksm=ebcfa50fdcb82c19e768f851632bc813f3591f02b2aee9656665a513574a1e78b95510daca2c#rd","文章永久链接")</f>
        <v>文章永久链接</v>
      </c>
    </row>
    <row r="8" spans="1:5" x14ac:dyDescent="0.4">
      <c r="A8" s="2" t="s">
        <v>433</v>
      </c>
      <c r="B8" s="2" t="s">
        <v>446</v>
      </c>
      <c r="C8" s="2" t="s">
        <v>445</v>
      </c>
      <c r="E8" s="3" t="str">
        <f>HYPERLINK("http://mp.weixin.qq.com/s?__biz=MzI4NzQ2Njc5NQ==&amp;mid=2247504181&amp;idx=1&amp;sn=4559ca3ef4e46c07831b507820db3e51&amp;chksm=ebcfa571dcb82c67962895932beec243408ec31c160705384fea05291e8fdff700fa26d943b4#rd","文章永久链接")</f>
        <v>文章永久链接</v>
      </c>
    </row>
    <row r="9" spans="1:5" x14ac:dyDescent="0.4">
      <c r="A9" s="2" t="s">
        <v>433</v>
      </c>
      <c r="B9" s="2" t="s">
        <v>449</v>
      </c>
      <c r="C9" s="2" t="s">
        <v>447</v>
      </c>
      <c r="E9" s="3" t="str">
        <f>HYPERLINK("http://mp.weixin.qq.com/s?__biz=MzI4NzQ2Njc5NQ==&amp;mid=2247503942&amp;idx=1&amp;sn=1cefd67663c09305c473fb79e1edde19&amp;chksm=ebcfa402dcb82d14798a5a336e52c3655ad49bc8927363f1bda68f666da03145b0aa9cdd2775#rd","文章永久链接")</f>
        <v>文章永久链接</v>
      </c>
    </row>
    <row r="10" spans="1:5" x14ac:dyDescent="0.4">
      <c r="A10" s="2" t="s">
        <v>433</v>
      </c>
      <c r="B10" s="2" t="s">
        <v>448</v>
      </c>
      <c r="C10" s="2" t="s">
        <v>447</v>
      </c>
      <c r="E10" s="3" t="str">
        <f>HYPERLINK("http://mp.weixin.qq.com/s?__biz=MzI4NzQ2Njc5NQ==&amp;mid=2247503942&amp;idx=2&amp;sn=1915f933553431b3bece92e1ce5704c5&amp;chksm=ebcfa402dcb82d14fe80850e072d62a34568814d06a9546c399a363a3dea857b93a122dc3316#rd","文章永久链接")</f>
        <v>文章永久链接</v>
      </c>
    </row>
    <row r="11" spans="1:5" x14ac:dyDescent="0.4">
      <c r="A11" s="2" t="s">
        <v>433</v>
      </c>
      <c r="B11" s="2" t="s">
        <v>453</v>
      </c>
      <c r="C11" s="2" t="s">
        <v>452</v>
      </c>
      <c r="E11" s="3" t="str">
        <f>HYPERLINK("http://mp.weixin.qq.com/s?__biz=MzI4NzQ2Njc5NQ==&amp;mid=2247503828&amp;idx=1&amp;sn=4da721b5a7b21e139e17dd2510f82c15&amp;chksm=ebcfbb90dcb83286ab47acccf1aa843a01ffb544b09d3cfd314f523494e55c8b069fb39eafb9#rd","文章永久链接")</f>
        <v>文章永久链接</v>
      </c>
    </row>
    <row r="12" spans="1:5" x14ac:dyDescent="0.4">
      <c r="A12" s="2" t="s">
        <v>433</v>
      </c>
      <c r="B12" s="2" t="s">
        <v>451</v>
      </c>
      <c r="C12" s="2" t="s">
        <v>450</v>
      </c>
      <c r="E12" s="3" t="str">
        <f>HYPERLINK("http://mp.weixin.qq.com/s?__biz=MzI4NzQ2Njc5NQ==&amp;mid=2247503825&amp;idx=1&amp;sn=2ac24e241c7fb87efc306c451f10de0b&amp;chksm=ebcfbb95dcb832831d8e1463d24ebe7d3ab4034615d159fdb2d93ddc6f645279a9e3d1c7be3e#rd","文章永久链接")</f>
        <v>文章永久链接</v>
      </c>
    </row>
  </sheetData>
  <sortState xmlns:xlrd2="http://schemas.microsoft.com/office/spreadsheetml/2017/richdata2" ref="A2:E12">
    <sortCondition descending="1" ref="C2:C12"/>
  </sortState>
  <phoneticPr fontId="1" type="noConversion"/>
  <printOptions horizontalCentered="1"/>
  <pageMargins left="0.3" right="0.3" top="0.61" bottom="0.37" header="0.1" footer="0.1"/>
  <pageSetup paperSize="9" pageOrder="overThenDown" orientation="portrait" useFirstPageNumber="1" horizontalDpi="300" verticalDpi="300"/>
  <headerFooter alignWithMargins="0">
    <oddHeader>&amp;P</oddHeader>
    <oddFooter>&amp;F</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ED9CE9-DBA2-4E13-8D43-131CA68C3FA3}">
  <sheetPr>
    <outlinePr summaryBelow="0" summaryRight="0"/>
  </sheetPr>
  <dimension ref="A1:E13"/>
  <sheetViews>
    <sheetView zoomScaleNormal="100" workbookViewId="0"/>
  </sheetViews>
  <sheetFormatPr defaultRowHeight="12.3" x14ac:dyDescent="0.4"/>
  <cols>
    <col min="1" max="1" width="7.19921875" style="2" customWidth="1"/>
    <col min="2" max="2" width="79.19921875" style="2" customWidth="1"/>
    <col min="3" max="3" width="17.09765625" style="2" customWidth="1"/>
    <col min="4" max="4" width="170.09765625" style="2" customWidth="1"/>
    <col min="5" max="5" width="10.796875" style="2" customWidth="1"/>
    <col min="6" max="16384" width="8.796875" style="1"/>
  </cols>
  <sheetData>
    <row r="1" spans="1:5" x14ac:dyDescent="0.4">
      <c r="A1" s="2" t="s">
        <v>274</v>
      </c>
      <c r="B1" s="2" t="s">
        <v>273</v>
      </c>
      <c r="C1" s="2" t="s">
        <v>272</v>
      </c>
      <c r="D1" s="2" t="s">
        <v>271</v>
      </c>
      <c r="E1" s="2" t="s">
        <v>270</v>
      </c>
    </row>
    <row r="2" spans="1:5" x14ac:dyDescent="0.4">
      <c r="A2" s="2" t="s">
        <v>457</v>
      </c>
      <c r="B2" s="2" t="s">
        <v>463</v>
      </c>
      <c r="C2" s="2" t="s">
        <v>462</v>
      </c>
      <c r="D2" s="2" t="s">
        <v>461</v>
      </c>
      <c r="E2" s="3" t="str">
        <f>HYPERLINK("http://mp.weixin.qq.com/s?__biz=MjM5NjkxMDgyMw==&amp;mid=2649779318&amp;idx=1&amp;sn=e6aa8ce96720f0b136b609eff476684a&amp;chksm=bee6cffe899146e8d098724f6f942836af2ecb02c77fe78693914c69c63837c7f483b1a9783b#rd","文章永久链接")</f>
        <v>文章永久链接</v>
      </c>
    </row>
    <row r="3" spans="1:5" x14ac:dyDescent="0.4">
      <c r="A3" s="2" t="s">
        <v>457</v>
      </c>
      <c r="B3" s="2" t="s">
        <v>460</v>
      </c>
      <c r="C3" s="2" t="s">
        <v>459</v>
      </c>
      <c r="D3" s="2" t="s">
        <v>458</v>
      </c>
      <c r="E3" s="3" t="str">
        <f>HYPERLINK("http://mp.weixin.qq.com/s?__biz=MjM5NjkxMDgyMw==&amp;mid=2649779304&amp;idx=1&amp;sn=21c117cdca717b53bd84f48b5ea7fab2&amp;chksm=bee6cfe0899146f6636ec45b3bfaae6a570f93d34a250eb06124cee31c38c66ae81a8dc1f19f#rd","文章永久链接")</f>
        <v>文章永久链接</v>
      </c>
    </row>
    <row r="4" spans="1:5" x14ac:dyDescent="0.4">
      <c r="A4" s="2" t="s">
        <v>457</v>
      </c>
      <c r="B4" s="2" t="s">
        <v>456</v>
      </c>
      <c r="C4" s="2" t="s">
        <v>455</v>
      </c>
      <c r="D4" s="2" t="s">
        <v>454</v>
      </c>
      <c r="E4" s="3" t="str">
        <f>HYPERLINK("http://mp.weixin.qq.com/s?__biz=MjM5NjkxMDgyMw==&amp;mid=2649779273&amp;idx=1&amp;sn=abf0c88bc6f363da9ff5f87d5a5d4e5b&amp;chksm=bee6cfc1899146d719128d2a1e867424c0ba699f5713ff394eb31d3e06a6c5d57d8c8e0f6713#rd","文章永久链接")</f>
        <v>文章永久链接</v>
      </c>
    </row>
    <row r="5" spans="1:5" x14ac:dyDescent="0.4">
      <c r="A5" s="2" t="s">
        <v>457</v>
      </c>
      <c r="B5" s="2" t="s">
        <v>469</v>
      </c>
      <c r="C5" s="2" t="s">
        <v>468</v>
      </c>
      <c r="D5" s="2" t="s">
        <v>467</v>
      </c>
      <c r="E5" s="3" t="str">
        <f>HYPERLINK("http://mp.weixin.qq.com/s?__biz=MjM5NjkxMDgyMw==&amp;mid=2649779228&amp;idx=1&amp;sn=d309fedd75db987410000aac17675f2d&amp;chksm=bee6cf9489914682ea3830245c4c8ff4d581ea29a022815e6bab6196f3d645d54e50ed91ad64#rd","文章永久链接")</f>
        <v>文章永久链接</v>
      </c>
    </row>
    <row r="6" spans="1:5" x14ac:dyDescent="0.4">
      <c r="A6" s="2" t="s">
        <v>457</v>
      </c>
      <c r="B6" s="2" t="s">
        <v>466</v>
      </c>
      <c r="C6" s="2" t="s">
        <v>465</v>
      </c>
      <c r="D6" s="2" t="s">
        <v>464</v>
      </c>
      <c r="E6" s="3" t="str">
        <f>HYPERLINK("http://mp.weixin.qq.com/s?__biz=MjM5NjkxMDgyMw==&amp;mid=2649779205&amp;idx=1&amp;sn=76e9edc8ed83b67ff6eed5d2f6bc077f&amp;chksm=bee6cf8d8991469bfaf86b5b762e06ee8cf60813f2afcf8b4c956af3b80d64c0884a1c182ad7#rd","文章永久链接")</f>
        <v>文章永久链接</v>
      </c>
    </row>
    <row r="7" spans="1:5" x14ac:dyDescent="0.4">
      <c r="A7" s="2" t="s">
        <v>457</v>
      </c>
      <c r="B7" s="2" t="s">
        <v>472</v>
      </c>
      <c r="C7" s="2" t="s">
        <v>471</v>
      </c>
      <c r="D7" s="2" t="s">
        <v>470</v>
      </c>
      <c r="E7" s="3" t="str">
        <f>HYPERLINK("http://mp.weixin.qq.com/s?__biz=MjM5NjkxMDgyMw==&amp;mid=2649779181&amp;idx=1&amp;sn=9ac7a3e2334f16924cd0a7a428590e73&amp;chksm=bee6c86589914173ab45a84d2bd07d90225389114147f90e81ef7f51ea9c6181d23dc8b6adc2#rd","文章永久链接")</f>
        <v>文章永久链接</v>
      </c>
    </row>
    <row r="8" spans="1:5" x14ac:dyDescent="0.4">
      <c r="A8" s="2" t="s">
        <v>457</v>
      </c>
      <c r="B8" s="2" t="s">
        <v>487</v>
      </c>
      <c r="C8" s="2" t="s">
        <v>486</v>
      </c>
      <c r="D8" s="2" t="s">
        <v>485</v>
      </c>
      <c r="E8" s="3" t="str">
        <f>HYPERLINK("http://mp.weixin.qq.com/s?__biz=MjM5NjkxMDgyMw==&amp;mid=2649779136&amp;idx=1&amp;sn=5b1402d3fe3ad65cfcbd0e807d9e0674&amp;chksm=bee6c8488991415e08eddd593ff90a1955d09f94dccad45a1187416bd0ed23061f26bde3d3c4#rd","文章永久链接")</f>
        <v>文章永久链接</v>
      </c>
    </row>
    <row r="9" spans="1:5" x14ac:dyDescent="0.4">
      <c r="A9" s="2" t="s">
        <v>457</v>
      </c>
      <c r="B9" s="2" t="s">
        <v>484</v>
      </c>
      <c r="C9" s="2" t="s">
        <v>481</v>
      </c>
      <c r="D9" s="2" t="s">
        <v>483</v>
      </c>
      <c r="E9" s="3" t="str">
        <f>HYPERLINK("http://mp.weixin.qq.com/s?__biz=MjM5NjkxMDgyMw==&amp;mid=2649779119&amp;idx=1&amp;sn=65848e56eca422728b6439ee9179ac33&amp;chksm=bee6c827899141319c082e0c9a44f811c96a76485f3027a6ec7f32d1e86a53492945bff919fd#rd","文章永久链接")</f>
        <v>文章永久链接</v>
      </c>
    </row>
    <row r="10" spans="1:5" x14ac:dyDescent="0.4">
      <c r="A10" s="2" t="s">
        <v>457</v>
      </c>
      <c r="B10" s="2" t="s">
        <v>482</v>
      </c>
      <c r="C10" s="2" t="s">
        <v>481</v>
      </c>
      <c r="D10" s="2" t="s">
        <v>480</v>
      </c>
      <c r="E10" s="3" t="str">
        <f>HYPERLINK("http://mp.weixin.qq.com/s?__biz=MjM5NjkxMDgyMw==&amp;mid=2649779119&amp;idx=2&amp;sn=ac3985db795f17fee26d5f2bbd26da33&amp;chksm=bee6c82789914131a8ecc9ddc925c0c5c64340c7c0b082f28cec2b8ec45a45becb85bbb82c32#rd","文章永久链接")</f>
        <v>文章永久链接</v>
      </c>
    </row>
    <row r="11" spans="1:5" x14ac:dyDescent="0.4">
      <c r="A11" s="2" t="s">
        <v>457</v>
      </c>
      <c r="B11" s="2" t="s">
        <v>475</v>
      </c>
      <c r="C11" s="2" t="s">
        <v>479</v>
      </c>
      <c r="D11" s="2" t="s">
        <v>473</v>
      </c>
      <c r="E11" s="3" t="str">
        <f>HYPERLINK("http://mp.weixin.qq.com/s?__biz=MjM5NjkxMDgyMw==&amp;mid=2649779101&amp;idx=1&amp;sn=e000826731a6ec4fc1fe42f17d16eae8&amp;chksm=bee6c815899141035e36cab0fade4b48f0966ba229e4104d5a45ec78f26bf48e04e39577fc57#rd","文章永久链接")</f>
        <v>文章永久链接</v>
      </c>
    </row>
    <row r="12" spans="1:5" x14ac:dyDescent="0.4">
      <c r="A12" s="2" t="s">
        <v>457</v>
      </c>
      <c r="B12" s="2" t="s">
        <v>475</v>
      </c>
      <c r="C12" s="2" t="s">
        <v>474</v>
      </c>
      <c r="D12" s="2" t="s">
        <v>473</v>
      </c>
      <c r="E12" s="3" t="str">
        <f>HYPERLINK("http://mp.weixin.qq.com/s?__biz=MjM5NjkxMDgyMw==&amp;mid=2649779100&amp;idx=1&amp;sn=035097c2550cf4533fcf7ddafc0a6892&amp;chksm=bee6c8148991410231680dc4ee801cf68862a01132a5ff0d1f8296f9a7e1148de4187e3e0d90#rd","文章永久链接")</f>
        <v>文章永久链接</v>
      </c>
    </row>
    <row r="13" spans="1:5" x14ac:dyDescent="0.4">
      <c r="A13" s="2" t="s">
        <v>457</v>
      </c>
      <c r="B13" s="2" t="s">
        <v>478</v>
      </c>
      <c r="C13" s="2" t="s">
        <v>477</v>
      </c>
      <c r="D13" s="2" t="s">
        <v>476</v>
      </c>
      <c r="E13" s="3" t="str">
        <f>HYPERLINK("http://mp.weixin.qq.com/s?__biz=MjM5NjkxMDgyMw==&amp;mid=2649779076&amp;idx=1&amp;sn=d56ee9353d91275e33b374eb74c141d7&amp;chksm=bee6c80c8991411ab04a7d015ebcef2aa3845c031efa5dd9b5613900b77cd103ddefe8bb7b38#rd","文章永久链接")</f>
        <v>文章永久链接</v>
      </c>
    </row>
  </sheetData>
  <sortState xmlns:xlrd2="http://schemas.microsoft.com/office/spreadsheetml/2017/richdata2" ref="A2:E13">
    <sortCondition descending="1" ref="C2:C13"/>
  </sortState>
  <phoneticPr fontId="1" type="noConversion"/>
  <printOptions horizontalCentered="1"/>
  <pageMargins left="0.3" right="0.3" top="0.61" bottom="0.37" header="0.1" footer="0.1"/>
  <pageSetup paperSize="9" pageOrder="overThenDown" orientation="portrait" useFirstPageNumber="1" horizontalDpi="300" verticalDpi="300"/>
  <headerFooter alignWithMargins="0">
    <oddHeader>&amp;P</oddHeader>
    <oddFooter>&amp;F</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A1947C-7900-42DE-9F21-45AB86E96BBA}">
  <sheetPr>
    <outlinePr summaryBelow="0" summaryRight="0"/>
  </sheetPr>
  <dimension ref="A1:E13"/>
  <sheetViews>
    <sheetView topLeftCell="B1" zoomScaleNormal="100" workbookViewId="0"/>
  </sheetViews>
  <sheetFormatPr defaultRowHeight="12.3" x14ac:dyDescent="0.4"/>
  <cols>
    <col min="1" max="1" width="9" style="2" customWidth="1"/>
    <col min="2" max="2" width="66.59765625" style="2" customWidth="1"/>
    <col min="3" max="3" width="17.09765625" style="2" customWidth="1"/>
    <col min="4" max="4" width="57.59765625" style="2" customWidth="1"/>
    <col min="5" max="5" width="10.796875" style="2" customWidth="1"/>
    <col min="6" max="16384" width="8.796875" style="1"/>
  </cols>
  <sheetData>
    <row r="1" spans="1:5" x14ac:dyDescent="0.4">
      <c r="A1" s="2" t="s">
        <v>274</v>
      </c>
      <c r="B1" s="2" t="s">
        <v>273</v>
      </c>
      <c r="C1" s="2" t="s">
        <v>272</v>
      </c>
      <c r="D1" s="2" t="s">
        <v>271</v>
      </c>
      <c r="E1" s="2" t="s">
        <v>270</v>
      </c>
    </row>
    <row r="2" spans="1:5" x14ac:dyDescent="0.4">
      <c r="A2" s="2" t="s">
        <v>491</v>
      </c>
      <c r="B2" s="2" t="s">
        <v>493</v>
      </c>
      <c r="C2" s="2" t="s">
        <v>489</v>
      </c>
      <c r="D2" s="2" t="s">
        <v>492</v>
      </c>
      <c r="E2" s="3" t="str">
        <f>HYPERLINK("http://mp.weixin.qq.com/s?__biz=MzAxNjAwNTMwNQ==&amp;mid=2652351808&amp;idx=1&amp;sn=3473a1a7d430dfe285f1dec283b838c2&amp;chksm=80186c96b76fe5804d6a12461862c4d25f4ce940464f533b0224980eac4bcef59a84826dffe8#rd","文章永久链接")</f>
        <v>文章永久链接</v>
      </c>
    </row>
    <row r="3" spans="1:5" x14ac:dyDescent="0.4">
      <c r="A3" s="2" t="s">
        <v>491</v>
      </c>
      <c r="B3" s="2" t="s">
        <v>490</v>
      </c>
      <c r="C3" s="2" t="s">
        <v>489</v>
      </c>
      <c r="D3" s="2" t="s">
        <v>488</v>
      </c>
      <c r="E3" s="3" t="str">
        <f>HYPERLINK("http://mp.weixin.qq.com/s?__biz=MzAxNjAwNTMwNQ==&amp;mid=2652351808&amp;idx=2&amp;sn=ac6327a4ca5f7790fc371b5919121c7f&amp;chksm=80186c96b76fe5807b30478a4752a3f5fe64d7d6250dff7f7877d790f9f4bf990dad51ae8da2#rd","文章永久链接")</f>
        <v>文章永久链接</v>
      </c>
    </row>
    <row r="4" spans="1:5" x14ac:dyDescent="0.4">
      <c r="A4" s="2" t="s">
        <v>491</v>
      </c>
      <c r="B4" s="2" t="s">
        <v>505</v>
      </c>
      <c r="C4" s="2" t="s">
        <v>504</v>
      </c>
      <c r="D4" s="2" t="s">
        <v>503</v>
      </c>
      <c r="E4" s="3" t="str">
        <f>HYPERLINK("http://mp.weixin.qq.com/s?__biz=MzAxNjAwNTMwNQ==&amp;mid=2652351556&amp;idx=1&amp;sn=cbced862f7c2918ad093b2b5011ca318&amp;chksm=80186d92b76fe484bf81bf0e1acb2b373666f471cc7437502c3f506818622853bfe27d6914df#rd","文章永久链接")</f>
        <v>文章永久链接</v>
      </c>
    </row>
    <row r="5" spans="1:5" x14ac:dyDescent="0.4">
      <c r="A5" s="2" t="s">
        <v>491</v>
      </c>
      <c r="B5" s="2" t="s">
        <v>502</v>
      </c>
      <c r="C5" s="2" t="s">
        <v>501</v>
      </c>
      <c r="D5" s="2" t="s">
        <v>500</v>
      </c>
      <c r="E5" s="3" t="str">
        <f>HYPERLINK("http://mp.weixin.qq.com/s?__biz=MzAxNjAwNTMwNQ==&amp;mid=2652351514&amp;idx=1&amp;sn=caf0857d2b5d848bf0352941081680ce&amp;chksm=80186dccb76fe4da5a836e9d5c5412b5484ba9d8353d1f2b9272ab2162a6a7a51040323ad099#rd","文章永久链接")</f>
        <v>文章永久链接</v>
      </c>
    </row>
    <row r="6" spans="1:5" x14ac:dyDescent="0.4">
      <c r="A6" s="2" t="s">
        <v>491</v>
      </c>
      <c r="B6" s="2" t="s">
        <v>499</v>
      </c>
      <c r="C6" s="2" t="s">
        <v>498</v>
      </c>
      <c r="D6" s="2" t="s">
        <v>497</v>
      </c>
      <c r="E6" s="3" t="str">
        <f>HYPERLINK("http://mp.weixin.qq.com/s?__biz=MzAxNjAwNTMwNQ==&amp;mid=2652351472&amp;idx=1&amp;sn=5f4671dfee147e9bccef0dcbb0c78cff&amp;chksm=80186a26b76fe330650cff5df4d7deac3034c21313cd9388bca294fa01bf589974b5ad14cff9#rd","文章永久链接")</f>
        <v>文章永久链接</v>
      </c>
    </row>
    <row r="7" spans="1:5" x14ac:dyDescent="0.4">
      <c r="A7" s="2" t="s">
        <v>491</v>
      </c>
      <c r="B7" s="2" t="s">
        <v>496</v>
      </c>
      <c r="C7" s="2" t="s">
        <v>495</v>
      </c>
      <c r="D7" s="2" t="s">
        <v>494</v>
      </c>
      <c r="E7" s="3" t="str">
        <f>HYPERLINK("http://mp.weixin.qq.com/s?__biz=MzAxNjAwNTMwNQ==&amp;mid=2652351470&amp;idx=1&amp;sn=48ee0428a529117ce9ae20fba1111482&amp;chksm=80186a38b76fe32e8630ce10802036286890284d8a757bd51402c405d2a6c64c3e6391d6d2cc#rd","文章永久链接")</f>
        <v>文章永久链接</v>
      </c>
    </row>
    <row r="8" spans="1:5" x14ac:dyDescent="0.4">
      <c r="A8" s="2" t="s">
        <v>491</v>
      </c>
      <c r="B8" s="2" t="s">
        <v>511</v>
      </c>
      <c r="C8" s="2" t="s">
        <v>510</v>
      </c>
      <c r="D8" s="2" t="s">
        <v>509</v>
      </c>
      <c r="E8" s="3" t="str">
        <f>HYPERLINK("http://mp.weixin.qq.com/s?__biz=MzAxNjAwNTMwNQ==&amp;mid=2652351466&amp;idx=1&amp;sn=b1d9aa55aebec1ea5da6a2255e2687dd&amp;chksm=80186a3cb76fe32a148657c5ba7a4e5209a387c23065f1e96c8f16a10293cd0615a31f018fa6#rd","文章永久链接")</f>
        <v>文章永久链接</v>
      </c>
    </row>
    <row r="9" spans="1:5" x14ac:dyDescent="0.4">
      <c r="A9" s="2" t="s">
        <v>491</v>
      </c>
      <c r="B9" s="2" t="s">
        <v>508</v>
      </c>
      <c r="C9" s="2" t="s">
        <v>507</v>
      </c>
      <c r="D9" s="2" t="s">
        <v>506</v>
      </c>
      <c r="E9" s="3" t="str">
        <f>HYPERLINK("http://mp.weixin.qq.com/s?__biz=MzAxNjAwNTMwNQ==&amp;mid=2652351456&amp;idx=1&amp;sn=786c323cd23b062119f9c493632b04c5&amp;chksm=80186a36b76fe320a149ded7f2de356769fb825b437c8abfeeb8cde760c720553f1fc2d50eb8#rd","文章永久链接")</f>
        <v>文章永久链接</v>
      </c>
    </row>
    <row r="10" spans="1:5" x14ac:dyDescent="0.4">
      <c r="A10" s="2" t="s">
        <v>491</v>
      </c>
      <c r="B10" s="2" t="s">
        <v>520</v>
      </c>
      <c r="C10" s="2" t="s">
        <v>521</v>
      </c>
      <c r="D10" s="2" t="s">
        <v>518</v>
      </c>
      <c r="E10" s="3" t="str">
        <f>HYPERLINK("http://mp.weixin.qq.com/s?__biz=MzAxNjAwNTMwNQ==&amp;mid=2652351409&amp;idx=1&amp;sn=14fc3379c84183dbe47b3f7254b24418&amp;chksm=80186a67b76fe37172a20698a4984c7e3a980182a2ad19b087cf59f07fea2156b791ab1c885d#rd","文章永久链接")</f>
        <v>文章永久链接</v>
      </c>
    </row>
    <row r="11" spans="1:5" x14ac:dyDescent="0.4">
      <c r="A11" s="2" t="s">
        <v>491</v>
      </c>
      <c r="B11" s="2" t="s">
        <v>520</v>
      </c>
      <c r="C11" s="2" t="s">
        <v>519</v>
      </c>
      <c r="D11" s="2" t="s">
        <v>518</v>
      </c>
      <c r="E11" s="3" t="str">
        <f>HYPERLINK("http://mp.weixin.qq.com/s?__biz=MzAxNjAwNTMwNQ==&amp;mid=2652351408&amp;idx=1&amp;sn=bd8b1568983c38d0847e39e11612e791&amp;chksm=80186a66b76fe370aba1da64d37e9d51fbe0de6693b45097bf231a0d4264c87552c552f82b8e#rd","文章永久链接")</f>
        <v>文章永久链接</v>
      </c>
    </row>
    <row r="12" spans="1:5" x14ac:dyDescent="0.4">
      <c r="A12" s="2" t="s">
        <v>491</v>
      </c>
      <c r="B12" s="2" t="s">
        <v>517</v>
      </c>
      <c r="C12" s="2" t="s">
        <v>516</v>
      </c>
      <c r="D12" s="2" t="s">
        <v>515</v>
      </c>
      <c r="E12" s="3" t="str">
        <f>HYPERLINK("http://mp.weixin.qq.com/s?__biz=MzAxNjAwNTMwNQ==&amp;mid=2652351302&amp;idx=1&amp;sn=bb0afc53e49213f3ef0f8dacdeb5029b&amp;chksm=80186a90b76fe38660fc9a385db24b2ebc4a7cee905fe8e4de5fcc9c4e6679845dc5917177ad#rd","文章永久链接")</f>
        <v>文章永久链接</v>
      </c>
    </row>
    <row r="13" spans="1:5" x14ac:dyDescent="0.4">
      <c r="A13" s="2" t="s">
        <v>491</v>
      </c>
      <c r="B13" s="2" t="s">
        <v>514</v>
      </c>
      <c r="C13" s="2" t="s">
        <v>513</v>
      </c>
      <c r="D13" s="2" t="s">
        <v>512</v>
      </c>
      <c r="E13" s="3" t="str">
        <f>HYPERLINK("http://mp.weixin.qq.com/s?__biz=MzAxNjAwNTMwNQ==&amp;mid=2652351262&amp;idx=1&amp;sn=7b095a3a5669f815cbbd0aae72549596&amp;chksm=80186ac8b76fe3de93962d301f6847c03dfe09d6c17cb3b13a9dff11907338f3d3b5059bed64#rd","文章永久链接")</f>
        <v>文章永久链接</v>
      </c>
    </row>
  </sheetData>
  <sortState xmlns:xlrd2="http://schemas.microsoft.com/office/spreadsheetml/2017/richdata2" ref="A2:E13">
    <sortCondition descending="1" ref="C2:C13"/>
  </sortState>
  <phoneticPr fontId="1" type="noConversion"/>
  <printOptions horizontalCentered="1"/>
  <pageMargins left="0.3" right="0.3" top="0.61" bottom="0.37" header="0.1" footer="0.1"/>
  <pageSetup paperSize="9" pageOrder="overThenDown" orientation="portrait" useFirstPageNumber="1" horizontalDpi="300" verticalDpi="300"/>
  <headerFooter alignWithMargins="0">
    <oddHeader>&amp;P</oddHeader>
    <oddFooter>&amp;F</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D3C7C0-9512-4580-892C-EAFA149512D8}">
  <sheetPr>
    <outlinePr summaryBelow="0" summaryRight="0"/>
  </sheetPr>
  <dimension ref="A1:E17"/>
  <sheetViews>
    <sheetView topLeftCell="B1" zoomScaleNormal="100" workbookViewId="0"/>
  </sheetViews>
  <sheetFormatPr defaultRowHeight="12.3" x14ac:dyDescent="0.4"/>
  <cols>
    <col min="1" max="1" width="10.796875" style="2" customWidth="1"/>
    <col min="2" max="2" width="74.69921875" style="2" customWidth="1"/>
    <col min="3" max="3" width="17.09765625" style="2" customWidth="1"/>
    <col min="4" max="4" width="55.796875" style="2" customWidth="1"/>
    <col min="5" max="5" width="10.796875" style="2" customWidth="1"/>
    <col min="6" max="16384" width="8.796875" style="1"/>
  </cols>
  <sheetData>
    <row r="1" spans="1:5" x14ac:dyDescent="0.4">
      <c r="A1" s="2" t="s">
        <v>274</v>
      </c>
      <c r="B1" s="2" t="s">
        <v>273</v>
      </c>
      <c r="C1" s="2" t="s">
        <v>272</v>
      </c>
      <c r="D1" s="2" t="s">
        <v>271</v>
      </c>
      <c r="E1" s="2" t="s">
        <v>270</v>
      </c>
    </row>
    <row r="2" spans="1:5" x14ac:dyDescent="0.4">
      <c r="A2" s="2" t="s">
        <v>525</v>
      </c>
      <c r="B2" s="2" t="s">
        <v>534</v>
      </c>
      <c r="C2" s="2" t="s">
        <v>533</v>
      </c>
      <c r="D2" s="2" t="s">
        <v>532</v>
      </c>
      <c r="E2" s="3" t="str">
        <f>HYPERLINK("http://mp.weixin.qq.com/s?__biz=MzU0NDcyNzc0OQ==&amp;mid=2247515054&amp;idx=1&amp;sn=bece0762e48a3a91bee2c875b55bf0f1&amp;chksm=fb754c04cc02c5125812bb92fc31d38c5d8d752864f3a9309e0c11fc492c3695d5a87d762b64#rd","文章永久链接")</f>
        <v>文章永久链接</v>
      </c>
    </row>
    <row r="3" spans="1:5" x14ac:dyDescent="0.4">
      <c r="A3" s="2" t="s">
        <v>525</v>
      </c>
      <c r="B3" s="2" t="s">
        <v>531</v>
      </c>
      <c r="C3" s="2" t="s">
        <v>530</v>
      </c>
      <c r="D3" s="2" t="s">
        <v>529</v>
      </c>
      <c r="E3" s="3" t="str">
        <f>HYPERLINK("http://mp.weixin.qq.com/s?__biz=MzU0NDcyNzc0OQ==&amp;mid=2247515052&amp;idx=1&amp;sn=f70691e9deb92fe7488a8c09006ca0ff&amp;chksm=fb754c06cc02c510df490f27f284512c93746d4e82a42d4b8b1652bc1c08ea4a7b79ba48f8a5#rd","文章永久链接")</f>
        <v>文章永久链接</v>
      </c>
    </row>
    <row r="4" spans="1:5" x14ac:dyDescent="0.4">
      <c r="A4" s="2" t="s">
        <v>525</v>
      </c>
      <c r="B4" s="2" t="s">
        <v>528</v>
      </c>
      <c r="C4" s="2" t="s">
        <v>527</v>
      </c>
      <c r="D4" s="2" t="s">
        <v>526</v>
      </c>
      <c r="E4" s="3" t="str">
        <f>HYPERLINK("http://mp.weixin.qq.com/s?__biz=MzU0NDcyNzc0OQ==&amp;mid=2247515006&amp;idx=1&amp;sn=d5066adc25a26ec5b3f6e2ac8922c284&amp;chksm=fb754cd4cc02c5c2711a88651c2dab9c7fcaa8c5cfa90b3505d38868292e43cbf57240ab76a7#rd","文章永久链接")</f>
        <v>文章永久链接</v>
      </c>
    </row>
    <row r="5" spans="1:5" x14ac:dyDescent="0.4">
      <c r="A5" s="2" t="s">
        <v>525</v>
      </c>
      <c r="B5" s="2" t="s">
        <v>524</v>
      </c>
      <c r="C5" s="2" t="s">
        <v>523</v>
      </c>
      <c r="D5" s="2" t="s">
        <v>522</v>
      </c>
      <c r="E5" s="3" t="str">
        <f>HYPERLINK("http://mp.weixin.qq.com/s?__biz=MzU0NDcyNzc0OQ==&amp;mid=2247514994&amp;idx=1&amp;sn=acb31f41e0fd9a2f8683b9998cb6a8e9&amp;chksm=fb754cd8cc02c5ce7ac3aa02ac66fef1f3430742cffa1e582ac372df42239afec52c4b9442d5#rd","文章永久链接")</f>
        <v>文章永久链接</v>
      </c>
    </row>
    <row r="6" spans="1:5" x14ac:dyDescent="0.4">
      <c r="A6" s="2" t="s">
        <v>525</v>
      </c>
      <c r="B6" s="2" t="s">
        <v>546</v>
      </c>
      <c r="C6" s="2" t="s">
        <v>545</v>
      </c>
      <c r="E6" s="3" t="str">
        <f>HYPERLINK("http://mp.weixin.qq.com/s?__biz=MzU0NDcyNzc0OQ==&amp;mid=2247514850&amp;idx=1&amp;sn=2507689e1e3c58bf68f4bbd05077b3c7&amp;chksm=fb754d48cc02c45ec954c2531e9330814333929653a6bbf98a1b27f02d98b1f380d0301791f3#rd","文章永久链接")</f>
        <v>文章永久链接</v>
      </c>
    </row>
    <row r="7" spans="1:5" x14ac:dyDescent="0.4">
      <c r="A7" s="2" t="s">
        <v>525</v>
      </c>
      <c r="B7" s="2" t="s">
        <v>544</v>
      </c>
      <c r="C7" s="2" t="s">
        <v>539</v>
      </c>
      <c r="D7" s="2" t="s">
        <v>543</v>
      </c>
      <c r="E7" s="3" t="str">
        <f>HYPERLINK("http://mp.weixin.qq.com/s?__biz=MzU0NDcyNzc0OQ==&amp;mid=2247514845&amp;idx=1&amp;sn=d3c07c3be6428b4e623dec0662438291&amp;chksm=fb754d77cc02c461c72f52177fd829d5a4f443004415d03537fcd263b84733634b0daf4bd0aa#rd","文章永久链接")</f>
        <v>文章永久链接</v>
      </c>
    </row>
    <row r="8" spans="1:5" x14ac:dyDescent="0.4">
      <c r="A8" s="2" t="s">
        <v>525</v>
      </c>
      <c r="B8" s="2" t="s">
        <v>542</v>
      </c>
      <c r="C8" s="2" t="s">
        <v>539</v>
      </c>
      <c r="D8" s="2" t="s">
        <v>541</v>
      </c>
      <c r="E8" s="3" t="str">
        <f>HYPERLINK("http://mp.weixin.qq.com/s?__biz=MzU0NDcyNzc0OQ==&amp;mid=2247514845&amp;idx=2&amp;sn=da4629ed0ba55e9cc6e69163fc749c22&amp;chksm=fb754d77cc02c4610cfcf73a9febf9176a04d72fecaecad8c6fa40ad789e4a440741fe11f410#rd","文章永久链接")</f>
        <v>文章永久链接</v>
      </c>
    </row>
    <row r="9" spans="1:5" x14ac:dyDescent="0.4">
      <c r="A9" s="2" t="s">
        <v>525</v>
      </c>
      <c r="B9" s="2" t="s">
        <v>540</v>
      </c>
      <c r="C9" s="2" t="s">
        <v>539</v>
      </c>
      <c r="D9" s="2" t="s">
        <v>538</v>
      </c>
      <c r="E9" s="3" t="str">
        <f>HYPERLINK("http://mp.weixin.qq.com/s?__biz=MzU0NDcyNzc0OQ==&amp;mid=2247514845&amp;idx=3&amp;sn=18a5240a0ba18b7d004dc0df1e71dae5&amp;chksm=fb754d77cc02c461fe15bb564d15e0103fb24fe4e3cdb390b0c4fbdf243976d8525be1fc3580#rd","文章永久链接")</f>
        <v>文章永久链接</v>
      </c>
    </row>
    <row r="10" spans="1:5" x14ac:dyDescent="0.4">
      <c r="A10" s="2" t="s">
        <v>525</v>
      </c>
      <c r="B10" s="2" t="s">
        <v>537</v>
      </c>
      <c r="C10" s="2" t="s">
        <v>536</v>
      </c>
      <c r="D10" s="2" t="s">
        <v>535</v>
      </c>
      <c r="E10" s="3" t="str">
        <f>HYPERLINK("http://mp.weixin.qq.com/s?__biz=MzU0NDcyNzc0OQ==&amp;mid=2247514798&amp;idx=1&amp;sn=40c35bc3f26de52de2b55539d919d0f8&amp;chksm=fb754d04cc02c412ed046d7b6adcb240eea4b34e0634213dd33b7fe656a54febc1acf5d32f2f#rd","文章永久链接")</f>
        <v>文章永久链接</v>
      </c>
    </row>
    <row r="11" spans="1:5" x14ac:dyDescent="0.4">
      <c r="A11" s="2" t="s">
        <v>525</v>
      </c>
      <c r="B11" s="2" t="s">
        <v>549</v>
      </c>
      <c r="C11" s="2" t="s">
        <v>548</v>
      </c>
      <c r="D11" s="2" t="s">
        <v>547</v>
      </c>
      <c r="E11" s="3" t="str">
        <f>HYPERLINK("http://mp.weixin.qq.com/s?__biz=MzU0NDcyNzc0OQ==&amp;mid=2247514764&amp;idx=1&amp;sn=d6fe3d02758bc4fc662e62bb25b6cbcd&amp;chksm=fb754d26cc02c43038554107acac62b188274e162aa1647fb04f0c922244b1e9bd5e5b0c4da8#rd","文章永久链接")</f>
        <v>文章永久链接</v>
      </c>
    </row>
    <row r="12" spans="1:5" x14ac:dyDescent="0.4">
      <c r="A12" s="2" t="s">
        <v>525</v>
      </c>
      <c r="B12" s="2" t="s">
        <v>565</v>
      </c>
      <c r="C12" s="2" t="s">
        <v>562</v>
      </c>
      <c r="D12" s="2" t="s">
        <v>564</v>
      </c>
      <c r="E12" s="3" t="str">
        <f>HYPERLINK("http://mp.weixin.qq.com/s?__biz=MzU0NDcyNzc0OQ==&amp;mid=2247514733&amp;idx=1&amp;sn=4dd9b280557c9f96fe958464a50c99a0&amp;chksm=fb754dc7cc02c4d180327255c2ac57c69a1eb441d928c4130d743ade01e5bf3e39d6a6803311#rd","文章永久链接")</f>
        <v>文章永久链接</v>
      </c>
    </row>
    <row r="13" spans="1:5" x14ac:dyDescent="0.4">
      <c r="A13" s="2" t="s">
        <v>525</v>
      </c>
      <c r="B13" s="2" t="s">
        <v>563</v>
      </c>
      <c r="C13" s="2" t="s">
        <v>562</v>
      </c>
      <c r="D13" s="2" t="s">
        <v>561</v>
      </c>
      <c r="E13" s="3" t="str">
        <f>HYPERLINK("http://mp.weixin.qq.com/s?__biz=MzU0NDcyNzc0OQ==&amp;mid=2247514733&amp;idx=2&amp;sn=81fa4d75e9a26b58fd6bd44ce793bb82&amp;chksm=fb754dc7cc02c4d186039477cf724e567c3de74156b103beabc18ca02ce8f8bb84f410829341#rd","文章永久链接")</f>
        <v>文章永久链接</v>
      </c>
    </row>
    <row r="14" spans="1:5" x14ac:dyDescent="0.4">
      <c r="A14" s="2" t="s">
        <v>525</v>
      </c>
      <c r="B14" s="2" t="s">
        <v>560</v>
      </c>
      <c r="C14" s="2" t="s">
        <v>557</v>
      </c>
      <c r="D14" s="2" t="s">
        <v>559</v>
      </c>
      <c r="E14" s="3" t="str">
        <f>HYPERLINK("http://mp.weixin.qq.com/s?__biz=MzU0NDcyNzc0OQ==&amp;mid=2247514664&amp;idx=1&amp;sn=68d556f6be01622c49e52d4cd371d232&amp;chksm=fb754d82cc02c49458bcb9ed138f1be151c6b44b0dd6f1aabe909c77e9ea9615843872b02455#rd","文章永久链接")</f>
        <v>文章永久链接</v>
      </c>
    </row>
    <row r="15" spans="1:5" x14ac:dyDescent="0.4">
      <c r="A15" s="2" t="s">
        <v>525</v>
      </c>
      <c r="B15" s="2" t="s">
        <v>558</v>
      </c>
      <c r="C15" s="2" t="s">
        <v>557</v>
      </c>
      <c r="D15" s="2" t="s">
        <v>556</v>
      </c>
      <c r="E15" s="3" t="str">
        <f>HYPERLINK("http://mp.weixin.qq.com/s?__biz=MzU0NDcyNzc0OQ==&amp;mid=2247514664&amp;idx=2&amp;sn=ddc44b5c0233849f8035e16339935c3f&amp;chksm=fb754d82cc02c4949fff4b1b476033b06a7ab0dede38284b2660d4842075501be6ab5535f695#rd","文章永久链接")</f>
        <v>文章永久链接</v>
      </c>
    </row>
    <row r="16" spans="1:5" x14ac:dyDescent="0.4">
      <c r="A16" s="2" t="s">
        <v>525</v>
      </c>
      <c r="B16" s="2" t="s">
        <v>555</v>
      </c>
      <c r="C16" s="2" t="s">
        <v>554</v>
      </c>
      <c r="D16" s="2" t="s">
        <v>553</v>
      </c>
      <c r="E16" s="3" t="str">
        <f>HYPERLINK("http://mp.weixin.qq.com/s?__biz=MzU0NDcyNzc0OQ==&amp;mid=2247514624&amp;idx=1&amp;sn=78acf4e020feda871f34a465529a15e5&amp;chksm=fb754daacc02c4bc24c29dbc548948c2db020fba21939ae755fe519b3816bd590845df47b9c4#rd","文章永久链接")</f>
        <v>文章永久链接</v>
      </c>
    </row>
    <row r="17" spans="1:5" x14ac:dyDescent="0.4">
      <c r="A17" s="2" t="s">
        <v>525</v>
      </c>
      <c r="B17" s="2" t="s">
        <v>552</v>
      </c>
      <c r="C17" s="2" t="s">
        <v>551</v>
      </c>
      <c r="D17" s="2" t="s">
        <v>550</v>
      </c>
      <c r="E17" s="3" t="str">
        <f>HYPERLINK("http://mp.weixin.qq.com/s?__biz=MzU0NDcyNzc0OQ==&amp;mid=2247514408&amp;idx=1&amp;sn=27ab586e9df86a64c4730c299bd87023&amp;chksm=fb754e82cc02c794ee962b05f4895e84d87938d38446662da506bb589d60a623b11c9e1f8618#rd","文章永久链接")</f>
        <v>文章永久链接</v>
      </c>
    </row>
  </sheetData>
  <sortState xmlns:xlrd2="http://schemas.microsoft.com/office/spreadsheetml/2017/richdata2" ref="A2:E17">
    <sortCondition descending="1" ref="C2:C17"/>
  </sortState>
  <phoneticPr fontId="1" type="noConversion"/>
  <printOptions horizontalCentered="1"/>
  <pageMargins left="0.3" right="0.3" top="0.61" bottom="0.37" header="0.1" footer="0.1"/>
  <pageSetup paperSize="9" pageOrder="overThenDown" orientation="portrait" useFirstPageNumber="1" horizontalDpi="300" verticalDpi="300"/>
  <headerFooter alignWithMargins="0">
    <oddHeader>&amp;P</oddHeader>
    <oddFooter>&amp;F</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77D3ED-2BF1-418E-BBA2-8289DF1B30D9}">
  <sheetPr>
    <outlinePr summaryBelow="0" summaryRight="0"/>
  </sheetPr>
  <dimension ref="A1:E12"/>
  <sheetViews>
    <sheetView zoomScaleNormal="100" workbookViewId="0">
      <selection activeCell="D35" sqref="D35"/>
    </sheetView>
  </sheetViews>
  <sheetFormatPr defaultRowHeight="12.3" x14ac:dyDescent="0.4"/>
  <cols>
    <col min="1" max="1" width="14.3984375" style="2" customWidth="1"/>
    <col min="2" max="2" width="48.59765625" style="2" customWidth="1"/>
    <col min="3" max="3" width="17.09765625" style="2" customWidth="1"/>
    <col min="4" max="4" width="45.8984375" style="2" customWidth="1"/>
    <col min="5" max="5" width="10.796875" style="2" customWidth="1"/>
    <col min="6" max="16384" width="8.796875" style="1"/>
  </cols>
  <sheetData>
    <row r="1" spans="1:5" x14ac:dyDescent="0.4">
      <c r="A1" s="2" t="s">
        <v>274</v>
      </c>
      <c r="B1" s="2" t="s">
        <v>273</v>
      </c>
      <c r="C1" s="2" t="s">
        <v>272</v>
      </c>
      <c r="D1" s="2" t="s">
        <v>271</v>
      </c>
      <c r="E1" s="2" t="s">
        <v>270</v>
      </c>
    </row>
    <row r="2" spans="1:5" x14ac:dyDescent="0.4">
      <c r="A2" s="2" t="s">
        <v>568</v>
      </c>
      <c r="B2" s="2" t="s">
        <v>573</v>
      </c>
      <c r="C2" s="2" t="s">
        <v>572</v>
      </c>
      <c r="E2" s="3" t="str">
        <f>HYPERLINK("http://mp.weixin.qq.com/s?__biz=MzIyMTE0NjExMA==&amp;mid=2649625063&amp;idx=1&amp;sn=d076927a3e7b3c6945629971c92a37d5&amp;chksm=8fdb8f76b8ac0660d368d25a9514b3d3de30d5a950ede75f2be9186f53199442cc6a638ccd97#rd","文章永久链接")</f>
        <v>文章永久链接</v>
      </c>
    </row>
    <row r="3" spans="1:5" x14ac:dyDescent="0.4">
      <c r="A3" s="2" t="s">
        <v>568</v>
      </c>
      <c r="B3" s="2" t="s">
        <v>571</v>
      </c>
      <c r="C3" s="2" t="s">
        <v>570</v>
      </c>
      <c r="D3" s="2" t="s">
        <v>569</v>
      </c>
      <c r="E3" s="3" t="str">
        <f>HYPERLINK("http://mp.weixin.qq.com/s?__biz=MzIyMTE0NjExMA==&amp;mid=2649625057&amp;idx=1&amp;sn=4c32ce20415e14e8ceb48f982e56a7af&amp;chksm=8fdb8f70b8ac06660ec52b5123fe4b0f64e6fa3e6a1527fb77d335fd9d7890c2012d5998d2fc#rd","文章永久链接")</f>
        <v>文章永久链接</v>
      </c>
    </row>
    <row r="4" spans="1:5" x14ac:dyDescent="0.4">
      <c r="A4" s="2" t="s">
        <v>568</v>
      </c>
      <c r="B4" s="2" t="s">
        <v>567</v>
      </c>
      <c r="C4" s="2" t="s">
        <v>566</v>
      </c>
      <c r="E4" s="3" t="str">
        <f>HYPERLINK("http://mp.weixin.qq.com/s?__biz=MzIyMTE0NjExMA==&amp;mid=2649625038&amp;idx=1&amp;sn=309d540d9a3a8c8925b4cf967d5d674d&amp;chksm=8fdb8f5fb8ac0649277edc4411c1f85588175afd61ad93d5f33afc2572e386b1039010c56517#rd","文章永久链接")</f>
        <v>文章永久链接</v>
      </c>
    </row>
    <row r="5" spans="1:5" x14ac:dyDescent="0.4">
      <c r="A5" s="2" t="s">
        <v>568</v>
      </c>
      <c r="B5" s="2" t="s">
        <v>380</v>
      </c>
      <c r="C5" s="2" t="s">
        <v>574</v>
      </c>
      <c r="D5" s="2" t="s">
        <v>378</v>
      </c>
      <c r="E5" s="3" t="str">
        <f>HYPERLINK("http://mp.weixin.qq.com/s?__biz=MzIyMTE0NjExMA==&amp;mid=2649625023&amp;idx=1&amp;sn=e55904ba08646368fef4a52d1f0b0d33&amp;chksm=8fdb8f2eb8ac0638094c9a2ead19afcdd228cd53962c16dacd9ea91776f8206fdd348ea24879#rd","文章永久链接")</f>
        <v>文章永久链接</v>
      </c>
    </row>
    <row r="6" spans="1:5" x14ac:dyDescent="0.4">
      <c r="A6" s="2" t="s">
        <v>568</v>
      </c>
      <c r="B6" s="2" t="s">
        <v>576</v>
      </c>
      <c r="C6" s="2" t="s">
        <v>575</v>
      </c>
      <c r="E6" s="3" t="str">
        <f>HYPERLINK("http://mp.weixin.qq.com/s?__biz=MzIyMTE0NjExMA==&amp;mid=2649625017&amp;idx=1&amp;sn=efd3d29536bbde001ce1da537a640f20&amp;chksm=8fdb8f28b8ac063eff241e26d5f4e27e6f29284d781ffc8d1766be3f78ee7c935626534594ec#rd","文章永久链接")</f>
        <v>文章永久链接</v>
      </c>
    </row>
    <row r="7" spans="1:5" x14ac:dyDescent="0.4">
      <c r="A7" s="2" t="s">
        <v>568</v>
      </c>
      <c r="B7" s="2" t="s">
        <v>579</v>
      </c>
      <c r="C7" s="2" t="s">
        <v>578</v>
      </c>
      <c r="D7" s="2" t="s">
        <v>577</v>
      </c>
      <c r="E7" s="3" t="str">
        <f>HYPERLINK("http://mp.weixin.qq.com/s?__biz=MzIyMTE0NjExMA==&amp;mid=2649625012&amp;idx=1&amp;sn=77a4bd4c2aef268758da649ef82fe5d8&amp;chksm=8fdb8f25b8ac06339fd49e3f2d97d21d59b65c0d0d78309a0a8846cae771210781d9fe47c9a5#rd","文章永久链接")</f>
        <v>文章永久链接</v>
      </c>
    </row>
    <row r="8" spans="1:5" x14ac:dyDescent="0.4">
      <c r="A8" s="2" t="s">
        <v>568</v>
      </c>
      <c r="B8" s="2" t="s">
        <v>396</v>
      </c>
      <c r="C8" s="2" t="s">
        <v>588</v>
      </c>
      <c r="D8" s="2" t="s">
        <v>395</v>
      </c>
      <c r="E8" s="3" t="str">
        <f>HYPERLINK("http://mp.weixin.qq.com/s?__biz=MzIyMTE0NjExMA==&amp;mid=2649624971&amp;idx=1&amp;sn=964440684881fef801cf1d054e407ade&amp;chksm=8fdb8f1ab8ac060c0a610b7028ce0db92ba46200497f4742edc684bc8ac128c5ed2b66ea2f0f#rd","文章永久链接")</f>
        <v>文章永久链接</v>
      </c>
    </row>
    <row r="9" spans="1:5" x14ac:dyDescent="0.4">
      <c r="A9" s="2" t="s">
        <v>568</v>
      </c>
      <c r="B9" s="2" t="s">
        <v>429</v>
      </c>
      <c r="C9" s="2" t="s">
        <v>587</v>
      </c>
      <c r="D9" s="2" t="s">
        <v>427</v>
      </c>
      <c r="E9" s="3" t="str">
        <f>HYPERLINK("http://mp.weixin.qq.com/s?__biz=MzIyMTE0NjExMA==&amp;mid=2649624966&amp;idx=1&amp;sn=c1d59bc5ad570808d690c676e9b012a7&amp;chksm=8fdb8f17b8ac06015917556666f7571d5df0b50351affaa1ce624887ec94755b5ae2ae4bed2e#rd","文章永久链接")</f>
        <v>文章永久链接</v>
      </c>
    </row>
    <row r="10" spans="1:5" x14ac:dyDescent="0.4">
      <c r="A10" s="2" t="s">
        <v>568</v>
      </c>
      <c r="B10" s="2" t="s">
        <v>586</v>
      </c>
      <c r="C10" s="2" t="s">
        <v>585</v>
      </c>
      <c r="D10" s="2" t="s">
        <v>584</v>
      </c>
      <c r="E10" s="3" t="str">
        <f>HYPERLINK("http://mp.weixin.qq.com/s?__biz=MzIyMTE0NjExMA==&amp;mid=2649624955&amp;idx=1&amp;sn=80a0095eb29414c69d52db9f06dc4ee3&amp;chksm=8fdb8feab8ac06fcfdedeae6b9a51e88bfd3fed80340719f002f973f54108a9f7296db030e41#rd","文章永久链接")</f>
        <v>文章永久链接</v>
      </c>
    </row>
    <row r="11" spans="1:5" x14ac:dyDescent="0.4">
      <c r="A11" s="2" t="s">
        <v>568</v>
      </c>
      <c r="B11" s="2" t="s">
        <v>420</v>
      </c>
      <c r="C11" s="2" t="s">
        <v>583</v>
      </c>
      <c r="D11" s="2" t="s">
        <v>419</v>
      </c>
      <c r="E11" s="3" t="str">
        <f>HYPERLINK("http://mp.weixin.qq.com/s?__biz=MzIyMTE0NjExMA==&amp;mid=2649624948&amp;idx=1&amp;sn=4905f55a70698583e35aeb808ebd3c3b&amp;chksm=8fdb8fe5b8ac06f3dc704722b28a89d0dfca378d8b12da05fa87f05b89aef04670b9dd810f37#rd","文章永久链接")</f>
        <v>文章永久链接</v>
      </c>
    </row>
    <row r="12" spans="1:5" x14ac:dyDescent="0.4">
      <c r="A12" s="2" t="s">
        <v>568</v>
      </c>
      <c r="B12" s="2" t="s">
        <v>582</v>
      </c>
      <c r="C12" s="2" t="s">
        <v>581</v>
      </c>
      <c r="D12" s="2" t="s">
        <v>580</v>
      </c>
      <c r="E12" s="3" t="str">
        <f>HYPERLINK("http://mp.weixin.qq.com/s?__biz=MzIyMTE0NjExMA==&amp;mid=2649624918&amp;idx=1&amp;sn=59aabb13e56738a62d7647e19a8fc731&amp;chksm=8fdb8fc7b8ac06d1b439f99644828d4f4c762f4fedf69c83dcdcb180433b2026b0b980401874#rd","文章永久链接")</f>
        <v>文章永久链接</v>
      </c>
    </row>
  </sheetData>
  <sortState xmlns:xlrd2="http://schemas.microsoft.com/office/spreadsheetml/2017/richdata2" ref="A2:E12">
    <sortCondition descending="1" ref="C2:C12"/>
  </sortState>
  <phoneticPr fontId="1" type="noConversion"/>
  <printOptions horizontalCentered="1"/>
  <pageMargins left="0.3" right="0.3" top="0.61" bottom="0.37" header="0.1" footer="0.1"/>
  <pageSetup paperSize="9" pageOrder="overThenDown" orientation="portrait" useFirstPageNumber="1" horizontalDpi="300" verticalDpi="300"/>
  <headerFooter alignWithMargins="0">
    <oddHeader>&amp;P</oddHeader>
    <oddFooter>&amp;F</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CE75CF-FB0E-4FCA-8017-D9974503C54D}">
  <sheetPr>
    <outlinePr summaryBelow="0" summaryRight="0"/>
  </sheetPr>
  <dimension ref="A1:E18"/>
  <sheetViews>
    <sheetView workbookViewId="0">
      <selection activeCell="B20" sqref="B20"/>
    </sheetView>
  </sheetViews>
  <sheetFormatPr defaultRowHeight="12.3" x14ac:dyDescent="0.5"/>
  <cols>
    <col min="1" max="1" width="9" style="1" customWidth="1"/>
    <col min="2" max="2" width="93.59765625" style="1" customWidth="1"/>
    <col min="3" max="3" width="17.09765625" style="1" customWidth="1"/>
    <col min="4" max="4" width="115.19921875" style="1" customWidth="1"/>
    <col min="5" max="5" width="10.796875" style="1" customWidth="1"/>
    <col min="6" max="16384" width="8.796875" style="1"/>
  </cols>
  <sheetData>
    <row r="1" spans="1:5" x14ac:dyDescent="0.4">
      <c r="A1" s="2" t="s">
        <v>274</v>
      </c>
      <c r="B1" s="2" t="s">
        <v>273</v>
      </c>
      <c r="C1" s="2" t="s">
        <v>272</v>
      </c>
      <c r="D1" s="2" t="s">
        <v>271</v>
      </c>
      <c r="E1" s="2" t="s">
        <v>270</v>
      </c>
    </row>
    <row r="2" spans="1:5" x14ac:dyDescent="0.4">
      <c r="A2" s="2" t="s">
        <v>592</v>
      </c>
      <c r="B2" s="2" t="s">
        <v>594</v>
      </c>
      <c r="C2" s="2" t="s">
        <v>590</v>
      </c>
      <c r="D2" s="2" t="s">
        <v>593</v>
      </c>
      <c r="E2" s="3" t="str">
        <f>HYPERLINK("http://mp.weixin.qq.com/s?__biz=MjM5MjgzOTgyMw==&amp;mid=2651369924&amp;idx=1&amp;sn=b0301d2412a1217da869f93298a7c1d3&amp;chksm=bd5c30248a2bb932cda6e97de385c5b3047dbbec48b0ceb672ea832d1c37391365f0b5200c91#rd","文章永久链接")</f>
        <v>文章永久链接</v>
      </c>
    </row>
    <row r="3" spans="1:5" x14ac:dyDescent="0.4">
      <c r="A3" s="2" t="s">
        <v>592</v>
      </c>
      <c r="B3" s="2" t="s">
        <v>591</v>
      </c>
      <c r="C3" s="2" t="s">
        <v>590</v>
      </c>
      <c r="D3" s="2" t="s">
        <v>589</v>
      </c>
      <c r="E3" s="3" t="str">
        <f>HYPERLINK("http://mp.weixin.qq.com/s?__biz=MjM5MjgzOTgyMw==&amp;mid=2651369924&amp;idx=2&amp;sn=45284e2deb6dd77ccc6fc51e129dd734&amp;chksm=bd5c30248a2bb9322839ae05469f27b868c87fd95d1d3357a182c70ccd0bf15d1227a96f62be#rd","文章永久链接")</f>
        <v>文章永久链接</v>
      </c>
    </row>
    <row r="4" spans="1:5" x14ac:dyDescent="0.4">
      <c r="A4" s="2" t="s">
        <v>592</v>
      </c>
      <c r="B4" s="2" t="s">
        <v>608</v>
      </c>
      <c r="C4" s="2" t="s">
        <v>607</v>
      </c>
      <c r="D4" s="2" t="s">
        <v>606</v>
      </c>
      <c r="E4" s="3" t="str">
        <f>HYPERLINK("http://mp.weixin.qq.com/s?__biz=MjM5MjgzOTgyMw==&amp;mid=2651369693&amp;idx=1&amp;sn=bb763a2e69f48dc09923977c4d10d955&amp;chksm=bd5c313d8a2bb82b65efbded33c6590f86bf9a224647c73fb93485e4c8acff90c0a4213b1088#rd","文章永久链接")</f>
        <v>文章永久链接</v>
      </c>
    </row>
    <row r="5" spans="1:5" x14ac:dyDescent="0.4">
      <c r="A5" s="2" t="s">
        <v>592</v>
      </c>
      <c r="B5" s="2" t="s">
        <v>605</v>
      </c>
      <c r="C5" s="2" t="s">
        <v>604</v>
      </c>
      <c r="D5" s="2" t="s">
        <v>603</v>
      </c>
      <c r="E5" s="3" t="str">
        <f>HYPERLINK("http://mp.weixin.qq.com/s?__biz=MjM5MjgzOTgyMw==&amp;mid=2651369669&amp;idx=1&amp;sn=ffde2af510d1e6f9687ce3b2740e644c&amp;chksm=bd5c31258a2bb833d802a49ca340b7d0177b420f9dcb45336e23ecd64937487e3e6e674d131f#rd","文章永久链接")</f>
        <v>文章永久链接</v>
      </c>
    </row>
    <row r="6" spans="1:5" x14ac:dyDescent="0.4">
      <c r="A6" s="2" t="s">
        <v>592</v>
      </c>
      <c r="B6" s="2" t="s">
        <v>602</v>
      </c>
      <c r="C6" s="2" t="s">
        <v>599</v>
      </c>
      <c r="D6" s="2" t="s">
        <v>601</v>
      </c>
      <c r="E6" s="3" t="str">
        <f>HYPERLINK("http://mp.weixin.qq.com/s?__biz=MjM5MjgzOTgyMw==&amp;mid=2651369504&amp;idx=1&amp;sn=1790772803fca6391b6137b595d89f30&amp;chksm=bd5c31c08a2bb8d676787003de8720290c8b4d55682d51c543bd13fbc236590fe3f33d376dd0#rd","文章永久链接")</f>
        <v>文章永久链接</v>
      </c>
    </row>
    <row r="7" spans="1:5" x14ac:dyDescent="0.4">
      <c r="A7" s="2" t="s">
        <v>592</v>
      </c>
      <c r="B7" s="2" t="s">
        <v>600</v>
      </c>
      <c r="C7" s="2" t="s">
        <v>599</v>
      </c>
      <c r="D7" s="2" t="s">
        <v>598</v>
      </c>
      <c r="E7" s="3" t="str">
        <f>HYPERLINK("http://mp.weixin.qq.com/s?__biz=MjM5MjgzOTgyMw==&amp;mid=2651369504&amp;idx=2&amp;sn=070b390e425eef98e0b5b932de084c68&amp;chksm=bd5c31c08a2bb8d65111507f7aea27c0291ca6503ddb620a3274e7afd5dd2211a0207eab80f2#rd","文章永久链接")</f>
        <v>文章永久链接</v>
      </c>
    </row>
    <row r="8" spans="1:5" x14ac:dyDescent="0.4">
      <c r="A8" s="2" t="s">
        <v>592</v>
      </c>
      <c r="B8" s="2" t="s">
        <v>597</v>
      </c>
      <c r="C8" s="2" t="s">
        <v>596</v>
      </c>
      <c r="D8" s="2" t="s">
        <v>595</v>
      </c>
      <c r="E8" s="3" t="str">
        <f>HYPERLINK("http://mp.weixin.qq.com/s?__biz=MjM5MjgzOTgyMw==&amp;mid=2651369408&amp;idx=1&amp;sn=1289ef56a4efb58667597e146c378c2e&amp;chksm=bd5c2e208a2ba73606db941c8a37edf55c5fc791705a98da68942a17aaaa914748d40108ce6c#rd","文章永久链接")</f>
        <v>文章永久链接</v>
      </c>
    </row>
    <row r="9" spans="1:5" x14ac:dyDescent="0.4">
      <c r="A9" s="2" t="s">
        <v>592</v>
      </c>
      <c r="B9" s="2" t="s">
        <v>613</v>
      </c>
      <c r="C9" s="2" t="s">
        <v>610</v>
      </c>
      <c r="D9" s="2" t="s">
        <v>612</v>
      </c>
      <c r="E9" s="3" t="str">
        <f>HYPERLINK("http://mp.weixin.qq.com/s?__biz=MjM5MjgzOTgyMw==&amp;mid=2651369143&amp;idx=1&amp;sn=cd32d5902095078fb323f936838b3cf3&amp;chksm=bd5c2f578a2ba6415f9c6da2578fbdcedc3a83398b6a11368b0ca79a1a4a4835ee10fea34951#rd","文章永久链接")</f>
        <v>文章永久链接</v>
      </c>
    </row>
    <row r="10" spans="1:5" x14ac:dyDescent="0.4">
      <c r="A10" s="2" t="s">
        <v>592</v>
      </c>
      <c r="B10" s="2" t="s">
        <v>611</v>
      </c>
      <c r="C10" s="2" t="s">
        <v>610</v>
      </c>
      <c r="D10" s="2" t="s">
        <v>609</v>
      </c>
      <c r="E10" s="3" t="str">
        <f>HYPERLINK("http://mp.weixin.qq.com/s?__biz=MjM5MjgzOTgyMw==&amp;mid=2651369143&amp;idx=2&amp;sn=f61d5f767482818d052b0f714a5afe01&amp;chksm=bd5c2f578a2ba6419cd3d5806e3e17e156ffc8d17cdac26c7c0e8ad2f23fa845ca0170b6789c#rd","文章永久链接")</f>
        <v>文章永久链接</v>
      </c>
    </row>
    <row r="11" spans="1:5" x14ac:dyDescent="0.4">
      <c r="A11" s="2" t="s">
        <v>592</v>
      </c>
      <c r="B11" s="2" t="s">
        <v>619</v>
      </c>
      <c r="C11" s="2" t="s">
        <v>618</v>
      </c>
      <c r="D11" s="2" t="s">
        <v>617</v>
      </c>
      <c r="E11" s="3" t="str">
        <f>HYPERLINK("http://mp.weixin.qq.com/s?__biz=MjM5MjgzOTgyMw==&amp;mid=2651369033&amp;idx=1&amp;sn=22471e62df8207e9ca9c497770664928&amp;chksm=bd5c2fa98a2ba6bff616cf5f7cadb6d74a37e6b67ca54b0f9760d278c8cc96fce29da1a66eaf#rd","文章永久链接")</f>
        <v>文章永久链接</v>
      </c>
    </row>
    <row r="12" spans="1:5" x14ac:dyDescent="0.4">
      <c r="A12" s="2" t="s">
        <v>592</v>
      </c>
      <c r="B12" s="2" t="s">
        <v>635</v>
      </c>
      <c r="C12" s="2" t="s">
        <v>634</v>
      </c>
      <c r="D12" s="2" t="s">
        <v>633</v>
      </c>
      <c r="E12" s="3" t="str">
        <f>HYPERLINK("http://mp.weixin.qq.com/s?__biz=MjM5MjgzOTgyMw==&amp;mid=2651369001&amp;idx=1&amp;sn=6dbd89b9bf8b457ccb331c40a539f033&amp;chksm=bd5c2fc98a2ba6dfd7f6897da407d5527725f52ce1bdb2f295d3864df48acbc4ce3c81077edf#rd","文章永久链接")</f>
        <v>文章永久链接</v>
      </c>
    </row>
    <row r="13" spans="1:5" x14ac:dyDescent="0.4">
      <c r="A13" s="2" t="s">
        <v>592</v>
      </c>
      <c r="B13" s="2" t="s">
        <v>632</v>
      </c>
      <c r="C13" s="2" t="s">
        <v>631</v>
      </c>
      <c r="D13" s="2" t="s">
        <v>630</v>
      </c>
      <c r="E13" s="3" t="str">
        <f>HYPERLINK("http://mp.weixin.qq.com/s?__biz=MjM5MjgzOTgyMw==&amp;mid=2651368980&amp;idx=1&amp;sn=5288ce87b401a7c91e813e9d0aaf3ccc&amp;chksm=bd5c2ff48a2ba6e272bda20df68e6163a8a20a403cfd824ebb78ddf83f1ae69c223036a51655#rd","文章永久链接")</f>
        <v>文章永久链接</v>
      </c>
    </row>
    <row r="14" spans="1:5" x14ac:dyDescent="0.4">
      <c r="A14" s="2" t="s">
        <v>592</v>
      </c>
      <c r="B14" s="2" t="s">
        <v>629</v>
      </c>
      <c r="C14" s="2" t="s">
        <v>628</v>
      </c>
      <c r="D14" s="2" t="s">
        <v>627</v>
      </c>
      <c r="E14" s="3" t="str">
        <f>HYPERLINK("http://mp.weixin.qq.com/s?__biz=MjM5MjgzOTgyMw==&amp;mid=2651368937&amp;idx=1&amp;sn=40c66a2e6e9d505d9d5e3aec49620bbe&amp;chksm=bd5c2c098a2ba51fd789593bbfe459c0b63493263d2fa9971735c51332204ba7a716981a16e1#rd","文章永久链接")</f>
        <v>文章永久链接</v>
      </c>
    </row>
    <row r="15" spans="1:5" x14ac:dyDescent="0.4">
      <c r="A15" s="2" t="s">
        <v>592</v>
      </c>
      <c r="B15" s="2" t="s">
        <v>626</v>
      </c>
      <c r="C15" s="2" t="s">
        <v>621</v>
      </c>
      <c r="D15" s="2" t="s">
        <v>625</v>
      </c>
      <c r="E15" s="3" t="str">
        <f>HYPERLINK("http://mp.weixin.qq.com/s?__biz=MjM5MjgzOTgyMw==&amp;mid=2651368749&amp;idx=1&amp;sn=57fecb903d89a1a1459721246e5d007b&amp;chksm=bd5c2ccd8a2ba5db43a9b1a323d4278fb4aee03561a46aa475355c37f93522aed7b32f6d3ae9#rd","文章永久链接")</f>
        <v>文章永久链接</v>
      </c>
    </row>
    <row r="16" spans="1:5" x14ac:dyDescent="0.4">
      <c r="A16" s="2" t="s">
        <v>592</v>
      </c>
      <c r="B16" s="2" t="s">
        <v>624</v>
      </c>
      <c r="C16" s="2" t="s">
        <v>621</v>
      </c>
      <c r="D16" s="2" t="s">
        <v>623</v>
      </c>
      <c r="E16" s="3" t="str">
        <f>HYPERLINK("http://mp.weixin.qq.com/s?__biz=MjM5MjgzOTgyMw==&amp;mid=2651368749&amp;idx=2&amp;sn=7cebdec432c8147c0ddc876450d6fab2&amp;chksm=bd5c2ccd8a2ba5db4bcaa8910bdd2785986edce1b5f0710e8351cb057b62f16b56e026adcb9f#rd","文章永久链接")</f>
        <v>文章永久链接</v>
      </c>
    </row>
    <row r="17" spans="1:5" x14ac:dyDescent="0.4">
      <c r="A17" s="2" t="s">
        <v>592</v>
      </c>
      <c r="B17" s="2" t="s">
        <v>622</v>
      </c>
      <c r="C17" s="2" t="s">
        <v>621</v>
      </c>
      <c r="D17" s="2" t="s">
        <v>620</v>
      </c>
      <c r="E17" s="3" t="str">
        <f>HYPERLINK("http://mp.weixin.qq.com/s?__biz=MjM5MjgzOTgyMw==&amp;mid=2651368749&amp;idx=3&amp;sn=259ff6758bc02d73aa1a14387691669b&amp;chksm=bd5c2ccd8a2ba5db0c664422e7024882319fbab813b960f3cf42a7462c04f745d7f13f6807f3#rd","文章永久链接")</f>
        <v>文章永久链接</v>
      </c>
    </row>
    <row r="18" spans="1:5" x14ac:dyDescent="0.4">
      <c r="A18" s="2" t="s">
        <v>592</v>
      </c>
      <c r="B18" s="2" t="s">
        <v>616</v>
      </c>
      <c r="C18" s="2" t="s">
        <v>615</v>
      </c>
      <c r="D18" s="2" t="s">
        <v>614</v>
      </c>
      <c r="E18" s="3" t="str">
        <f>HYPERLINK("http://mp.weixin.qq.com/s?__biz=MjM5MjgzOTgyMw==&amp;mid=2651368346&amp;idx=1&amp;sn=b3dbd59996468c35498b85e490665d43&amp;chksm=bd5c2a7a8a2ba36c66909cfaab3d9784c4d09796a0ebba9a419fe25ae21c1d9c226159b0626c#rd","文章永久链接")</f>
        <v>文章永久链接</v>
      </c>
    </row>
  </sheetData>
  <sortState xmlns:xlrd2="http://schemas.microsoft.com/office/spreadsheetml/2017/richdata2" ref="A2:E18">
    <sortCondition descending="1" ref="C2:C18"/>
  </sortState>
  <phoneticPr fontId="1" type="noConversion"/>
  <printOptions horizontalCentered="1"/>
  <pageMargins left="0.3" right="0.3" top="0.61" bottom="0.37" header="0.1" footer="0.1"/>
  <pageSetup paperSize="9" pageOrder="overThenDown" orientation="portrait" useFirstPageNumber="1" horizontalDpi="300" verticalDpi="300"/>
  <headerFooter alignWithMargins="0">
    <oddHeader>&amp;P</oddHeader>
    <oddFooter>&amp;F</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17</vt:i4>
      </vt:variant>
    </vt:vector>
  </HeadingPairs>
  <TitlesOfParts>
    <vt:vector size="17" baseType="lpstr">
      <vt:lpstr>中信证券研究</vt:lpstr>
      <vt:lpstr>国泰君安证券研究</vt:lpstr>
      <vt:lpstr>中泰证券研究</vt:lpstr>
      <vt:lpstr>张忆东策略世界</vt:lpstr>
      <vt:lpstr>股市荀策</vt:lpstr>
      <vt:lpstr>分析师徐彪</vt:lpstr>
      <vt:lpstr>招商银行研究</vt:lpstr>
      <vt:lpstr>李迅雷金融与投资</vt:lpstr>
      <vt:lpstr>兴业策略研究</vt:lpstr>
      <vt:lpstr>华泰策略研究 </vt:lpstr>
      <vt:lpstr>伍戈经济笔记</vt:lpstr>
      <vt:lpstr>姜超宏观债券研究</vt:lpstr>
      <vt:lpstr>中金点睛</vt:lpstr>
      <vt:lpstr>固收彬法</vt:lpstr>
      <vt:lpstr>雪涛宏观笔记</vt:lpstr>
      <vt:lpstr>戴康的策略世界</vt:lpstr>
      <vt:lpstr>中金策略</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mia</dc:creator>
  <cp:lastModifiedBy>mia</cp:lastModifiedBy>
  <dcterms:created xsi:type="dcterms:W3CDTF">2021-02-28T15:33:58Z</dcterms:created>
  <dcterms:modified xsi:type="dcterms:W3CDTF">2021-02-28T16:49:07Z</dcterms:modified>
</cp:coreProperties>
</file>