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mia\Desktop\wechat_spider\"/>
    </mc:Choice>
  </mc:AlternateContent>
  <xr:revisionPtr revIDLastSave="0" documentId="13_ncr:1_{6D49E008-F7C4-465B-B0B7-54BDE8EC1F8F}" xr6:coauthVersionLast="46" xr6:coauthVersionMax="46" xr10:uidLastSave="{00000000-0000-0000-0000-000000000000}"/>
  <bookViews>
    <workbookView xWindow="-96" yWindow="-96" windowWidth="23232" windowHeight="12552" xr2:uid="{78FDC374-3BEF-4B5B-81C4-6E01BAECCD25}"/>
  </bookViews>
  <sheets>
    <sheet name="中信证券研究" sheetId="2" r:id="rId1"/>
    <sheet name="国泰君安证券研究" sheetId="3" r:id="rId2"/>
    <sheet name="中泰证券研究" sheetId="4" r:id="rId3"/>
    <sheet name="张忆东策略世界" sheetId="5" r:id="rId4"/>
    <sheet name="股市荀策" sheetId="6" r:id="rId5"/>
    <sheet name="分析师徐彪" sheetId="7" r:id="rId6"/>
    <sheet name="招商银行研究" sheetId="8" r:id="rId7"/>
    <sheet name="李迅雷金融与投资" sheetId="9" r:id="rId8"/>
    <sheet name="兴业策略" sheetId="10" r:id="rId9"/>
    <sheet name="华泰策略研究" sheetId="11" r:id="rId10"/>
    <sheet name="伍戈经济笔记" sheetId="12" r:id="rId11"/>
    <sheet name="姜超的投资视界" sheetId="13" r:id="rId12"/>
    <sheet name="中金点睛" sheetId="14" r:id="rId13"/>
    <sheet name="固收彬法" sheetId="15" r:id="rId14"/>
    <sheet name="雪涛宏观笔记" sheetId="16" r:id="rId15"/>
    <sheet name="戴康的策略世界" sheetId="17" r:id="rId16"/>
    <sheet name="中金策略" sheetId="18" r:id="rId17"/>
  </sheets>
  <definedNames>
    <definedName name="_xlnm._FilterDatabase" localSheetId="0" hidden="1">中信证券研究!$A$1:$E$201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18" l="1"/>
  <c r="E16" i="18"/>
  <c r="E12" i="18"/>
  <c r="E13" i="18"/>
  <c r="E14" i="18"/>
  <c r="E9" i="18"/>
  <c r="E10" i="18"/>
  <c r="E11" i="18"/>
  <c r="E2" i="18"/>
  <c r="E3" i="18"/>
  <c r="E4" i="18"/>
  <c r="E5" i="18"/>
  <c r="E6" i="18"/>
  <c r="E7" i="18"/>
  <c r="E8" i="18"/>
  <c r="E34" i="17"/>
  <c r="E35" i="17"/>
  <c r="E36" i="17"/>
  <c r="E37" i="17"/>
  <c r="E38" i="17"/>
  <c r="E39" i="17"/>
  <c r="E40" i="17"/>
  <c r="E41" i="17"/>
  <c r="E42" i="17"/>
  <c r="E43" i="17"/>
  <c r="E44" i="17"/>
  <c r="E45" i="17"/>
  <c r="E46" i="17"/>
  <c r="E27" i="17"/>
  <c r="E28" i="17"/>
  <c r="E29" i="17"/>
  <c r="E30" i="17"/>
  <c r="E31" i="17"/>
  <c r="E32" i="17"/>
  <c r="E33" i="17"/>
  <c r="E17" i="17"/>
  <c r="E18" i="17"/>
  <c r="E19" i="17"/>
  <c r="E20" i="17"/>
  <c r="E21" i="17"/>
  <c r="E22" i="17"/>
  <c r="E23" i="17"/>
  <c r="E24" i="17"/>
  <c r="E25" i="17"/>
  <c r="E26" i="17"/>
  <c r="E8" i="17"/>
  <c r="E9" i="17"/>
  <c r="E10" i="17"/>
  <c r="E11" i="17"/>
  <c r="E12" i="17"/>
  <c r="E13" i="17"/>
  <c r="E14" i="17"/>
  <c r="E15" i="17"/>
  <c r="E16" i="17"/>
  <c r="E2" i="17"/>
  <c r="E3" i="17"/>
  <c r="E4" i="17"/>
  <c r="E5" i="17"/>
  <c r="E6" i="17"/>
  <c r="E7" i="17"/>
  <c r="E15" i="16"/>
  <c r="E16" i="16"/>
  <c r="E17" i="16"/>
  <c r="E18" i="16"/>
  <c r="E12" i="16"/>
  <c r="E13" i="16"/>
  <c r="E14" i="16"/>
  <c r="E7" i="16"/>
  <c r="E8" i="16"/>
  <c r="E9" i="16"/>
  <c r="E10" i="16"/>
  <c r="E11" i="16"/>
  <c r="E5" i="16"/>
  <c r="E6" i="16"/>
  <c r="E2" i="16"/>
  <c r="E3" i="16"/>
  <c r="E4" i="16"/>
  <c r="E79" i="15"/>
  <c r="E80" i="15"/>
  <c r="E81" i="15"/>
  <c r="E82" i="15"/>
  <c r="E83" i="15"/>
  <c r="E84" i="15"/>
  <c r="E85" i="15"/>
  <c r="E86" i="15"/>
  <c r="E87" i="15"/>
  <c r="E88" i="15"/>
  <c r="E89" i="15"/>
  <c r="E90" i="15"/>
  <c r="E91" i="15"/>
  <c r="E92" i="15"/>
  <c r="E93" i="15"/>
  <c r="E94" i="15"/>
  <c r="E95" i="15"/>
  <c r="E96" i="15"/>
  <c r="E97" i="15"/>
  <c r="E98" i="15"/>
  <c r="E99" i="15"/>
  <c r="E59" i="15"/>
  <c r="E60" i="15"/>
  <c r="E61" i="15"/>
  <c r="E62" i="15"/>
  <c r="E63" i="15"/>
  <c r="E64" i="15"/>
  <c r="E65" i="15"/>
  <c r="E66" i="15"/>
  <c r="E67" i="15"/>
  <c r="E68" i="15"/>
  <c r="E69" i="15"/>
  <c r="E70" i="15"/>
  <c r="E71" i="15"/>
  <c r="E72" i="15"/>
  <c r="E73" i="15"/>
  <c r="E74" i="15"/>
  <c r="E75" i="15"/>
  <c r="E76" i="15"/>
  <c r="E77" i="15"/>
  <c r="E78" i="15"/>
  <c r="E37" i="15"/>
  <c r="E38" i="15"/>
  <c r="E39" i="15"/>
  <c r="E40" i="15"/>
  <c r="E41" i="15"/>
  <c r="E42" i="15"/>
  <c r="E43" i="15"/>
  <c r="E44" i="15"/>
  <c r="E45" i="15"/>
  <c r="E46" i="15"/>
  <c r="E47" i="15"/>
  <c r="E48" i="15"/>
  <c r="E49" i="15"/>
  <c r="E50" i="15"/>
  <c r="E51" i="15"/>
  <c r="E52" i="15"/>
  <c r="E53" i="15"/>
  <c r="E54" i="15"/>
  <c r="E55" i="15"/>
  <c r="E56" i="15"/>
  <c r="E57" i="15"/>
  <c r="E58" i="15"/>
  <c r="E15" i="15"/>
  <c r="E16" i="15"/>
  <c r="E17" i="15"/>
  <c r="E18" i="15"/>
  <c r="E19" i="15"/>
  <c r="E20" i="15"/>
  <c r="E21" i="15"/>
  <c r="E22" i="15"/>
  <c r="E23" i="15"/>
  <c r="E24" i="15"/>
  <c r="E25" i="15"/>
  <c r="E26" i="15"/>
  <c r="E27" i="15"/>
  <c r="E28" i="15"/>
  <c r="E29" i="15"/>
  <c r="E30" i="15"/>
  <c r="E31" i="15"/>
  <c r="E32" i="15"/>
  <c r="E33" i="15"/>
  <c r="E34" i="15"/>
  <c r="E35" i="15"/>
  <c r="E36" i="15"/>
  <c r="E9" i="15"/>
  <c r="E10" i="15"/>
  <c r="E11" i="15"/>
  <c r="E12" i="15"/>
  <c r="E13" i="15"/>
  <c r="E14" i="15"/>
  <c r="E2" i="15"/>
  <c r="E3" i="15"/>
  <c r="E4" i="15"/>
  <c r="E5" i="15"/>
  <c r="E6" i="15"/>
  <c r="E7" i="15"/>
  <c r="E8" i="15"/>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58" i="14"/>
  <c r="E59" i="14"/>
  <c r="E60" i="14"/>
  <c r="E61" i="14"/>
  <c r="E62" i="14"/>
  <c r="E63" i="14"/>
  <c r="E64" i="14"/>
  <c r="E65" i="14"/>
  <c r="E66" i="14"/>
  <c r="E67" i="14"/>
  <c r="E68" i="14"/>
  <c r="E69" i="14"/>
  <c r="E70" i="14"/>
  <c r="E71" i="14"/>
  <c r="E72" i="14"/>
  <c r="E73" i="14"/>
  <c r="E74" i="14"/>
  <c r="E40" i="14"/>
  <c r="E41" i="14"/>
  <c r="E42" i="14"/>
  <c r="E43" i="14"/>
  <c r="E44" i="14"/>
  <c r="E45" i="14"/>
  <c r="E46" i="14"/>
  <c r="E47" i="14"/>
  <c r="E48" i="14"/>
  <c r="E49" i="14"/>
  <c r="E50" i="14"/>
  <c r="E51" i="14"/>
  <c r="E52" i="14"/>
  <c r="E53" i="14"/>
  <c r="E54" i="14"/>
  <c r="E55" i="14"/>
  <c r="E56" i="14"/>
  <c r="E57"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9" i="14"/>
  <c r="E10" i="14"/>
  <c r="E11" i="14"/>
  <c r="E12" i="14"/>
  <c r="E2" i="14"/>
  <c r="E3" i="14"/>
  <c r="E4" i="14"/>
  <c r="E5" i="14"/>
  <c r="E6" i="14"/>
  <c r="E7" i="14"/>
  <c r="E8" i="14"/>
  <c r="E2" i="13"/>
  <c r="E5" i="12"/>
  <c r="E4" i="12"/>
  <c r="E3" i="12"/>
  <c r="E2" i="12"/>
  <c r="E8" i="11"/>
  <c r="E9" i="11"/>
  <c r="E10" i="11"/>
  <c r="E11" i="11"/>
  <c r="E6" i="11"/>
  <c r="E7" i="11"/>
  <c r="E4" i="11"/>
  <c r="E5" i="11"/>
  <c r="E2" i="11"/>
  <c r="E3" i="11"/>
  <c r="E47" i="10"/>
  <c r="E48" i="10"/>
  <c r="E49" i="10"/>
  <c r="E50" i="10"/>
  <c r="E51" i="10"/>
  <c r="E52" i="10"/>
  <c r="E53" i="10"/>
  <c r="E54" i="10"/>
  <c r="E55" i="10"/>
  <c r="E56" i="10"/>
  <c r="E57" i="10"/>
  <c r="E58" i="10"/>
  <c r="E59" i="10"/>
  <c r="E60" i="10"/>
  <c r="E61" i="10"/>
  <c r="E62" i="10"/>
  <c r="E38" i="10"/>
  <c r="E39" i="10"/>
  <c r="E40" i="10"/>
  <c r="E41" i="10"/>
  <c r="E42" i="10"/>
  <c r="E43" i="10"/>
  <c r="E44" i="10"/>
  <c r="E45" i="10"/>
  <c r="E46" i="10"/>
  <c r="E19" i="10"/>
  <c r="E20" i="10"/>
  <c r="E21" i="10"/>
  <c r="E22" i="10"/>
  <c r="E23" i="10"/>
  <c r="E24" i="10"/>
  <c r="E25" i="10"/>
  <c r="E26" i="10"/>
  <c r="E27" i="10"/>
  <c r="E28" i="10"/>
  <c r="E29" i="10"/>
  <c r="E30" i="10"/>
  <c r="E31" i="10"/>
  <c r="E32" i="10"/>
  <c r="E33" i="10"/>
  <c r="E34" i="10"/>
  <c r="E35" i="10"/>
  <c r="E36" i="10"/>
  <c r="E37" i="10"/>
  <c r="E7" i="10"/>
  <c r="E8" i="10"/>
  <c r="E9" i="10"/>
  <c r="E10" i="10"/>
  <c r="E11" i="10"/>
  <c r="E12" i="10"/>
  <c r="E13" i="10"/>
  <c r="E14" i="10"/>
  <c r="E15" i="10"/>
  <c r="E16" i="10"/>
  <c r="E17" i="10"/>
  <c r="E18" i="10"/>
  <c r="E2" i="10"/>
  <c r="E3" i="10"/>
  <c r="E4" i="10"/>
  <c r="E5" i="10"/>
  <c r="E6" i="10"/>
  <c r="E12" i="9"/>
  <c r="E13" i="9"/>
  <c r="E14" i="9"/>
  <c r="E15" i="9"/>
  <c r="E16" i="9"/>
  <c r="E10" i="9"/>
  <c r="E11" i="9"/>
  <c r="E6" i="9"/>
  <c r="E7" i="9"/>
  <c r="E8" i="9"/>
  <c r="E9" i="9"/>
  <c r="E3" i="9"/>
  <c r="E4" i="9"/>
  <c r="E5" i="9"/>
  <c r="E2" i="9"/>
  <c r="E21" i="8"/>
  <c r="E22" i="8"/>
  <c r="E23" i="8"/>
  <c r="E24" i="8"/>
  <c r="E25" i="8"/>
  <c r="E26" i="8"/>
  <c r="E27" i="8"/>
  <c r="E28" i="8"/>
  <c r="E15" i="8"/>
  <c r="E16" i="8"/>
  <c r="E17" i="8"/>
  <c r="E18" i="8"/>
  <c r="E19" i="8"/>
  <c r="E20" i="8"/>
  <c r="E10" i="8"/>
  <c r="E11" i="8"/>
  <c r="E12" i="8"/>
  <c r="E13" i="8"/>
  <c r="E14" i="8"/>
  <c r="E6" i="8"/>
  <c r="E7" i="8"/>
  <c r="E8" i="8"/>
  <c r="E9" i="8"/>
  <c r="E2" i="8"/>
  <c r="E3" i="8"/>
  <c r="E4" i="8"/>
  <c r="E5" i="8"/>
  <c r="E15" i="7"/>
  <c r="E16" i="7"/>
  <c r="E17" i="7"/>
  <c r="E18" i="7"/>
  <c r="E19" i="7"/>
  <c r="E20" i="7"/>
  <c r="E21" i="7"/>
  <c r="E7" i="7"/>
  <c r="E8" i="7"/>
  <c r="E9" i="7"/>
  <c r="E10" i="7"/>
  <c r="E11" i="7"/>
  <c r="E12" i="7"/>
  <c r="E13" i="7"/>
  <c r="E14" i="7"/>
  <c r="E5" i="7"/>
  <c r="E6" i="7"/>
  <c r="E3" i="7"/>
  <c r="E4" i="7"/>
  <c r="E2" i="7"/>
  <c r="E14" i="6"/>
  <c r="E15" i="6"/>
  <c r="E16" i="6"/>
  <c r="E17" i="6"/>
  <c r="E18" i="6"/>
  <c r="E12" i="6"/>
  <c r="E13" i="6"/>
  <c r="E9" i="6"/>
  <c r="E10" i="6"/>
  <c r="E11" i="6"/>
  <c r="E4" i="6"/>
  <c r="E5" i="6"/>
  <c r="E6" i="6"/>
  <c r="E7" i="6"/>
  <c r="E8" i="6"/>
  <c r="E2" i="6"/>
  <c r="E3" i="6"/>
  <c r="E12" i="5"/>
  <c r="E13" i="5"/>
  <c r="E14" i="5"/>
  <c r="E10" i="5"/>
  <c r="E11" i="5"/>
  <c r="E6" i="5"/>
  <c r="E7" i="5"/>
  <c r="E8" i="5"/>
  <c r="E9" i="5"/>
  <c r="E3" i="5"/>
  <c r="E4" i="5"/>
  <c r="E5" i="5"/>
  <c r="E2" i="5"/>
  <c r="E75" i="4"/>
  <c r="E76" i="4"/>
  <c r="E77" i="4"/>
  <c r="E78" i="4"/>
  <c r="E79" i="4"/>
  <c r="E80" i="4"/>
  <c r="E81" i="4"/>
  <c r="E82" i="4"/>
  <c r="E83" i="4"/>
  <c r="E84" i="4"/>
  <c r="E85" i="4"/>
  <c r="E86" i="4"/>
  <c r="E87" i="4"/>
  <c r="E88" i="4"/>
  <c r="E89" i="4"/>
  <c r="E90" i="4"/>
  <c r="E91" i="4"/>
  <c r="E60" i="4"/>
  <c r="E61" i="4"/>
  <c r="E62" i="4"/>
  <c r="E63" i="4"/>
  <c r="E64" i="4"/>
  <c r="E65" i="4"/>
  <c r="E66" i="4"/>
  <c r="E67" i="4"/>
  <c r="E68" i="4"/>
  <c r="E69" i="4"/>
  <c r="E70" i="4"/>
  <c r="E40" i="4"/>
  <c r="E41" i="4"/>
  <c r="E42" i="4"/>
  <c r="E43" i="4"/>
  <c r="E44" i="4"/>
  <c r="E45" i="4"/>
  <c r="E46" i="4"/>
  <c r="E47" i="4"/>
  <c r="E48" i="4"/>
  <c r="E49" i="4"/>
  <c r="E50" i="4"/>
  <c r="E51" i="4"/>
  <c r="E52" i="4"/>
  <c r="E53" i="4"/>
  <c r="E54" i="4"/>
  <c r="E55" i="4"/>
  <c r="E56" i="4"/>
  <c r="E57" i="4"/>
  <c r="E58" i="4"/>
  <c r="E59" i="4"/>
  <c r="E71" i="4"/>
  <c r="E72" i="4"/>
  <c r="E73" i="4"/>
  <c r="E74" i="4"/>
  <c r="E16" i="4"/>
  <c r="E17" i="4"/>
  <c r="E18" i="4"/>
  <c r="E19" i="4"/>
  <c r="E20" i="4"/>
  <c r="E21" i="4"/>
  <c r="E22" i="4"/>
  <c r="E23" i="4"/>
  <c r="E24" i="4"/>
  <c r="E25" i="4"/>
  <c r="E26" i="4"/>
  <c r="E27" i="4"/>
  <c r="E28" i="4"/>
  <c r="E29" i="4"/>
  <c r="E30" i="4"/>
  <c r="E31" i="4"/>
  <c r="E32" i="4"/>
  <c r="E33" i="4"/>
  <c r="E34" i="4"/>
  <c r="E35" i="4"/>
  <c r="E36" i="4"/>
  <c r="E37" i="4"/>
  <c r="E38" i="4"/>
  <c r="E39" i="4"/>
  <c r="E2" i="4"/>
  <c r="E3" i="4"/>
  <c r="E4" i="4"/>
  <c r="E5" i="4"/>
  <c r="E6" i="4"/>
  <c r="E7" i="4"/>
  <c r="E8" i="4"/>
  <c r="E9" i="4"/>
  <c r="E10" i="4"/>
  <c r="E11" i="4"/>
  <c r="E12" i="4"/>
  <c r="E13" i="4"/>
  <c r="E14" i="4"/>
  <c r="E15" i="4"/>
  <c r="E99" i="3"/>
  <c r="E100" i="3"/>
  <c r="E101" i="3"/>
  <c r="E102" i="3"/>
  <c r="E103" i="3"/>
  <c r="E104" i="3"/>
  <c r="E105" i="3"/>
  <c r="E106" i="3"/>
  <c r="E107" i="3"/>
  <c r="E108" i="3"/>
  <c r="E109" i="3"/>
  <c r="E110" i="3"/>
  <c r="E111" i="3"/>
  <c r="E112" i="3"/>
  <c r="E113" i="3"/>
  <c r="E114" i="3"/>
  <c r="E115" i="3"/>
  <c r="E116" i="3"/>
  <c r="E117" i="3"/>
  <c r="E118" i="3"/>
  <c r="E119" i="3"/>
  <c r="E120" i="3"/>
  <c r="E121" i="3"/>
  <c r="E122" i="3"/>
  <c r="E123" i="3"/>
  <c r="E74" i="3"/>
  <c r="E75" i="3"/>
  <c r="E76" i="3"/>
  <c r="E77" i="3"/>
  <c r="E78" i="3"/>
  <c r="E79" i="3"/>
  <c r="E80" i="3"/>
  <c r="E81" i="3"/>
  <c r="E82" i="3"/>
  <c r="E83" i="3"/>
  <c r="E84" i="3"/>
  <c r="E85" i="3"/>
  <c r="E86" i="3"/>
  <c r="E87" i="3"/>
  <c r="E88" i="3"/>
  <c r="E89" i="3"/>
  <c r="E90" i="3"/>
  <c r="E91" i="3"/>
  <c r="E92" i="3"/>
  <c r="E93" i="3"/>
  <c r="E94" i="3"/>
  <c r="E95" i="3"/>
  <c r="E96" i="3"/>
  <c r="E97" i="3"/>
  <c r="E98" i="3"/>
  <c r="E48" i="3"/>
  <c r="E49" i="3"/>
  <c r="E50" i="3"/>
  <c r="E51" i="3"/>
  <c r="E52" i="3"/>
  <c r="E53" i="3"/>
  <c r="E54" i="3"/>
  <c r="E55" i="3"/>
  <c r="E56" i="3"/>
  <c r="E57" i="3"/>
  <c r="E58" i="3"/>
  <c r="E59" i="3"/>
  <c r="E60" i="3"/>
  <c r="E61" i="3"/>
  <c r="E62" i="3"/>
  <c r="E63" i="3"/>
  <c r="E64" i="3"/>
  <c r="E65" i="3"/>
  <c r="E66" i="3"/>
  <c r="E67" i="3"/>
  <c r="E68" i="3"/>
  <c r="E69" i="3"/>
  <c r="E70" i="3"/>
  <c r="E71" i="3"/>
  <c r="E72" i="3"/>
  <c r="E73"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2" i="3"/>
  <c r="E3" i="3"/>
  <c r="E4" i="3"/>
  <c r="E5" i="3"/>
  <c r="E6" i="3"/>
  <c r="E7" i="3"/>
  <c r="E8" i="3"/>
  <c r="E9" i="3"/>
  <c r="E10" i="3"/>
  <c r="E11" i="3"/>
  <c r="E12" i="3"/>
  <c r="E13" i="3"/>
  <c r="E14" i="3"/>
  <c r="E15" i="3"/>
  <c r="E16" i="3"/>
  <c r="E17" i="3"/>
  <c r="E18" i="3"/>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2" i="2"/>
  <c r="E3" i="2"/>
  <c r="E4" i="2"/>
  <c r="E5" i="2"/>
  <c r="E6" i="2"/>
  <c r="E7" i="2"/>
  <c r="E8" i="2"/>
  <c r="E9" i="2"/>
  <c r="E10" i="2"/>
  <c r="E11" i="2"/>
  <c r="E12" i="2"/>
  <c r="E13" i="2"/>
  <c r="E14" i="2"/>
  <c r="E15" i="2"/>
  <c r="E16" i="2"/>
  <c r="E17" i="2"/>
  <c r="E18" i="2"/>
  <c r="E19" i="2"/>
  <c r="E20" i="2"/>
  <c r="E21" i="2"/>
  <c r="E22" i="2"/>
  <c r="E23" i="2"/>
  <c r="E24" i="2"/>
  <c r="E25" i="2"/>
</calcChain>
</file>

<file path=xl/sharedStrings.xml><?xml version="1.0" encoding="utf-8"?>
<sst xmlns="http://schemas.openxmlformats.org/spreadsheetml/2006/main" count="3487" uniqueCount="1704">
  <si>
    <t>公司战略性投入新业务、不断优化平台生态价值路径明确，看好美团长期潜在价值空间</t>
  </si>
  <si>
    <t>2021-03-29 08:51:45</t>
  </si>
  <si>
    <t>美团（03690.HK）：优势巩固、战略升级，平台价值明确</t>
  </si>
  <si>
    <t>中信证券研究</t>
  </si>
  <si>
    <t>公司中期业绩成长性、确定性依然清晰。伴随业绩持续快速增长，估值具备明显修复空间</t>
  </si>
  <si>
    <t>数据港（603881）：中期成长性明确，关注后续新项目和客户拓展</t>
  </si>
  <si>
    <t>“服务+资源”双轮驱动的高成长性矿山服务龙头。首次覆盖给予“买入”评级</t>
  </si>
  <si>
    <t>金诚信（603979）：从服务到资源，两条曲线点亮成长之路</t>
  </si>
  <si>
    <t>本期投资观察聚焦近期宏观信贷政策的内容与方向</t>
  </si>
  <si>
    <t>银行｜货币条件平稳，信用结构优化</t>
  </si>
  <si>
    <t>电子板块下游的消费端正稳定复苏，预计相关公司Q1总体业绩表现强劲</t>
  </si>
  <si>
    <t>电子｜2021年一季报业绩展望</t>
  </si>
  <si>
    <t>事件或进一步加剧集运行业供需矛盾，利好集运和航空货运行业</t>
  </si>
  <si>
    <t>交运｜苏伊士运河搁浅中断：或加剧行业供需矛盾，利好集运及航空货运</t>
  </si>
  <si>
    <t>预计4月流动性小幅缩紧</t>
  </si>
  <si>
    <t>固收｜4月流动性展望：压力适中</t>
  </si>
  <si>
    <t>悲观预期顶点已现，四月基本面破局</t>
  </si>
  <si>
    <t>晨会0329｜悲观预期顶点已现，四月基本面破局</t>
  </si>
  <si>
    <t>考虑到规模效应和管理水平提升，预计公司盈利能力将得到持续提升，市场前景向好</t>
  </si>
  <si>
    <t>2021-03-30 08:33:19</t>
  </si>
  <si>
    <t>中航沈飞（600760）：21年关联交易额大幅提升，板块长期发展确定性即将得到验证</t>
  </si>
  <si>
    <t>预计2021年申洲有望受益内需复苏和出口回暖，实现收入和业绩高增</t>
  </si>
  <si>
    <t>申洲国际（02313.HK）：砥砺考验，圆满收官，加速成长</t>
  </si>
  <si>
    <t>随行业复苏，公司经营望迎来好转。此外，积极布局氢燃料客车和自动驾驶等新兴领域</t>
  </si>
  <si>
    <t>宇通客车（600066）：业绩符合预期，有望触底回升</t>
  </si>
  <si>
    <t>公司以行业优秀人才梯队为抓手，积极开拓外地市场，策略对头，增长确定</t>
  </si>
  <si>
    <t>新大正（002968）：打造人才高地助力全国化发展</t>
  </si>
  <si>
    <t>公司在新能源汽车领域技术领先，品牌力明显提升，电动销量有望迈向新台阶</t>
  </si>
  <si>
    <t>比亚迪（002594/01211.HK）：年报业绩符合预期，一季度业绩预告低于预期</t>
  </si>
  <si>
    <t>从经济学原理出发，更加清晰地探讨并阐释碳中和的意义、路径与国际博弈等</t>
  </si>
  <si>
    <t>固收｜碳中和的经济学原理</t>
  </si>
  <si>
    <t>市场将重回基本面的价值发现，低估值的隐形冠军和高景气赛道的优质龙头具备配置价值</t>
  </si>
  <si>
    <t>海外中资股｜“漂亮50退潮”对当下投资的启示</t>
  </si>
  <si>
    <t>“漂亮50退潮”对当下投资的启示</t>
  </si>
  <si>
    <t>晨会0330｜“漂亮50退潮”的投资启示</t>
  </si>
  <si>
    <t>从财务资源配置和业务模型搭建上，公司也已经对未来进行了准备</t>
  </si>
  <si>
    <t>2021-03-31 08:23:17</t>
  </si>
  <si>
    <t>万科A（000002/02202.HK）：在此岸，望彼岸</t>
  </si>
  <si>
    <t>坚定看好茅台核心资产价值，支撑最强、具备弹性，维持1年目标价3000元</t>
  </si>
  <si>
    <t>贵州茅台（600519）：2020年顺利收官，看好长期高确定性增长</t>
  </si>
  <si>
    <t>大数据市场的领跑者之一，掘金云计算+AI的市场空间</t>
  </si>
  <si>
    <t>计算机｜星环科技：大数据领军，掘金云+AI</t>
  </si>
  <si>
    <t>一体压铸变革有望驱动压铸设备未来十年爆发式增长</t>
  </si>
  <si>
    <t>机械｜压铸颠覆汽车百年制程，行业将迎黄金时代</t>
  </si>
  <si>
    <t>激烈竞争下，具有全栈研发和产品能力&amp;持续降成本的公司有望获得更多份额</t>
  </si>
  <si>
    <t>前瞻+汽车｜智能电动汽车2025谁将胜出？</t>
  </si>
  <si>
    <t>当前震荡转向中长期逻辑下的下行趋势可能并非一帆风顺，需警惕二季度债市的最后一跌</t>
  </si>
  <si>
    <t>固收｜二季度展望：债市还有最后一跌吗？</t>
  </si>
  <si>
    <t>发达国家资金流向美国，新兴市场资金外流风险可控</t>
  </si>
  <si>
    <t>全球市场｜美国经济重启下，全球资金是否回流？</t>
  </si>
  <si>
    <t>美国经济重启下，全球资金是否回流</t>
  </si>
  <si>
    <t>晨会0331｜美国经济重启下，全球资金是否回流？</t>
  </si>
  <si>
    <t>公司经营表现优秀，零售客群基础持续夯实，资产质量优于同业。维持“买入”评级</t>
  </si>
  <si>
    <t>2021-03-22 08:15:57</t>
  </si>
  <si>
    <t>招商银行（600036/03968.HK）：深耕财富管理，强化科技赋能</t>
  </si>
  <si>
    <t>我们认为永升生活服务财表可信，投资价值显著</t>
  </si>
  <si>
    <t>物管｜当永升遭遇质疑</t>
  </si>
  <si>
    <t>预计2021年业绩逐季提升，未来两年迎接爆发式增长。维持A/H股“买入”评级</t>
  </si>
  <si>
    <t>紫金矿业（601899/02899.HK）：2020完美收官，2021逐季向上</t>
  </si>
  <si>
    <t>短期，公司H1业绩有望超预期；中长期，公司线上渠道成长性有望延续</t>
  </si>
  <si>
    <t>维达国际（03331.HK）：竞争环境改善，高端品与新渠道驱动增长</t>
  </si>
  <si>
    <t>银行经营环境稳定，短期具备相对价值，长期具备绝对价值</t>
  </si>
  <si>
    <t>银行｜有空间，亦有定力</t>
  </si>
  <si>
    <t>利率水平适中更大概率指向政策利率适中，货币政策维持稳健，完善支持碳中和的绿色金融体系</t>
  </si>
  <si>
    <t>固收｜如何理解易纲行长讲话？货币政策与绿色金融是关键</t>
  </si>
  <si>
    <t>提前布局通胀预期拐点</t>
  </si>
  <si>
    <t>晨会0322｜提前布局通胀预期拐点</t>
  </si>
  <si>
    <t>公司作为全球玻纤行业龙头有望充分享受量价齐升。维持“买入”评级</t>
  </si>
  <si>
    <t>2021-03-23 08:25:21</t>
  </si>
  <si>
    <t>中国巨石（600176）：Q4增长高弹性，电子布业务迈向全球龙头</t>
  </si>
  <si>
    <t>公司2020年业绩略超预期。看好公司继续高增长。维持“买入”评级</t>
  </si>
  <si>
    <t>碧桂园服务（06098.HK）：追梦赤子心，规模品牌盈利再突破</t>
  </si>
  <si>
    <t>看好公司通过内部改革，推动全方面进化，维持“买入”评级</t>
  </si>
  <si>
    <t>李宁（02331.HK）：流水&amp;库存全面复苏，2021重回成长轨道</t>
  </si>
  <si>
    <t>在建项目投产后稳态利润有望增至百亿，留存收益的价值即将被市场再认识</t>
  </si>
  <si>
    <t>川投能源（600674）：留存价值迎来重估，催生雅中投产预期差</t>
  </si>
  <si>
    <t>预计3月新发基金规模大致在1600-1700亿左右，继续维持紧平衡状态</t>
  </si>
  <si>
    <t>策略｜紧平衡背景下申赎结构的变化</t>
  </si>
  <si>
    <t>监管政策超出市场预期。我们调整对于未来监管政策三情形分析框架</t>
  </si>
  <si>
    <t>轻工｜新型烟草：监管压力超预期，把握龙头长期价值</t>
  </si>
  <si>
    <t>制造业景气依旧向好，投资的下滑是扰动而非趋势</t>
  </si>
  <si>
    <t>固收｜透视经济数据：投资下滑是扰动还是趋势？</t>
  </si>
  <si>
    <t>透视经济数据：投资下滑是扰动还是趋势？</t>
  </si>
  <si>
    <t>晨会0323｜投资下滑是扰动还是趋势？</t>
  </si>
  <si>
    <t>公司在线音乐付费处于长期上升通道，业绩具有较大弹性，维持“增持”评级</t>
  </si>
  <si>
    <t>2021-03-24 08:20:56</t>
  </si>
  <si>
    <t>腾讯音乐娱乐集团（TME.N）：在线音乐付费率升至9%，长音频及广告有望持续释放商业化潜力</t>
  </si>
  <si>
    <t>与德方纳米合资建厂，供应链能力持续提升。维持“买入”评级</t>
  </si>
  <si>
    <t>亿纬锂能（300014）：成立铁锂合资公司，提升供应链能力</t>
  </si>
  <si>
    <t>组织结构优化后，外延并购+内生增长双轮驱动将打开公司长期的成长空间</t>
  </si>
  <si>
    <t>洛阳钼业（603993/03993.HK）：2020稳健增长，2021值得期待</t>
  </si>
  <si>
    <t>此轮油价进入超级周期的可能性较小，仍坚定看好油价持续回升</t>
  </si>
  <si>
    <t>能源化工｜国际油价：短期需求复苏不确定性压制油价，仍看好后续油价表现</t>
  </si>
  <si>
    <t>预计美股科技板块发生系统性风险概率较低，后续料将呈现结构性分化</t>
  </si>
  <si>
    <t>前瞻｜如何看待近期美债利率上行对科技股的影响</t>
  </si>
  <si>
    <t>碳价的引入将有效引导投资决策，相关领域或迎历史性发展机遇</t>
  </si>
  <si>
    <t>政策｜碳中和：全国碳市场扬帆起航，绿色化转型箭在弦上</t>
  </si>
  <si>
    <t>3.3%的十年国债利率顶部已经明确，预计后续债券利率仍将延续下行进程</t>
  </si>
  <si>
    <t>固收｜债市转暖，利率顶部已经明确</t>
  </si>
  <si>
    <t>债市转暖，利率顶部已经明确</t>
  </si>
  <si>
    <t>晨会0324｜债市转暖，利率顶部明确</t>
  </si>
  <si>
    <t>公司韧性凸显，盈利能力持续改善。维持“买入”评级</t>
  </si>
  <si>
    <t>2021-03-25 08:23:24</t>
  </si>
  <si>
    <t>安踏体育（02020.HK）：疫情的终场哨，安踏的冲锋号</t>
  </si>
  <si>
    <t>公司是目前地产板块最具投资价值的中小市值企业。维持“买入”评级</t>
  </si>
  <si>
    <t>世茂股份（600823）：一二线投资物业，销售进取能力提升</t>
  </si>
  <si>
    <t>预期公司手机份额提升和毛利率改善的趋势将延续。维持“买入”评级</t>
  </si>
  <si>
    <t>小米集团-W（01810.HK）：业绩超预期，毛利率创历史新高</t>
  </si>
  <si>
    <t>持续看好公司在数字化浪潮中的增长前景。维持“买入”评级</t>
  </si>
  <si>
    <t>腾讯控股（00700.HK）：主营业务稳健增长，产业互联网加速投入</t>
  </si>
  <si>
    <t>财富管理+机构服务双轮驱动，引领公司业绩成长。上调A/H股评级至“买入”</t>
  </si>
  <si>
    <t>华泰证券（601688/06886.HK）：双轮战略持续推进，治理结构日益完善</t>
  </si>
  <si>
    <t>国产美妆打破国外品牌壁垒，“国产替代”未来可期</t>
  </si>
  <si>
    <t>数据科技+商业｜“她颜值”流量爆发，国产美妆崛起正当时</t>
  </si>
  <si>
    <t>什么因素驱动了央行资产负债变化？对后续银行间流动性有何指引？</t>
  </si>
  <si>
    <t>固收｜解析2月央行报表：注意结构变动</t>
  </si>
  <si>
    <t>解析2月央行报表：注意结构变动</t>
  </si>
  <si>
    <t>晨会0325｜解析2月央行报表</t>
  </si>
  <si>
    <t>持续看好公司作为游戏产业核心资产的价值，维持“买入”评级</t>
  </si>
  <si>
    <t>2021-03-26 08:17:05</t>
  </si>
  <si>
    <t>心动公司（02400.HK）：TapTap平台加速发展，内容社区持续迭代</t>
  </si>
  <si>
    <t>管理锐意进取，人才保障得力，看好公司高质量发展。维持“买入”评级</t>
  </si>
  <si>
    <t>金科服务（09666.HK）：拼科技，加密度，重品牌</t>
  </si>
  <si>
    <t>公司已经迎来销售回款和利润率的双重拐点，维持“买入”评级</t>
  </si>
  <si>
    <t>碧桂园（02007.HK）：组织裂变推动回款和利润率双拐点</t>
  </si>
  <si>
    <t>自主品牌车型即将拉开序幕，维持“买入”评级</t>
  </si>
  <si>
    <t>上汽集团（600104）：业绩符合预期，期待上汽自主新周期</t>
  </si>
  <si>
    <t>公司夯实基础，巩固优势，高速增长+效率提升，维持“买入”评级</t>
  </si>
  <si>
    <t>稳健医疗（300888）｜千亿市值并不遥远：夯实基础，追求卓越</t>
  </si>
  <si>
    <t>关注长周期的“剩者为王”以及转型中获得“先发优势”的公司</t>
  </si>
  <si>
    <t>煤炭｜碳中和下的煤炭：无近忧，需远虑</t>
  </si>
  <si>
    <t>预计美债利率的上行大概率会是全年的趋势，但对于国内债市的影响或相对有限</t>
  </si>
  <si>
    <t>固收｜如何看待昨日鲍威尔释放鹰派信号？</t>
  </si>
  <si>
    <t>如何看待昨日鲍威尔释放鹰派信号？</t>
  </si>
  <si>
    <t>晨会0326｜鲍威尔释放鹰派信号？</t>
  </si>
  <si>
    <t>根据45家公募基金的公开表态，嫁接买方视角共同探讨抱团风格是续是止</t>
  </si>
  <si>
    <t>2021-03-27 16:11:22</t>
  </si>
  <si>
    <t>买方之音｜抱团风格切换时点已到？45家公募基金的纠结与笃定</t>
  </si>
  <si>
    <t>关键词：货币政策仍稳健；国货当自强；碳中和扬帆起航；紧扣通胀和美债利率趋势布局</t>
  </si>
  <si>
    <t>一周研读｜紧扣通胀和美债利率趋势提前布局</t>
  </si>
  <si>
    <t>公司自身内生增长动能较强，并进行售后业务的精细化管理，预计公司的增长将望持续</t>
  </si>
  <si>
    <t>2021-03-28 16:48:07</t>
  </si>
  <si>
    <t>美东汽车（01268.HK）：业绩符合预期，高增长有望持续</t>
  </si>
  <si>
    <t>公司运营效率持续提升，盈利能力稳步上升，规模保持第一梯队，业绩增速出现明显拐点</t>
  </si>
  <si>
    <t>绿城服务（02869.HK）：业务全面向上，股价明显低估</t>
  </si>
  <si>
    <t>价值观，战略定力和客户洞察是造就“龙湖现象“的关键，持续看好公司投资价值</t>
  </si>
  <si>
    <t>龙湖集团（00960.HK）：无从复制是定力，核心看点是前瞻</t>
  </si>
  <si>
    <t>产业政策是实现碳达峰、碳中和的关键；财政、金融及货币政策是重要支持</t>
  </si>
  <si>
    <t>固收｜碳中和的宏观政策含义</t>
  </si>
  <si>
    <t>尽管近期资金确有回流美元相关资产，但配置中国股票和债券的基金均没有资金撤出迹象</t>
  </si>
  <si>
    <t>策略｜关注海外加息预期下的跨境资金流动</t>
  </si>
  <si>
    <t>制造业拉动作用最为明显，建议重点关注装备制造业和高技术制造业</t>
  </si>
  <si>
    <t>宏观｜四重因素拉动企业盈利加速修复：1-2月工业企业利润数据点评</t>
  </si>
  <si>
    <t>悲观预期顶点已现，市场底部确认，基本面将成为破局因素，配置继续向新主线转移</t>
  </si>
  <si>
    <t>策略聚焦｜悲观预期顶点已现，四月基本面破局</t>
  </si>
  <si>
    <t>中长期高质量发展方向明确，短期关注防御价值</t>
  </si>
  <si>
    <t>2021-03-15 08:12:05</t>
  </si>
  <si>
    <t>银行｜“十四五”下的银行发展</t>
  </si>
  <si>
    <t>预计3月公募基金的资金流将从1月的狂热和2月的调整中逐渐归于平静状态</t>
  </si>
  <si>
    <t>策略｜基金申赎和新发逐渐归于平静</t>
  </si>
  <si>
    <t>我们预计影响电解铝产能43.2万吨且政策具备延续性</t>
  </si>
  <si>
    <t>有色｜蒙西接力蒙东能耗控制，电解铝影响几何？</t>
  </si>
  <si>
    <t>资产质量底线明显，关注融资平台尾部风险缓释</t>
  </si>
  <si>
    <t>银行｜对公债务质量全景分析</t>
  </si>
  <si>
    <t>今年上半年我国出口或仍将维持较高增速，下半年出口增长或将出现边际放缓</t>
  </si>
  <si>
    <t>固收｜强劲的出口能否持续？</t>
  </si>
  <si>
    <t>1）海外经济恢复预期上修；2）大宗商品涨价持续性和通胀走势；3）流动性拐点</t>
  </si>
  <si>
    <t>宏观｜市场波动背后的三个关键宏观变量</t>
  </si>
  <si>
    <t>本文复盘了2021年初至今外资的配置风格的变化</t>
  </si>
  <si>
    <t>策略｜春节前后北向资金行业和市值配置风格分析</t>
  </si>
  <si>
    <t>有底有压，积极调仓</t>
  </si>
  <si>
    <t>晨会0315｜有底有压，积极调仓</t>
  </si>
  <si>
    <t>公司有望提升IP的长期吸引力，并打开成长天花板。维持“买入”评级</t>
  </si>
  <si>
    <t>2021-03-16 08:17:47</t>
  </si>
  <si>
    <t>泡泡玛特（09992.HK）：从潮玩到潮牌，泡泡玛特的裂变空间</t>
  </si>
  <si>
    <t>行业基本面在2021年会呈现前高后低的变化，供给侧改革将推动企业盈利能力分化</t>
  </si>
  <si>
    <t>地产｜总量从高到低，分化从小到大：1-2月运行数据点评</t>
  </si>
  <si>
    <t>软镜诊疗行业正处于快速普及期，龙头有望在行业扩张期实现快速成长，并构建壁垒</t>
  </si>
  <si>
    <t>医疗｜软镜：百亿规模再加速，进口替代正当时</t>
  </si>
  <si>
    <t>构建"配置+打新"基金组合，年化收益近20%，夏普比率2.8</t>
  </si>
  <si>
    <t>量化｜借“基”分享注册制红利，构建稳健配置型组合</t>
  </si>
  <si>
    <t>预计“股债双杀”难以持续，广义流动性增速的下降预计将带来利率下行的动力</t>
  </si>
  <si>
    <t>固收｜股债双杀会持续吗？</t>
  </si>
  <si>
    <t>武汉，有望担当起国家中心城市的重任，在新时期工业化和城镇化中更进一步</t>
  </si>
  <si>
    <t>政策｜武汉：极目楚天舒，中部领头羊</t>
  </si>
  <si>
    <t>预计一季度经济延续较好增长态势</t>
  </si>
  <si>
    <t>宏观｜生产偏强，内需略弱：1-2月经济增长数据点评</t>
  </si>
  <si>
    <t>生产偏强，内需略弱：1-2月经济增长数据点评</t>
  </si>
  <si>
    <t>晨会0316｜预计一季度经济延续较好增长态势</t>
  </si>
  <si>
    <t>公司费用控制成效显著，库存周转继续改善，资产结构不断优化。维持"买入"评级</t>
  </si>
  <si>
    <t>2021-03-17 08:02:50</t>
  </si>
  <si>
    <t>永达汽车（03669.HK）：Q4业绩超预期，控费提效成果显著</t>
  </si>
  <si>
    <t>长期看好未来IoT行业的持续成长，预计IoT设备将成为新一代强粘性硬件终端</t>
  </si>
  <si>
    <t>数据科技&amp;电子｜IoT：天猫平台安卓品牌TWS销量强劲，看好安卓端全年景气持续</t>
  </si>
  <si>
    <t>长期债券的发行从配置和资金筹集角度均存在市场需求</t>
  </si>
  <si>
    <t>固收｜基础设施长期债券的兴起</t>
  </si>
  <si>
    <t>预计4月流动性缺口将有所扩大，但央行或超额续作MLF</t>
  </si>
  <si>
    <t>固收｜OMO等额续作会持续多久？4月MLF会超额续作吗？</t>
  </si>
  <si>
    <t>预计经济复苏趋势将继续推动美债利率上行，年底10年期美债收益率升至1.8%左右</t>
  </si>
  <si>
    <t>宏观｜近期美债波动原因及后市展望</t>
  </si>
  <si>
    <t>通胀预期+增长预期差的重新定价驱动美债收益率上行。关注盈利趋势性修复</t>
  </si>
  <si>
    <t>全球市场｜美债收益率上行：流动性的“灰犀牛”？</t>
  </si>
  <si>
    <t>近期美债波动原因及后市展望</t>
  </si>
  <si>
    <t>晨会0317｜美债收益率上行：流动性的“灰犀牛”？</t>
  </si>
  <si>
    <t>预计2021年导弹产业链高景气将与公司股权激励考核目标相得益彰。维持“买入”评级</t>
  </si>
  <si>
    <t>2021-03-18 08:15:18</t>
  </si>
  <si>
    <t>新光光电（688011）：业绩压力释放，2021年开门红迎接赛道红利</t>
  </si>
  <si>
    <t>A股已步入平静期，有底有压，积极调仓。继续推荐顺周期和低估值品种</t>
  </si>
  <si>
    <t>中信证券亮马组合（3月下）：继续推荐顺周期和低估值品种</t>
  </si>
  <si>
    <t>维持对苹果、小米、传音控股三家整机公司长期看好的观点</t>
  </si>
  <si>
    <t>数据科技&amp;电子｜智能手机：国内手机出货景气，安卓春季新机发布提前</t>
  </si>
  <si>
    <t>短期，安卓、苹果供应链数据分化；中长期，预计光学规格稳步升级发展趋势不改</t>
  </si>
  <si>
    <t>电子｜光学：安卓、苹果供应链数据分化，光学规格升级持续</t>
  </si>
  <si>
    <t>预计全年基建投资同比增速中枢大约在3%附近，趋势上大致呈前高后低走势</t>
  </si>
  <si>
    <t>固收｜基数幻觉的背后：基建投资该如何演绎？</t>
  </si>
  <si>
    <t>预计10年期美债利率全年仍会维持上行趋势，短期上行斜率会趋缓</t>
  </si>
  <si>
    <t>宏观｜美联储上调2021年经济预期，维持宽松基调：​美联储3月议息会议点评​</t>
  </si>
  <si>
    <t>解读政府工作报告中相关内容，梳理出背后的中长期投资机会，供投资者参考</t>
  </si>
  <si>
    <t>主题｜掘金2021年《政府工作报告》</t>
  </si>
  <si>
    <t>美联储上调2021年经济预期，维持宽松基调</t>
  </si>
  <si>
    <t>晨会0318｜美联储维持宽松基调</t>
  </si>
  <si>
    <t>中长期看，公司有望成为国内AIoT主控平台芯片领导者。维持“买入”评级</t>
  </si>
  <si>
    <t>2021-03-19 08:00:10</t>
  </si>
  <si>
    <t>恒玄科技（688608）：市场预期差巨大，当前点位坚定看好，重点推荐</t>
  </si>
  <si>
    <t>本文初步证明政策数据可在量化方向赋能产生正向收益</t>
  </si>
  <si>
    <t>数据科技&amp;政策｜另类数据“碳”索绿色中和之路</t>
  </si>
  <si>
    <t>10年期美债收益率可能保持逐渐上行的态势，目标点位或在2%附近</t>
  </si>
  <si>
    <t>固收｜美债突破1.7，还有多大空间？</t>
  </si>
  <si>
    <t>美债突破1.7，还有多大空间？</t>
  </si>
  <si>
    <t>晨会0319｜美债突破1.7，还有多大空间？</t>
  </si>
  <si>
    <t>关键词：美债利率上行；“碳中和”与“十四五”；生产偏强，内需略弱</t>
  </si>
  <si>
    <t>2021-03-20 10:34:46</t>
  </si>
  <si>
    <t>一周研读｜美债利率上行，积极调仓</t>
  </si>
  <si>
    <t>坚定看好平台长期发展和生态价值，维持“买入”评级</t>
  </si>
  <si>
    <t>2021-03-21 16:29:17</t>
  </si>
  <si>
    <t>拼多多（PDD.O）｜用户量赶超阿里，新业务投入延后盈利</t>
  </si>
  <si>
    <t>双轮驱动下，信息科技创新节奏有望加速，运营商、金融等行业化落地有望加速行业发展</t>
  </si>
  <si>
    <t>计算机｜电信服务器开标，运营商引领行业信创</t>
  </si>
  <si>
    <t>血制品行业中长期空间广阔，是业绩增长确定性强的稀缺赛道，首次覆盖给予“强于大市”评级</t>
  </si>
  <si>
    <t>医药｜血制品行业冬去春已来，新冠疫情加速供需拐点出</t>
  </si>
  <si>
    <t>若实际融资成本出现明显变化，美联储才可能出现扭转操作。预计下周资金面总体维持平稳</t>
  </si>
  <si>
    <t>债市聚焦丨美债利率上升背后的两大看点</t>
  </si>
  <si>
    <t>海外基本面和流动性预期将再平衡，建议紧扣通胀趋势，把握配置节奏</t>
  </si>
  <si>
    <t>策略聚焦｜提前布局通胀预期拐点</t>
  </si>
  <si>
    <t>“草木山谷”发布初期虽短期贡献业绩有限，但非烟业务的战略性前瞻布局有望提振估值</t>
  </si>
  <si>
    <t>2021-03-08 08:37:05</t>
  </si>
  <si>
    <t>雾芯科技（RLX.N）：战略布局大健康，非烟业务利好估值提升</t>
  </si>
  <si>
    <t>关注板块防御价值</t>
  </si>
  <si>
    <t>银行｜金融政策稳定，长效发展可期</t>
  </si>
  <si>
    <t>头部企业面临直接竞争，行业迎来新格局</t>
  </si>
  <si>
    <t>物管｜并购潮来，品牌为本，资金为帆</t>
  </si>
  <si>
    <t>新政有利于企业减少纳税，电子行业公司深度受益</t>
  </si>
  <si>
    <t>电子｜研发费用加计扣除政策优惠力度再次加大，预计电子企业净利润可增厚个位数</t>
  </si>
  <si>
    <t>后续人民币汇率可能会呈现震荡走势，同时存在小幅走弱的风险</t>
  </si>
  <si>
    <t>固收｜如何看待美债、美元指数和人民币的分歧？</t>
  </si>
  <si>
    <t>预计今年出口还将对经济增长产生积极推动，需要密切关注中美贸易关系走向及其他区域性贸易合作的进展情况</t>
  </si>
  <si>
    <t>宏观｜低基数+高景气，出口实现历史最高增速：1-2月进出口数据点评</t>
  </si>
  <si>
    <t>平静期有底有压，新主线价值提升</t>
  </si>
  <si>
    <t>晨会0308｜聚焦“两会”</t>
  </si>
  <si>
    <t>中国移动股权投资构筑的5G生态圈，产融结合蕴藏巨大发展潜力</t>
  </si>
  <si>
    <t>2021-03-09 08:36:41</t>
  </si>
  <si>
    <t>通信｜中国移动：千亿投资打造5G资本生态</t>
  </si>
  <si>
    <t>短期的交易波动将带来重要的配置时机，维持公司“买入”评级</t>
  </si>
  <si>
    <t>小米集团-W（01810.HK）：美国投资禁令将带来重要的配置时机</t>
  </si>
  <si>
    <t>周期再出发，资金成本再成关键，看好高信用房企</t>
  </si>
  <si>
    <t>地产｜周期归来</t>
  </si>
  <si>
    <t>铝行业景气周期开启，预计盈利中枢和价值中枢将显著抬升</t>
  </si>
  <si>
    <t>有色｜供需驱动铝价望超两万，碳达峰抬升价值中枢</t>
  </si>
  <si>
    <t>推进共同富裕的政策将逐步加码，建议关注对投资的四类影响</t>
  </si>
  <si>
    <t>政策｜从全面小康到共同富裕：内涵、抓手与影响</t>
  </si>
  <si>
    <t>2021年工业金属价格上涨空间预计相对有限</t>
  </si>
  <si>
    <t>宏观｜宏观视角：工业金属涨价知多少，何时了？</t>
  </si>
  <si>
    <t>压力短期快速释放，提高了新主线的配置价值</t>
  </si>
  <si>
    <t>策略｜平静期压力快速释放，新主线配置价值提升</t>
  </si>
  <si>
    <t>宏观视角：工业金属涨价知多少，何时了？</t>
  </si>
  <si>
    <t>晨会0309｜新主线配置价值提升</t>
  </si>
  <si>
    <t>短期调整后，腾讯中长期的投资价值依旧显著</t>
  </si>
  <si>
    <t>2021-03-10 08:21:14</t>
  </si>
  <si>
    <t>腾讯控股（00700.HK）：腾讯2021及中长期展望</t>
  </si>
  <si>
    <t>评估现有指数基金的工具性功能，整理出全口径的指数基金投资图谱，供工具使用者参考</t>
  </si>
  <si>
    <t>量化｜指数基金布局分析与投资图谱第三版</t>
  </si>
  <si>
    <t>资产质量底线明显，关注隐性债务的尾部风险缓释</t>
  </si>
  <si>
    <t>银行｜资产质量深度研究：如何理解地方债务质量形势？</t>
  </si>
  <si>
    <t>第四季度南美盐湖提锂企业经营状况持续改善，对2021年展望积极</t>
  </si>
  <si>
    <t>有色｜南美盐湖提锂企业2020年生产经营总结</t>
  </si>
  <si>
    <t>从Verizon看中国三大运营商的估值洼地和历史性投资机遇</t>
  </si>
  <si>
    <t>通信｜从Verizon看中国运营商的投资机遇</t>
  </si>
  <si>
    <t>生育政策或将渐进式调整，或将放开三孩生育，而生育鼓励政策力度或在未来循序提高</t>
  </si>
  <si>
    <t>政策｜生育政策或临调整窗口：放开三孩+逐步鼓励</t>
  </si>
  <si>
    <t>生育政策或临调整窗口：放开三孩+逐步鼓励</t>
  </si>
  <si>
    <t>晨会0310｜生育政策或临调整窗口</t>
  </si>
  <si>
    <t>2021年前两个月，全球投融资热度不减，海外青睐数字健康，国内加码创新药研发</t>
  </si>
  <si>
    <t>2021-03-11 08:37:10</t>
  </si>
  <si>
    <t>数据科技&amp;医药｜2020年全球泛医疗健康产业一级市场投融资活跃，中国市场回暖</t>
  </si>
  <si>
    <t>全球汽车芯片缺货持续，国内细分龙头厂商或将受益于供需紧张，加速切入整车厂前装供应链，实现份额提升</t>
  </si>
  <si>
    <t>汽车电子｜汽车芯片缺货缘由及关注重点</t>
  </si>
  <si>
    <t>预计铝行业盈利中枢和价值中枢将显著抬升。水电铝的优势进一步凸显</t>
  </si>
  <si>
    <t>有色｜电解铝若纳入全国碳交易市场，影响几何？</t>
  </si>
  <si>
    <t>宏观需求持续向好，有益于银行经营基本面改善</t>
  </si>
  <si>
    <t>银行｜需求恢复，融资乐观：2月金融数据点评</t>
  </si>
  <si>
    <t>实现全年经济增长目标的难度并不算大。稳中求进，小步慢行</t>
  </si>
  <si>
    <t>固收｜如何看待6%的经济增长目标？</t>
  </si>
  <si>
    <t>预计国内CPI全年均值不会超过1.5%。货币政策不会超预期收紧</t>
  </si>
  <si>
    <t>宏观｜PPI和CPI的剪刀差有所扩大：2月物价数据点评</t>
  </si>
  <si>
    <t>相比海外投资者，我们乐观在哪里？</t>
  </si>
  <si>
    <t>海外中资股｜寻找景气向上：2020年年报前瞻</t>
  </si>
  <si>
    <t>2月金融数据点评</t>
  </si>
  <si>
    <t>晨会0311｜海外中资股年报前瞻：寻找景气向上</t>
  </si>
  <si>
    <t>公司有望强化在生产、研发、客户等方面壁垒，借助疫情加速提升份额和客户拓展</t>
  </si>
  <si>
    <t>2021-03-12 08:30:13</t>
  </si>
  <si>
    <t>华利股份（A20325）：稀缺运动供应商代工龙头，兼具稳健与成长</t>
  </si>
  <si>
    <t>公司当前面临着产业变革的大机遇。今年将是公司跨境电商物流业务爆发之年</t>
  </si>
  <si>
    <t>华贸物流（603128）：产业变革，龙头出海</t>
  </si>
  <si>
    <t>若收购嘉里物流完成，将大幅提升顺丰国际业务短板，进一步深挖生产制造端的物流市场</t>
  </si>
  <si>
    <t>交运｜顺丰：并购加速全球化，中期迈向万亿市值</t>
  </si>
  <si>
    <t>小米的基本面趋势持续向好。关注交易层面波动带来的重要配置时机</t>
  </si>
  <si>
    <t>小米集团-W（01810.HK）：回购不超100亿港元，彰显公司信心</t>
  </si>
  <si>
    <t>首发创近五年之最，科技、消费仍为重点发行领域</t>
  </si>
  <si>
    <t>金融产品｜首发创五年之最，主动型主题基金破万亿：行业主题基金分类更新</t>
  </si>
  <si>
    <t>预计2021年化工行业景气度上行</t>
  </si>
  <si>
    <t>量化｜化工景气快速上行，工具布局核心资产</t>
  </si>
  <si>
    <t>建议积极关注香港本地蓝筹，如公用事业、银行和房地产板块，以及疫情受损板块</t>
  </si>
  <si>
    <t>全球产业策略｜港股在疫苗有序接种之际，还有什么性价比高的板块？</t>
  </si>
  <si>
    <t>港股在疫苗有序接种之际，还有什么性价比高的板块？</t>
  </si>
  <si>
    <t>晨会0312｜港股还有什么性价比高的板块？</t>
  </si>
  <si>
    <t>“两会”看点；多角度挖掘短期板块机会；宏观全景分析</t>
  </si>
  <si>
    <t>2021-03-13 10:03:11</t>
  </si>
  <si>
    <t>一周研读｜关注“两会”看点，配置新主线</t>
  </si>
  <si>
    <t>在投资禁令的短期压制解除后，公司股价将重回基本面。维持“买入”评级</t>
  </si>
  <si>
    <t>2021-03-14 14:31:13</t>
  </si>
  <si>
    <t>小米集团-W（01810.HK：短期压制因素解除，股价将重回基本面</t>
  </si>
  <si>
    <t>​短期调整为布局机会，建议长期战略性配置白酒龙头</t>
  </si>
  <si>
    <t>白酒｜波动带来布局机会，催化激发向上势能</t>
  </si>
  <si>
    <t>“股债跷跷板”效应在短期内或还能持续一段时间</t>
  </si>
  <si>
    <t>债市聚焦｜“股债跷跷板”效应如何演绎？</t>
  </si>
  <si>
    <t>A股已步入平静期，有底有压，建议投资者继续积极调仓，增配新主线</t>
  </si>
  <si>
    <t>策略聚焦｜有底有压，积极调仓</t>
  </si>
  <si>
    <t>持续看好公司作为游戏产业稀缺核心资产的价值，维持“买入”评级</t>
  </si>
  <si>
    <t>2021-03-01 08:23:22</t>
  </si>
  <si>
    <t>心动公司（02400.HK）：公司2020年业绩前瞻及TapTap近况更新</t>
  </si>
  <si>
    <t>公司转向成熟制程，有望在长期提高ROE水平；若美国许可证发放有望催化估值回升</t>
  </si>
  <si>
    <t>中芯国际（00981.HK）：看好成熟制程扩产，当前估值显著低于同行，许可证发放是催化</t>
  </si>
  <si>
    <t>公司业绩成长高速高质，估值安全边际突出，首次覆盖给予“买入”评级</t>
  </si>
  <si>
    <t>粤丰环保（01381.HK）：焚烧发电成长有质有量，估值安全边际突出</t>
  </si>
  <si>
    <t>仓储及科技是京东物流两大核心利器，公司上市之后或有望重塑物流行业估值体系</t>
  </si>
  <si>
    <t>物流｜深度解读京东物流招股说明书</t>
  </si>
  <si>
    <t>板块经营转暖，攻守价值兼具</t>
  </si>
  <si>
    <t>银行｜金融视角两会前瞻</t>
  </si>
  <si>
    <t>安全可控势在必行，数据库国产替代加速开展</t>
  </si>
  <si>
    <t>计算机｜数据库：云化底座，百舸争流</t>
  </si>
  <si>
    <t>当前再通胀交易行情或已走到极致，后续通胀大概率是阶段性、脉冲式、结构性的</t>
  </si>
  <si>
    <t>固收｜市场的通胀预期是否过度了？</t>
  </si>
  <si>
    <t>步入平静期，转战新主线</t>
  </si>
  <si>
    <t>晨会0301｜步入平静期，转战新主线</t>
  </si>
  <si>
    <t>预计2025年美兰空港免税销售额110亿，未来5年业绩CAGR39.3%迎高增长</t>
  </si>
  <si>
    <t>2021-03-02 08:42:01</t>
  </si>
  <si>
    <t>美兰空港（00357.HK）：双重共振，价值重构</t>
  </si>
  <si>
    <t>伴随产能逐步落地，产品进入更高端的应用领域，预计公司未来几年业绩将保持高速增长</t>
  </si>
  <si>
    <t>东材科技（601208）：平台型功能膜企业，发展进入快车道</t>
  </si>
  <si>
    <t>长期看好公司成为具有全球竞争力的高端硅化合物龙头企业。首次覆盖给予“买入”评级</t>
  </si>
  <si>
    <t>三孚股份（603938）：硅化合物龙头化工企业，循环经济优势凸显</t>
  </si>
  <si>
    <t>我们从产品内容、用户、社交关系、场景、流量分发、商业化、运营等角度进行对比分析</t>
  </si>
  <si>
    <t>短视频｜快手、抖音、视频号对比：竞争趋紧，运营体系成关键</t>
  </si>
  <si>
    <t>此次调整预计将带动3.9亿美元的被动型资金流入“新经济”公司</t>
  </si>
  <si>
    <t>海外中资股｜恒生指数迎来史上最大变革，拥抱新经济</t>
  </si>
  <si>
    <t>储能产业大势所趋，电化学储能潜力巨大</t>
  </si>
  <si>
    <t>新能源汽车&amp;电新｜储能产业序幕开启，大赛道将迎高增长</t>
  </si>
  <si>
    <t>实现碳中和的坚定决心将深刻的影响中国的能源结构、工业生产与消费方式</t>
  </si>
  <si>
    <t>碳中和｜碳达峰全景图：新目标、新结构、新机遇</t>
  </si>
  <si>
    <t>碳达峰全景图：新目标、新结构、新机遇</t>
  </si>
  <si>
    <t>晨会0302｜碳达峰全景图</t>
  </si>
  <si>
    <t>公司公有云业务有望继续保持较快增长，企业云、AIOT云等新业务亦有望成为新增长点</t>
  </si>
  <si>
    <t>2021-03-03 08:10:27</t>
  </si>
  <si>
    <t>金山云（KC.O）：多云核心受益，增长动能强劲</t>
  </si>
  <si>
    <t>需特别关注三四月份到期压力，以及部分区域国企的债务协调结果对信用市场的冲击</t>
  </si>
  <si>
    <t>固收｜信视角看债：风险主线下的分化延续</t>
  </si>
  <si>
    <t>中美利差快速收窄对于国内债市的影响或相对中性</t>
  </si>
  <si>
    <t>固收｜需要担忧当前的中美利差收窄吗？</t>
  </si>
  <si>
    <t>新能源及金融板块获主要“明星基金”青睐，新上市优质企业为机构提供更多选择</t>
  </si>
  <si>
    <t>海外策略｜金融、新能源获机构青睐：美国Top投资机构2020Q4持仓分析</t>
  </si>
  <si>
    <t>全球资金持续增配新兴市场，其中美股偏好成长+金融板块</t>
  </si>
  <si>
    <t>海外策略｜聚焦美股四季报：大金融板块业绩超预期</t>
  </si>
  <si>
    <t>聚焦美股四季报：大金融板块业绩超预期</t>
  </si>
  <si>
    <t>晨会0303｜聚焦美股四季报</t>
  </si>
  <si>
    <t>稳健型组合优势凸显，平衡型组合运行稳定。</t>
  </si>
  <si>
    <t>2021-03-04 08:12:09</t>
  </si>
  <si>
    <t>金融产品｜混债基金半数下跌，稳健型组合优势凸显：“固收+”基金组合跟踪2021年3月</t>
  </si>
  <si>
    <t>关注碳中和主题下的投资机遇</t>
  </si>
  <si>
    <t>中信证券亮马组合（3月上）：关注碳中和主题下的投资机遇</t>
  </si>
  <si>
    <t>板材行业利润中枢有望大幅提升，宝钢股份有望直接受益。维持“买入”评级</t>
  </si>
  <si>
    <t>宝钢股份（600019）：供给侧改革再临，宝钢剑指三千亿</t>
  </si>
  <si>
    <t>公司管线布局丰富全面，在研品种富有商业价值。首次覆盖给予“买入”评级</t>
  </si>
  <si>
    <t>康希诺-U（688185）：致力研发高质量疫苗的行业新星</t>
  </si>
  <si>
    <t>本文从转债的风险特征和理想投资区间角度入手，提供转债定价方式，构建组合的合理框架</t>
  </si>
  <si>
    <t>量化｜风险角度构建转债组合及灵活对冲方法</t>
  </si>
  <si>
    <t>典型的朱格拉周期或许难以出现，关注确定性更强的短周期以及长周期的结构性机会</t>
  </si>
  <si>
    <t>固收｜周期拾贝：如何看待朱格拉周期？</t>
  </si>
  <si>
    <t>如何看待朱格拉周期？</t>
  </si>
  <si>
    <t>晨会0304｜如何看待朱格拉周期？</t>
  </si>
  <si>
    <t>公司依托Hadoop生态不断迭代，在与云融合的趋势下持续展现生命力</t>
  </si>
  <si>
    <t>2021-03-05 08:19:49</t>
  </si>
  <si>
    <t>星环科技：大数据全栈解决方案平台级公司</t>
  </si>
  <si>
    <t>公司有望借助技术积淀与品牌优势，主导大排量摩托车行业爆发，进入业绩高速增长期</t>
  </si>
  <si>
    <t>钱江摩托（000913）：聚焦大排量摩托，供给升级引领成长</t>
  </si>
  <si>
    <t>看好公司电视ODM代工业务与LED全产业链业务的布局方向及成长逻辑</t>
  </si>
  <si>
    <t>兆驰股份（002429）：电视代工龙头，布局LED双轮驱动助成长</t>
  </si>
  <si>
    <t>百度广告在2021年有望恢复双位数以上增长，而创新业务的商业化亦有望加速</t>
  </si>
  <si>
    <t>百度（BIDU.O）：在线广告复苏，拓展云与智能驾驶业务</t>
  </si>
  <si>
    <t>2月，港股市场走出结构化行情，节后美债利率快速飙升，引发海外市场的剧烈波动</t>
  </si>
  <si>
    <t>海外策略｜节后分化，资金避险情绪跳升：南向资金监测和港股投资者行为月报（2021年3月）</t>
  </si>
  <si>
    <t>此轮油价上行周期远未结束，或有望再持续1年以上</t>
  </si>
  <si>
    <t>石化｜国际油价：OPEC+减产支撑油价，此轮油价上行或有望再持续一年</t>
  </si>
  <si>
    <t>解读细分行业影响、趋势展望及相关标的</t>
  </si>
  <si>
    <t>主题｜“碳中和”全景图</t>
  </si>
  <si>
    <t>OPEC+减产支撑油价，此轮油价上行或有望再持续一年</t>
  </si>
  <si>
    <t>晨会0305｜油价上行或有望再持续一年</t>
  </si>
  <si>
    <t>2021年政府工作报告点评</t>
  </si>
  <si>
    <t>2021-03-06 11:08:00</t>
  </si>
  <si>
    <t>固收｜政稳行远</t>
  </si>
  <si>
    <t>政策｜创新、绿色、共享的新篇章</t>
  </si>
  <si>
    <t>2021年政府工作报告学习体会</t>
  </si>
  <si>
    <t>宏观｜行稳致远：“两会”的八大看点</t>
  </si>
  <si>
    <t>关键词：碳中和；转战新战线；经济延续修复，增配权益与商品</t>
  </si>
  <si>
    <t>一周研读｜转战新战线</t>
  </si>
  <si>
    <t>3月新发基金将延续下滑的趋势，市场资金流维持紧平衡的状态</t>
  </si>
  <si>
    <t>2021-03-07 15:52:17</t>
  </si>
  <si>
    <t>策略｜新发节奏趋冷，存量赎回稳定</t>
  </si>
  <si>
    <t>维持10年期国债收益率在3%-3.3%区间震荡的判断，关注人民币汇率波动风险</t>
  </si>
  <si>
    <t>债市聚焦｜美债收益率上行：美联储与市场的供需错配</t>
  </si>
  <si>
    <t>A股已经步入平静期，市场有底有压，新主线的配置价值提升</t>
  </si>
  <si>
    <t>策略聚焦｜平静期有底有压，新主线价值提升</t>
  </si>
  <si>
    <t>app_msg_url</t>
  </si>
  <si>
    <t>app_msg_digest</t>
  </si>
  <si>
    <t>msg_create_time</t>
  </si>
  <si>
    <t>app_msg_title</t>
  </si>
  <si>
    <t>biz_name</t>
  </si>
  <si>
    <t>期待优秀伙伴的加入，也欢迎大家推荐、转发</t>
  </si>
  <si>
    <t>2021-03-29 07:32:30</t>
  </si>
  <si>
    <t>国君研究所招聘启事 | 大类资产配置分析师、建筑行业分析师、交运行业分析师</t>
  </si>
  <si>
    <t>国泰君安证券研究</t>
  </si>
  <si>
    <t>国君汽车吴晓飞团队</t>
  </si>
  <si>
    <t>国君汽车 | 缺芯影响继续显现，中期维度不悲观</t>
  </si>
  <si>
    <t>国君农业钟凯峰团队</t>
  </si>
  <si>
    <t>国君农业 | 打好种业翻身仗</t>
  </si>
  <si>
    <t>国君建材鲍雁辛团队</t>
  </si>
  <si>
    <t>国君建材 | "碳中和”系列专题：建材弹性测算与碳中和路径推演</t>
  </si>
  <si>
    <t>国君策略陈显顺团队</t>
  </si>
  <si>
    <t>国君金工 | 名为反弹，实为风格切换</t>
  </si>
  <si>
    <t>国君宏观花长春团队</t>
  </si>
  <si>
    <t>国君宏观 | 欧洲疫情反弹，美欧“疫情差”再度扩大</t>
  </si>
  <si>
    <t>更多国君精彩研报，可登录道合APP或联系对口销售获取</t>
  </si>
  <si>
    <t>晨报0329 | 央行货币政策点评、A股策略、二季度基金组合推荐、海天国际（1882）</t>
  </si>
  <si>
    <t>2021-03-30 07:15:02</t>
  </si>
  <si>
    <t>国君石化孙羲昱团队</t>
  </si>
  <si>
    <t>国君石化 | 关注本周OPEC会议动向</t>
  </si>
  <si>
    <t>国君固收覃汉团队</t>
  </si>
  <si>
    <t>国君固收 | 聚焦优质可转债，深入挖掘好公司</t>
  </si>
  <si>
    <t>国君策略 | 估值渐驱稳，情绪仍偏低</t>
  </si>
  <si>
    <t>国君宏观 | 投资中国视角下的“十四五”规划</t>
  </si>
  <si>
    <t>晨报0330 | 新股IPO专题、龙光集团（3380）、中国旭阳（1907）、江铃汽车（000550）</t>
  </si>
  <si>
    <t>2021-03-31 07:22:40</t>
  </si>
  <si>
    <t>国君大类资产配置团队</t>
  </si>
  <si>
    <t>国君配置 | 目标波动率的效果</t>
  </si>
  <si>
    <t>国君固收 | 美股的隐患：微观结构恶化</t>
  </si>
  <si>
    <t>晨报0331 | 煌上煌、泸州老窖、大悦城、华鲁恒升、郑煤机</t>
  </si>
  <si>
    <t>2021-03-22 07:18:36</t>
  </si>
  <si>
    <t>国君汽车 | 全球整车巨头在新能源领域加速发力</t>
  </si>
  <si>
    <t>国君公用翟堃团队</t>
  </si>
  <si>
    <t>国君公用事业 | 构建新型电力系统，新能源发电有望加速发展</t>
  </si>
  <si>
    <t>国君环保徐强团队</t>
  </si>
  <si>
    <t>国君环保 | 碳交易市场加速完善，垃圾焚烧将受益</t>
  </si>
  <si>
    <t>国君大类资产配置李祥文团队</t>
  </si>
  <si>
    <t>国君配置 | “杀估值”对资产配置的挑战</t>
  </si>
  <si>
    <t>国君固收 | ​美债恐慌来临，美股灰犀牛风险加大</t>
  </si>
  <si>
    <t>国君策略 | 没水之后：龙头基因的再验证</t>
  </si>
  <si>
    <t>国君宏观 | 恶劣天气影响美国经济数据，部分新兴市场开始加息</t>
  </si>
  <si>
    <t>晨报0322 | 新兴市场加息潮、中美高层会晤事件点评、A股策略专题、招商银行（600036）</t>
  </si>
  <si>
    <t>2021-03-23 07:16:14</t>
  </si>
  <si>
    <t>国君研究所招聘启事 | 建筑行业分析师、交运行业分析师</t>
  </si>
  <si>
    <t>国君新股王政之团队</t>
  </si>
  <si>
    <t>国君新股 | ​次新股指逆市上涨，板块景气度较好</t>
  </si>
  <si>
    <t>国君建筑韩其成团队</t>
  </si>
  <si>
    <t>国君建筑 | 碳中和制造业持续催化，低估值建筑央企多因素重估</t>
  </si>
  <si>
    <t>国君交运郑武团队</t>
  </si>
  <si>
    <t>国君交运 | 航空需求回升超预期，航司积极增运力</t>
  </si>
  <si>
    <t>国君石化 | 原油价格短期调整消化前期涨幅，不改中期看涨趋势</t>
  </si>
  <si>
    <t>晨报0323 | 美债利率专题、同庆楼（605108）</t>
  </si>
  <si>
    <t>2021-03-24 07:16:48</t>
  </si>
  <si>
    <t>国君传媒陈筱团队</t>
  </si>
  <si>
    <t>国君传媒 | 字节收购沐瞳科技事件点评：优质上游CP价值凸显</t>
  </si>
  <si>
    <t>国君配置 | 投资组合优化：理论与实践的差异</t>
  </si>
  <si>
    <t>晨报0324 | 机械设备行业策略、招商蛇口（001979）、隆基股份（601012）</t>
  </si>
  <si>
    <t>2021-03-25 07:25:03</t>
  </si>
  <si>
    <t>国君固收 | ​债市在纠结中前进，终点在哪儿</t>
  </si>
  <si>
    <t>国君策略 | 全球通胀担忧抬升，国内宽松预期纠偏</t>
  </si>
  <si>
    <t>晨报0325 | 机械出口赛道专题、A股金工专题、华泰证券(601688)</t>
  </si>
  <si>
    <t>2021-03-26 07:14:39</t>
  </si>
  <si>
    <t>国君钢铁李鹏飞团队</t>
  </si>
  <si>
    <t>国君钢铁 | 我们正站在钢铁行业新繁荣的起点</t>
  </si>
  <si>
    <t>国君非银刘欣琦团队</t>
  </si>
  <si>
    <t>国君非银 | 保险行业事件点评：持牌经营是大势所趋，利好传统险企客户转化</t>
  </si>
  <si>
    <t>国君固收 | ​类滞胀背景下宏观政策弹性有限</t>
  </si>
  <si>
    <t>国君策略 | 策略视角下的一季报前瞻</t>
  </si>
  <si>
    <t>晨报0326 | 广联达（002410）、药明生物（2269）、中煤能源（601898）、腾讯控股（0700）</t>
  </si>
  <si>
    <t>2021-03-27 11:08:18</t>
  </si>
  <si>
    <t>晨报0327 | 央行货币政策点评、一季报前瞻</t>
  </si>
  <si>
    <t>2021-03-15 07:22:46</t>
  </si>
  <si>
    <t>国君研究所招聘启事 | 交运行业分析师</t>
  </si>
  <si>
    <t>国君钢铁 | 库存超预期下降，钢铁继续进攻</t>
  </si>
  <si>
    <t>国君宏观 | 总理记者会看点：政策连贯性下的高质量发展</t>
  </si>
  <si>
    <t>晨报0315 | 社融数据点评、A股策略报告、物产中大（600704）、金融壹账通（OCFT.N）</t>
  </si>
  <si>
    <t>2021-03-16 07:36:04</t>
  </si>
  <si>
    <t>国君新股 | 次新宝典：3月第2周新股跟踪</t>
  </si>
  <si>
    <t>国君地产谢皓宇团队</t>
  </si>
  <si>
    <t>国君地产 | 楼市2月观察：供需反转，经济后周期的楼市牛年</t>
  </si>
  <si>
    <t>晨报0316 | 碳中和行业专题、美凯龙（601828）</t>
  </si>
  <si>
    <t>2021-03-17 07:46:47</t>
  </si>
  <si>
    <t>国君食饮訾猛团队</t>
  </si>
  <si>
    <t>国君食饮 | 食品饮料成本推动型提价专题：成本催化，格局优化</t>
  </si>
  <si>
    <t>国君宏观 | 复苏主线不变，分子端与分母端步入角力</t>
  </si>
  <si>
    <t>晨报0317 | 锂行业专题、食品饮料成本提价专题</t>
  </si>
  <si>
    <t>2021-03-18 07:31:06</t>
  </si>
  <si>
    <t>国君消费大组訾猛团队</t>
  </si>
  <si>
    <t>国君消费 | Z世代消费专题：奔涌的后浪，势不可挡的Z世代消费浪潮</t>
  </si>
  <si>
    <t>国君宏观 | 碳中和投资链：供给侧、新能源、低碳排</t>
  </si>
  <si>
    <t>晨报0318 | 汽车行业专题：芯片短缺对汽车行业影响几何</t>
  </si>
  <si>
    <t>2021-03-19 07:27:40</t>
  </si>
  <si>
    <t>国君建材 | 新材料思考系列：制品星星火破原丝重重障</t>
  </si>
  <si>
    <t>国君基金研究朱人木团队</t>
  </si>
  <si>
    <t>国君基金研究 | 基金格局之变下的投资机会：红利指数、碳中和、机械类基金</t>
  </si>
  <si>
    <t>国君非银 | 银保监会等五部委最新《通知》点评：正本清源，消金再收紧</t>
  </si>
  <si>
    <t>国君固收 | 警惕美元指数逆转所蕴含的风险</t>
  </si>
  <si>
    <t>国君固收 | 债券专题研究：这一轮供给冲击会不一样吗？</t>
  </si>
  <si>
    <t>国君宏观 | 鸽声嘹亮：经济预测上修，政策维持宽松</t>
  </si>
  <si>
    <t>国君宏观 | 美国强复苏节奏如何，资本开支的风在哪？</t>
  </si>
  <si>
    <t>晨报0319 | 纯碱行业专题、机械行业策略</t>
  </si>
  <si>
    <t>2021-03-20 08:30:09</t>
  </si>
  <si>
    <t>晨报0320 | 2月财政数据点评、2月券商场外衍生品数据点评、碳纤维行业专题</t>
  </si>
  <si>
    <t>2021-03-08 07:29:03</t>
  </si>
  <si>
    <t>国君地产 | 政府工作报告点评：着墨甚多，平稳推进</t>
  </si>
  <si>
    <t>国君策略 | 蓝筹股并非“陨落”，而是“新兴”与“分化”</t>
  </si>
  <si>
    <t>国君策略 | 接受不完美，聚焦中盘蓝筹</t>
  </si>
  <si>
    <t>晨报0308 | 宏观&amp;策略报告、地产事件点评、御家汇（300740）、隆基股份（601012）</t>
  </si>
  <si>
    <t>国君通信王彦龙团队</t>
  </si>
  <si>
    <t>2021-03-09 07:20:37</t>
  </si>
  <si>
    <t>国君通信 | 运营商专题：价值重估在路上</t>
  </si>
  <si>
    <t>国君配置 | 美债利率对资产配置策略的影响</t>
  </si>
  <si>
    <t>晨报0309 | 计算机行业专题、建设机械（600984）、中国宏桥（1378）</t>
  </si>
  <si>
    <t>2021-03-10 07:22:21</t>
  </si>
  <si>
    <t>招人啦 |  研究产品中心实习生</t>
  </si>
  <si>
    <t>国君固收 | 美联储是不是在“裸泳”</t>
  </si>
  <si>
    <t>国君策略 | 再看碳中和：融资、生产、生活方式变革</t>
  </si>
  <si>
    <t>晨报0310 | 军工行业专题、VESYNC（2148）</t>
  </si>
  <si>
    <t>2021-03-11 07:28:08</t>
  </si>
  <si>
    <t>国君地产 | 地产出圈系列报告之渠道篇：生态初现，渠道出圈</t>
  </si>
  <si>
    <t>国君通信 | 智能控制器行业专题：专业分工下产业东移，国内厂商的星辰大海</t>
  </si>
  <si>
    <t>国君石化 | 2021年原油价格展望：年内高点可能冲击80美元，未来2年中枢继续向上</t>
  </si>
  <si>
    <t>晨报0311 | 智能控制器行业专题、地产渠道专题、星宇股份（601799）、蒙牛乳业（2319）</t>
  </si>
  <si>
    <t>2021-03-12 07:21:54</t>
  </si>
  <si>
    <t>国君汽车 | 汽车零部件行业专题：中国汽车零部件企业，加速全球化进程</t>
  </si>
  <si>
    <t>国君食品饮料訾猛团队</t>
  </si>
  <si>
    <t>国君食饮 | 白酒行业更新：不畏浮云，放眼长远</t>
  </si>
  <si>
    <t>国君建材 | 装配式装修行业专题：渠道再选择，功能建材的装配式集中</t>
  </si>
  <si>
    <t>晨报0312 | 白酒专题、装配式装修专题、江苏银行（600919）</t>
  </si>
  <si>
    <t>登录国泰君安君弘APP，亦可收看本场直播回放</t>
  </si>
  <si>
    <t>2021-03-13 07:50:54</t>
  </si>
  <si>
    <t>黄燕铭对话陈显顺：蓝筹泡沫下的中盘蓝筹崛起</t>
  </si>
  <si>
    <t>晨报0313 | 美债专题、再通胀系列专题</t>
  </si>
  <si>
    <t>2021-03-14 08:07:11</t>
  </si>
  <si>
    <t>精选国泰君安研究所近期热门活动观点，附音视频回放链接</t>
  </si>
  <si>
    <t>中盘蓝筹崛起，继续看好周期 | 国君近期热门活动精选（2.28-3.13）</t>
  </si>
  <si>
    <t>2021-03-01 07:31:55</t>
  </si>
  <si>
    <t>国君社服刘越男团队</t>
  </si>
  <si>
    <t>国君社服 | 千亿规模优质赛道，新式茶饮顺潮崛起</t>
  </si>
  <si>
    <t>国君宏观 | 风起朱格拉周期，机械景气上行东风已至</t>
  </si>
  <si>
    <t>国君策略 | 调整底部临近，反弹在即</t>
  </si>
  <si>
    <t>晨报0301 | 宏观&amp;策略专题、新式茶饮行业专题、银行3月策略、中国建材（3323）</t>
  </si>
  <si>
    <t>2021-03-02 07:37:17</t>
  </si>
  <si>
    <t>国君非银 | 沪深交易所发布新三板转板上市试点办法的点评：拓宽上市渠道以满足企业融资需求</t>
  </si>
  <si>
    <t>国君食饮 | 苏酒行业专题：结构繁荣创增量，看多苏酒成长性</t>
  </si>
  <si>
    <t>国君宏观 | “三新”要义之下的大变局</t>
  </si>
  <si>
    <t>晨报0302 | 三一重工（600031）、杰瑞股份（002353）</t>
  </si>
  <si>
    <t>2021-03-03 07:41:23</t>
  </si>
  <si>
    <t>国君资产配置 | 精品文献解读：股票与债券相关性</t>
  </si>
  <si>
    <t>国君宏观 | 基于历史复盘和模型推演，看大宗涨价的持续性和幅度</t>
  </si>
  <si>
    <t>国君宏观 | 赚全球朱格拉周期的钱：宏观视角下的细分赛道</t>
  </si>
  <si>
    <t>晨报0303 | 森麒麟（002984）、中材国际（600970）</t>
  </si>
  <si>
    <t>2021-03-04 07:27:01</t>
  </si>
  <si>
    <t>国君钢铁 | 碳中和下钢铁板块迎来重要投资机会</t>
  </si>
  <si>
    <t>国君固收 | 如何理解银保监会表态</t>
  </si>
  <si>
    <t>国君宏观 | 郭主席的讲话不意味着“加息周期”开启</t>
  </si>
  <si>
    <t>晨报0304 | 钢铁行业专题、养老险行业专题</t>
  </si>
  <si>
    <t>2021-03-05 07:38:44</t>
  </si>
  <si>
    <t>国君非银 | 政策红利推动养老第三支柱崛起，利好大型险企</t>
  </si>
  <si>
    <t>国君煤炭翟堃团队</t>
  </si>
  <si>
    <t>国君煤炭 | 焦炭：碳中和铸就焦炭行业高景气护城河</t>
  </si>
  <si>
    <t>晨报0305 | 焦炭行业专题、中国中铁（601390）</t>
  </si>
  <si>
    <t>现在关注“国泰君安研究所如是说”微博账号，即可收听收看本场活动的直播回放</t>
  </si>
  <si>
    <t>2021-03-06 21:24:12</t>
  </si>
  <si>
    <t>如何解读“碳中和”概念下的投资机会？ | 国君研究所 “布局碳中和”直播观点集锦</t>
  </si>
  <si>
    <t>2021-03-07 18:31:36</t>
  </si>
  <si>
    <t>大幅波动后，如何看待当前原油价格？</t>
  </si>
  <si>
    <t>油价上涨、需求复苏，石化投资正当时 | 首席相对论</t>
  </si>
  <si>
    <t>中泰证券研究所
专业|领先|深度|诚信</t>
  </si>
  <si>
    <t>2021-03-29 07:09:04</t>
  </si>
  <si>
    <t>【电新汽车-良信股份(002706)】苏晨：顺利“迈30”，加速赶超外资龙头</t>
  </si>
  <si>
    <t>中泰证券研究</t>
  </si>
  <si>
    <t>【金融工程】郑琳琳：全面开花，龙头为先：富国中证细分机械产业主题ETF——特色产品价值分析之八</t>
  </si>
  <si>
    <t>【纺织服装-安踏体育(2020.HK)】王雨丝：2020年报点评：Fila高增长&amp;其他品牌整体扭亏，公司业绩创新高</t>
  </si>
  <si>
    <t>【医药-爱尔眼科(300015)】祝嘉琦：事件点评：定增预案发布，眼科龙头由大到强</t>
  </si>
  <si>
    <t>【晨会聚焦】贝泰妮：优中选优，功能护肤标杆C位出道</t>
  </si>
  <si>
    <t>2021-03-30 07:10:37</t>
  </si>
  <si>
    <t>【金融工程】包赞：中泰领先指标系列一 —— 超额融资指标</t>
  </si>
  <si>
    <t>【非银-中国太保(601601)】陆韵婷：核心寿险业务持续承压，期待内在治理与协同效应有所体现</t>
  </si>
  <si>
    <t>【医药-康龙化成(300759)】赵磊：业绩符合预期，商业化项目逐步落地，看好一体化平台长期成长性</t>
  </si>
  <si>
    <t>【晨会聚焦】补库存要靠哪些行业</t>
  </si>
  <si>
    <t>2021-03-31 07:09:24</t>
  </si>
  <si>
    <t>【农林牧渔】范劲松：棉花行业之 “新疆棉遭抵制事件”点评</t>
  </si>
  <si>
    <t>【零售-美团-W (3690.HK)】龙凌波：2020Q4点评：重仓社区电商，坚持长期投入</t>
  </si>
  <si>
    <t>【医药-海吉亚医疗(6078.HK)】祝嘉琦：年报点评：业绩略超预期，内生增长强劲</t>
  </si>
  <si>
    <t>海吉亚医疗，江苏银行，中国飞鹤</t>
  </si>
  <si>
    <t>中泰研究 | 3月份优质报告Top3</t>
  </si>
  <si>
    <t>【晨会聚焦】棉花行业的研究框架</t>
  </si>
  <si>
    <t>中泰证券研究所钢铁有色煤炭建材化工五大团队，从中观寻找宏观线索。</t>
  </si>
  <si>
    <t>2021-03-22 07:16:35</t>
  </si>
  <si>
    <t>中泰大宗指南｜周期品周度运行变化——第11期</t>
  </si>
  <si>
    <t>【化妆品-华韩整形(430335)】邓欣：高标准复制的医美连锁龙头</t>
  </si>
  <si>
    <t>【非银】陆韵婷：从陆金所年报看近期监管对金融科技业务模式的影响</t>
  </si>
  <si>
    <t>【银行-招商银行(600036)】戴志锋：详解招商银行2020年报：存款、资产质量优异；3.0新模式更加清晰深化</t>
  </si>
  <si>
    <t>【晨会聚焦】2020年报详解，重点关注：招商银行、中国飞鹤、云图控股</t>
  </si>
  <si>
    <t>2021-03-23 07:08:50</t>
  </si>
  <si>
    <t>【纺织服装】王雨丝：2020业绩逐季恢复，2021开年纺服社零高增长</t>
  </si>
  <si>
    <t>【家电】邓欣：2月数据点评：零售表现向好</t>
  </si>
  <si>
    <t>【晨会聚焦】政府杠杆率从何处降？</t>
  </si>
  <si>
    <t>李迅雷：以商品上涨为特征的通胀难以持续，以资产泡沫为特征的通胀成为常态。</t>
  </si>
  <si>
    <t>2021-03-24 07:12:54</t>
  </si>
  <si>
    <t>从房价与房租背离角度看通胀</t>
  </si>
  <si>
    <t>【晨会聚焦】复合肥行业深度：景气、格局与未来</t>
  </si>
  <si>
    <t>2021-03-25 07:09:01</t>
  </si>
  <si>
    <t>【有色-紫金矿业(601899)】谢鸿鹤：矿业巨头，成长加速</t>
  </si>
  <si>
    <t>【化妆品】邓欣：2月数据点评：彩妆高增，护肤华熙珀莱雅亮眼</t>
  </si>
  <si>
    <t>【医药-药明生物(2269.HK)】祝嘉琦：业绩超预期，2021年CDMO板块有望加速放量</t>
  </si>
  <si>
    <t>【晨会聚焦】年报业绩超预期：药明生物、华润啤酒、晨光生物</t>
  </si>
  <si>
    <t>2021-03-26 07:12:23</t>
  </si>
  <si>
    <t>【非银-新华保险(601336)】 陆韵婷：平安人寿新入前十大股东，21年需要聚焦人力质量</t>
  </si>
  <si>
    <t>【医药-海思科(002653)】赵磊：业绩符合预期，创新研发亮点频频</t>
  </si>
  <si>
    <t>【家电-小米集团(1810.HK)】邓欣：Q4份额亮眼，毛利率新高</t>
  </si>
  <si>
    <t>【晨会聚焦】关注业绩高增速标的：金山办公、北鼎股份、小米集团</t>
  </si>
  <si>
    <t>中泰总量团队周末讨论会</t>
  </si>
  <si>
    <t>2021-03-27 21:57:48</t>
  </si>
  <si>
    <t>关于资本市场：可能存在哪些误判</t>
  </si>
  <si>
    <t>2021-03-28 21:22:14</t>
  </si>
  <si>
    <t>中泰大宗指南｜周期品周度运行变化——第12期</t>
  </si>
  <si>
    <t>【电新汽车】苏晨：央行加大新能源金融支持，光伏全年需求旺盛——电力设备新能源周观察</t>
  </si>
  <si>
    <t>【医药】祝嘉琦：医药反弹，继续从年报一季报把握投资机会</t>
  </si>
  <si>
    <t>中泰策略 | 渐入佳境，寻找高端制造、疫情受损行业及季报超预期个股</t>
  </si>
  <si>
    <t>【中泰一周微视】策略/金融工程/固收/医药/食品饮料/轻工/通信/电新汽车/钢铁/有色/煤炭/化工</t>
  </si>
  <si>
    <t>2021-03-08 07:11:06</t>
  </si>
  <si>
    <t>【银行】戴志锋：贷款利率上升，有望持续较长时间——供求关系与监管政策</t>
  </si>
  <si>
    <t>“抱团”松动，超配低估值、高股息率标的 ——中泰时钟资产配置月报（2021-03）</t>
  </si>
  <si>
    <t>【晨会聚焦】期待碳中和的落实</t>
  </si>
  <si>
    <t>2021-03-09 07:08:19</t>
  </si>
  <si>
    <t>【晨会聚焦】北方稀土：稀土重塑，北方伊始</t>
  </si>
  <si>
    <t>2021-03-15 07:10:00</t>
  </si>
  <si>
    <t>【食品饮料】范劲松：咖啡行业研究：强品牌力+高效供应链共筑星巴克护城河</t>
  </si>
  <si>
    <t>【非银-友邦保险(1299.HK)】陆韵婷：中国地区有序扩张，香港业务仍面临一定挑战</t>
  </si>
  <si>
    <t>【银行】戴志锋：行业景气向上，两条选股主线</t>
  </si>
  <si>
    <t>【晨会聚焦】咖啡行业：强品牌力+高效供应链共筑星巴克护城河</t>
  </si>
  <si>
    <t>2021-03-16 07:11:17</t>
  </si>
  <si>
    <t>【医药-再鼎医药-SB(9688.HK)】赵磊：深度报告：着眼全球创新，打造高质量产品线</t>
  </si>
  <si>
    <t>【医药-海吉亚医疗(6078.HK)】祝嘉琦：深度报告：民营医疗新贵，领军千亿肿瘤市场</t>
  </si>
  <si>
    <t>【晨会聚焦】深度分析海吉亚医疗、再鼎医药</t>
  </si>
  <si>
    <t>2021-03-17 07:11:10</t>
  </si>
  <si>
    <t>【晨会聚焦】珀莱雅牵手巴斯夫，提升研发、产品、营销三维能力</t>
  </si>
  <si>
    <t>2021-03-18 07:09:48</t>
  </si>
  <si>
    <t>【非银-富途控股(FUTU.O)】陆韵婷：新增付费客户和客均资产均增长强劲，2021利润可期</t>
  </si>
  <si>
    <t>【晨会聚焦】卫宁健康：股权激励计划覆盖面广，彰显企业发展信心</t>
  </si>
  <si>
    <t>2021-03-19 07:09:21</t>
  </si>
  <si>
    <t>【地产-华侨城A(000069)】陈立：深度报告：文旅与地产的双击</t>
  </si>
  <si>
    <t>【计算机】何柄谕：医疗科技：智慧医院管理评级出台，医院IT建设迎来百亿量级新增量</t>
  </si>
  <si>
    <t>【零售】龙凌波：拼多多2020Q4财报解读：用户规模超阿里，加码社区团购</t>
  </si>
  <si>
    <t>中泰总量团队：周期龙头股仍有较大估值修复空间，H、B股折价率过高。</t>
  </si>
  <si>
    <t>周期股估值修复与H股、B股配置价值</t>
  </si>
  <si>
    <t>【晨会聚焦】华侨城：文旅与地产的双击</t>
  </si>
  <si>
    <t>2021-03-20 20:07:40</t>
  </si>
  <si>
    <t>美国大放水的终局将怎样及对中国影响</t>
  </si>
  <si>
    <t>2021-03-21 21:16:09</t>
  </si>
  <si>
    <t>【农林牧渔】范劲松：畜禽价格回落，关注后续补栏节奏</t>
  </si>
  <si>
    <t>【医药】祝嘉琦：新版《医疗器械监督管理条例》发布，持续看好创新医疗器械</t>
  </si>
  <si>
    <t>中泰策略 | 市场交易结构恶化造成的“机构抱团股”崩塌</t>
  </si>
  <si>
    <t>【中泰一周微视】策略/金融工程/固收/银行/医药/食品饮料/农林牧渔/轻工/电新/钢铁/煤炭/建材/有色/化工</t>
  </si>
  <si>
    <t>2021-03-10 07:13:28</t>
  </si>
  <si>
    <t>【晨会聚焦】环保债券深度梳理</t>
  </si>
  <si>
    <t>2021-03-11 07:08:17</t>
  </si>
  <si>
    <t>【有色】谢鸿鹤：碳中和及“双控”考核对电解铝冲击几何？</t>
  </si>
  <si>
    <t>【农林牧渔】范劲松：生猪养殖行业跟踪系列一---股、期联动</t>
  </si>
  <si>
    <t>【晨会聚焦】江苏银行：深耕江苏，拥有高端制造、中小企业贷款的护城河</t>
  </si>
  <si>
    <t>2021-03-12 07:08:26</t>
  </si>
  <si>
    <t>【金融工程】唐军：从“抱团”现象，增加权益基金的评价维度</t>
  </si>
  <si>
    <t>【晨会聚焦】二线钢铁股补涨；银行角度看二月社融</t>
  </si>
  <si>
    <t>2021-03-13 21:02:16</t>
  </si>
  <si>
    <t>市场将何时见底？</t>
  </si>
  <si>
    <t>2021-03-14 21:13:10</t>
  </si>
  <si>
    <t>中泰大宗指南｜周期品周度运行变化——第10期</t>
  </si>
  <si>
    <t>【医药】祝嘉琦：一季报前瞻：Q1整体强劲，关注景气的延续和疫情的恢复</t>
  </si>
  <si>
    <t>中泰策略 | 十四五纲要点评</t>
  </si>
  <si>
    <t>【中泰一周微视】策略/金融工程/医药/食品饮料/轻工/通信/电新/钢铁/有色/煤炭/建筑/建材/化工</t>
  </si>
  <si>
    <t>2021-03-01 07:14:39</t>
  </si>
  <si>
    <t>【交运-首都机场(0694.HK)】邢立力：业绩或提前触底，有望价值重估</t>
  </si>
  <si>
    <t>中泰大宗指南｜周期品周度运行变化——第8期</t>
  </si>
  <si>
    <t>【中泰一周微视】策略/金融工程/银行/医药/食品饮料/通信/电新/钢铁/煤炭/有色/建材/化工</t>
  </si>
  <si>
    <t>【晨会聚焦】三月投资机会关注两条线索</t>
  </si>
  <si>
    <t>2021-03-02 07:14:48</t>
  </si>
  <si>
    <t>中泰研究 | 2月份优质报告Top3</t>
  </si>
  <si>
    <t>【晨会聚焦】中国巨石和万华化学复盘、对比与展望</t>
  </si>
  <si>
    <t>2021-03-03 07:12:16</t>
  </si>
  <si>
    <t>【家电-火星人(300894)】邓欣：深度报告：独树一帜，强势崛起</t>
  </si>
  <si>
    <t>【电子-三环集团(300408)】胡杨：垂直一体化优势尽显，电子陶瓷专家加速成长</t>
  </si>
  <si>
    <t>【晨会聚焦】贝泰妮如何在功能护肤C位出道？</t>
  </si>
  <si>
    <t>2021-03-04 07:12:59</t>
  </si>
  <si>
    <t>【食品饮料-中国飞鹤(6186.HK)】范劲松：进击的国产奶粉龙头，护城河持续加深中</t>
  </si>
  <si>
    <t>【晨会聚焦】经济已经过热了么？</t>
  </si>
  <si>
    <t>2021-03-05 07:12:49</t>
  </si>
  <si>
    <t>【晨会聚焦】奈雪的茶招股书深度梳理</t>
  </si>
  <si>
    <t>可采取扭曲操作或收益率曲线控制</t>
  </si>
  <si>
    <t>2021-03-06 20:20:35</t>
  </si>
  <si>
    <t>应对美债收益率上行，美联储可以如何操作？</t>
  </si>
  <si>
    <t>2021-03-07 20:21:37</t>
  </si>
  <si>
    <t>中泰大宗指南｜周期品周度运行变化——第9期</t>
  </si>
  <si>
    <t>中泰策略 | 2021两会政府政府工作报告要点对比</t>
  </si>
  <si>
    <t>中泰证券研究所总量团队周末讨论会纪要</t>
  </si>
  <si>
    <t>分属两个世界的通胀之辩与大跌后投资逻辑</t>
  </si>
  <si>
    <t>【中泰一周微视】策略/金融工程/医药/食品饮料/计算机/电新/钢铁/有色/煤炭/建材/化工</t>
  </si>
  <si>
    <t>兴证海外2021年4月港股策略及金股组合</t>
  </si>
  <si>
    <t>2021-03-31 23:40:50</t>
  </si>
  <si>
    <t>【兴证张忆东团队】深度价值和超预期成长的哑铃式配置 ——兴证海外2021年4月港股策略及金股组合</t>
  </si>
  <si>
    <t>张忆东策略世界</t>
  </si>
  <si>
    <t>点击上方音频，立即收听本文↑↑↑“这次不是系统性风险。为什么不是系统性风险？这一次美债收益率超预期上行的根本</t>
  </si>
  <si>
    <t>2021-03-22 08:56:52</t>
  </si>
  <si>
    <t>张忆东最新内部分享：现在不是熊市开始，主要的下跌已经结束，美债收益率有反弹，但难反转</t>
  </si>
  <si>
    <t>2021-03-28 18:42:36</t>
  </si>
  <si>
    <t>【兴证张忆东团队】北向资金持续流入——A股港股市场数据周报</t>
  </si>
  <si>
    <t>【兴证张忆东团队】HFCAA修正案获SEC通过，中概股暴跌 ——港股美股市场数据周报</t>
  </si>
  <si>
    <t>2021-03-17 19:14:10</t>
  </si>
  <si>
    <t>【兴证海外保险】中国养老金三支柱行业深度报告： 商业养老，未来是星辰大海</t>
  </si>
  <si>
    <t>2021-03-18 23:44:12</t>
  </si>
  <si>
    <t>【兴证张忆东团队】美债之谜、抱团博弈及核心资产的价值真谛（缩减版）</t>
  </si>
  <si>
    <t>2021-03-21 15:57:22</t>
  </si>
  <si>
    <t>【兴证张忆东团队】受油价影响，能源行业领跌——港股美股市场数据周报</t>
  </si>
  <si>
    <t>【兴证张忆东团队】利用市场调整，外资增持先进制造业——A股港股市场数据周报</t>
  </si>
  <si>
    <t>2021-03-14 19:00:37</t>
  </si>
  <si>
    <t>【兴证张忆东团队】电力行业领涨——A股港股市场数据周报</t>
  </si>
  <si>
    <t>【兴证张忆东团队】投资风格切换明显，道指创出历史新高 ——港股美股市场数据周报</t>
  </si>
  <si>
    <t>2021-03-03 13:42:45</t>
  </si>
  <si>
    <t>张忆东最新对话：印花税和美债收益率成了港股初生牛犊的拦路虎，“倒春寒”阶段布局高性价比资产</t>
  </si>
  <si>
    <t>2021-03-06 23:17:22</t>
  </si>
  <si>
    <t>【兴证张忆东团队】周期行业持续领涨——A股港股市场数据周报</t>
  </si>
  <si>
    <t>【兴证张忆东团队】美债长端利率升破1.5%，市场仍有波动——港股美股市场数据周报</t>
  </si>
  <si>
    <t>最新一周资金净流入375亿元，而前一周净流入215亿元。</t>
  </si>
  <si>
    <t>2021-03-29 17:43:21</t>
  </si>
  <si>
    <t>【海通立体策略】上周资金净流入375亿元（荀玉根、郑子勋）</t>
  </si>
  <si>
    <t>股市荀策</t>
  </si>
  <si>
    <t>本轮投资时钟目前处于过热期，今年是弱版07年、强版10年，基本面不及07年、政策面优于10年。</t>
  </si>
  <si>
    <t>【海通策略】今年是弱版07年、强版10年——大类资产历史对比（荀玉根、郑子勋）</t>
  </si>
  <si>
    <t>融资余额减少3亿元，公募基金发行增加306亿元，ETF净申购14亿元，沪深股通规模增加87亿元</t>
  </si>
  <si>
    <t>2021-03-22 17:13:38</t>
  </si>
  <si>
    <t>【海通立体策略】上周资金净流入200亿元（荀玉根、郑子勋）</t>
  </si>
  <si>
    <t>08年金融危机以来，全球经济发展在重构中，中国在全球价值链中地位不断上升。疫情加快了中国制造升级，中国企业国际竞争力不断提高。科技赋能制造包括：信息技术应用、新能源应用、传统制造技改升级。</t>
  </si>
  <si>
    <t>【海通策略】疫情加快中国制造升级——中国智造系列1（荀玉根、李影）</t>
  </si>
  <si>
    <t>2021-03-22 17:46:03</t>
  </si>
  <si>
    <t>18年市场下跌的本源是企业盈利回升7个季度后回落，这次盈利才回升2-3个季度，且宏微观流动性好于18年。今年更像弱版07年、强版10年，企业盈利回升力度小于07年，宏观政策环境优于10年。</t>
  </si>
  <si>
    <t>2021-03-28 16:18:26</t>
  </si>
  <si>
    <t>【海通策略】今年与18年的不同（荀玉根、李影）</t>
  </si>
  <si>
    <t>融资余额减少138亿元，公募基金发行增加513亿元，ETF净赎回31亿元，沪深股通规模增加66亿元</t>
  </si>
  <si>
    <t>2021-03-15 14:43:45</t>
  </si>
  <si>
    <t>【海通立体策略】上周资金净流入212亿元（荀玉根、郑子勋）</t>
  </si>
  <si>
    <t>本轮牛市领涨行业从19年半导体到20年新能源，未来领涨行业或出现于软件及应用端。</t>
  </si>
  <si>
    <t>2021-03-18 22:54:51</t>
  </si>
  <si>
    <t>【海通策略】借鉴12-15年看本轮成长股演绎（荀玉根、吴信坤）</t>
  </si>
  <si>
    <t>2月18日以来市场下跌类似07Q1、14Q4，属于牛市中后期的回撤。借鉴历史，这个阶段盘面冰火两重天，市场风格短期摇摆，调整结束后会延续前期风格。</t>
  </si>
  <si>
    <t>2021-03-21 12:18:12</t>
  </si>
  <si>
    <t>【海通策略】调整会引发风格转变吗？（荀玉根、吴信坤）</t>
  </si>
  <si>
    <t>融资余额增加23亿元，公募基金发行增加775亿元，ETF净申购28亿元，沪深股通规模减少8亿元</t>
  </si>
  <si>
    <t>2021-03-08 13:33:31</t>
  </si>
  <si>
    <t>【海通立体策略】上周资金净流入623亿元（荀玉根、郑子勋）</t>
  </si>
  <si>
    <t>急跌后的反弹期均衡配置，中期回归转型主线，即智能制造+大众消费。</t>
  </si>
  <si>
    <t>2021-03-14 14:37:03</t>
  </si>
  <si>
    <t>【海通策略】理性看待牛市回撤（荀玉根、郑子勋）</t>
  </si>
  <si>
    <t>融资余额增加99亿元，公募基金发行增加399亿元，ETF净申购168亿元，沪深股通规模减少75亿元</t>
  </si>
  <si>
    <t>2021-03-01 15:44:14</t>
  </si>
  <si>
    <t>【海通立体策略】上周资金净流入440亿元（荀玉根、郑子勋）</t>
  </si>
  <si>
    <t>2月产业资本二级市场净减持357亿元，1月净减持396亿元，17年6月（减持新规实施）以来月均净减持231亿元。</t>
  </si>
  <si>
    <t>【海通策略】2月产业资本减持额下降（荀玉根、郑子勋）</t>
  </si>
  <si>
    <t>“两会”政策有望亮点纷呈，我们认为发展科创突破核心技术、“双循环”格局下扩大内需、发展低碳经济或将是政策重点。</t>
  </si>
  <si>
    <t>2021-03-02 21:04:04</t>
  </si>
  <si>
    <t>【海通策略】“两会”政策前瞻及行业机会（荀玉根、吴信坤）</t>
  </si>
  <si>
    <t>全球再通胀预期升温，A股和港股材料和能源行业大涨，但港股涨幅更大，原因在于港股顺周期资产估值更低，南下资金买入更便宜的港股。</t>
  </si>
  <si>
    <t>2021-03-03 10:37:52</t>
  </si>
  <si>
    <t>【港股策略月报】港股顺周期行情逐渐展开（海通荀玉根、李影）</t>
  </si>
  <si>
    <t>美债利率对A股是短期扰动，A股牛市格局没变：企业盈利仍在回升中、市场情绪虽偏高但未极端。</t>
  </si>
  <si>
    <t>2021-03-07 13:10:54</t>
  </si>
  <si>
    <t>【海通策略】市场焦点望从美债到“两会”（荀玉根、吴信坤）</t>
  </si>
  <si>
    <t>天风全首席阵容</t>
  </si>
  <si>
    <t>2021-03-31 21:27:33</t>
  </si>
  <si>
    <t>天风 · 十大金股丨4月</t>
  </si>
  <si>
    <t>分析师徐彪</t>
  </si>
  <si>
    <t>中长期内科创板总体发行规模与节奏大概率保持稳定</t>
  </si>
  <si>
    <t>2021-03-27 15:43:30</t>
  </si>
  <si>
    <t>【天风策略·科创掘金】如何看待近期科创板申报撤回潮？</t>
  </si>
  <si>
    <t>近期路演观点更新</t>
  </si>
  <si>
    <t>2021-03-28 19:32:01</t>
  </si>
  <si>
    <t>【天风策略】4月能否反弹？如何看待大跌后的核心资产？</t>
  </si>
  <si>
    <t>核心资产大跌后，如何去伪存真、优中选优</t>
  </si>
  <si>
    <t>2021-03-18 12:03:37</t>
  </si>
  <si>
    <t>漂亮50：泡沫破灭后，具备哪些特质的公司能够穿越周期【天风策略】</t>
  </si>
  <si>
    <t>十大关键图表</t>
  </si>
  <si>
    <t>2021-03-21 16:11:11</t>
  </si>
  <si>
    <t>【天风策略】近期路演关键图表及策略最新观点</t>
  </si>
  <si>
    <t>敬畏市场</t>
  </si>
  <si>
    <t>2021-03-08 21:38:39</t>
  </si>
  <si>
    <t>澄清一张图，请大家不要被误导【天风策略】</t>
  </si>
  <si>
    <t>17大科技行业月报</t>
  </si>
  <si>
    <t>2021-03-09 18:38:31</t>
  </si>
  <si>
    <t>【天风策略丨科技月报】研发加计扣除对科技股有何影响——17大科技细分行业月报</t>
  </si>
  <si>
    <t>顺全球生产周期</t>
  </si>
  <si>
    <t>【天风策略徐彪】中国制造业全球化的国运</t>
  </si>
  <si>
    <t>2021-03-09 19:30:25</t>
  </si>
  <si>
    <t>兼论核心资产</t>
  </si>
  <si>
    <t>2021-03-10 15:53:00</t>
  </si>
  <si>
    <t>【天风策略丨2021春季策略】如何开辟超额收益的新战场？</t>
  </si>
  <si>
    <t>高增长与分化并存</t>
  </si>
  <si>
    <t>2021-03-13 17:42:11</t>
  </si>
  <si>
    <t>科创板业绩快报和科创50成分调整有哪些信息？【天风策略·科创掘金】</t>
  </si>
  <si>
    <t>如何从股权激励中获取超额</t>
  </si>
  <si>
    <t>2021-03-14 15:42:32</t>
  </si>
  <si>
    <t>【天风策略】开辟超额收益新战场：被遗忘的股权激励</t>
  </si>
  <si>
    <t>景气度与市值规模是内外资看好科创板的重要标准。</t>
  </si>
  <si>
    <t>2021-03-01 13:06:54</t>
  </si>
  <si>
    <t>科创板持仓解码之三：纳入沪深港通和富时罗素指数之后，外资加仓了哪些个股？【天风策略·科创掘金】</t>
  </si>
  <si>
    <t>策略/科技/制造/消费/周期/建筑建材地产/新兴产业</t>
  </si>
  <si>
    <t>2021-03-03 23:14:58</t>
  </si>
  <si>
    <t>策略联合行业·开辟超额收益新战场 | 高增长低估值公司的再梳理</t>
  </si>
  <si>
    <t>天风总量&amp;有色&amp;石化&amp;农业</t>
  </si>
  <si>
    <t>2021-03-05 14:46:56</t>
  </si>
  <si>
    <t>3月资产配置策略：美债易上难下，权益波动加大，开辟新战场</t>
  </si>
  <si>
    <t>淡化总量，注重结构，科技创新仍是主旋律</t>
  </si>
  <si>
    <t>2021-03-06 16:54:11</t>
  </si>
  <si>
    <t>【天风策略】开辟超额收益新战场：两会给出哪些指引？</t>
  </si>
  <si>
    <t>2021-03-06 16:55:12</t>
  </si>
  <si>
    <t>7问7答核心资产</t>
  </si>
  <si>
    <t>2021-03-07 17:03:47</t>
  </si>
  <si>
    <t>美债VS核心资产——基于贴现模型的敏感性研究【天风策略】</t>
  </si>
  <si>
    <t>2021-03-07 17:18:27</t>
  </si>
  <si>
    <t>招商银行研究院区域研究所招聘启事。</t>
  </si>
  <si>
    <t>2021-03-29 19:16:11</t>
  </si>
  <si>
    <t>【招商银行|岗位招聘】招商银行研究院区域研究员招聘启事！(深圳)</t>
  </si>
  <si>
    <t>招商银行研究</t>
  </si>
  <si>
    <t>金融科技能力突出、生态合作意识强的银行是品牌商合作建设S2B的最佳伙伴。</t>
  </si>
  <si>
    <t>【招银研究|行业深度】产业互联网之B2B2C模式品牌商篇——银行是品牌商建设S2B的最佳合作伙伴</t>
  </si>
  <si>
    <t>3月国内经济稳步复苏；短期经济修复的制约因素将逐步解除。</t>
  </si>
  <si>
    <t>2021-03-30 17:48:32</t>
  </si>
  <si>
    <t>【招银研究|宏观月报】春暖花开——2021年3月宏观经济月报</t>
  </si>
  <si>
    <t>建议继续以复苏主线进行配置，重点关注随着利多美元的逻辑进一步显性化。</t>
  </si>
  <si>
    <t>2021-03-31 19:40:28</t>
  </si>
  <si>
    <t>【招银研究|资本市场月报】中美长端利率节奏分化，调高美元配置（2021年3月）</t>
  </si>
  <si>
    <t>基因和细胞治疗将迎来行业拐点，建议持续关注细分赛道。</t>
  </si>
  <si>
    <t>2021-03-24 17:22:19</t>
  </si>
  <si>
    <t>【招银研究|行业点评】春江水暖鸭先知，基因和细胞治疗 CDMO 拐点临近——康龙及药明海外收购基因治疗 CDMO 点评</t>
  </si>
  <si>
    <t>1-2月房地产销售超预期，降杠杆压力下房企加速竣工结转。</t>
  </si>
  <si>
    <t>2021-03-26 19:56:17</t>
  </si>
  <si>
    <t>【招银研究|行业点评】销售大幅增长、投资保持韧性，“三条红线”下竣工景气度抬升——房地产行业统计局1-2月数据点评</t>
  </si>
  <si>
    <t>各地经济战“疫”中稳步复苏。</t>
  </si>
  <si>
    <t>【招银研究|区域研究】各地经济复苏态势分化， 投资驱动因素明显——2020年区域经济纵览</t>
  </si>
  <si>
    <t>今年上半年规上工业企业利润有望保持增长。</t>
  </si>
  <si>
    <t>2021-03-27 19:35:16</t>
  </si>
  <si>
    <t>【招银研究|宏观点评】增长与分化——2021年1-2月工业企业利润数据点评</t>
  </si>
  <si>
    <t>汽车芯片荒将在2021年三季度有望缓解。</t>
  </si>
  <si>
    <t>2021-03-15 19:28:39</t>
  </si>
  <si>
    <t>【招银研究|行业点评】全球汽车“芯片荒”突显汽车芯片制造重要性——汽车行业芯片缺货点评</t>
  </si>
  <si>
    <t>开启新征程，布局新百年。（附“十三五”指标对比）</t>
  </si>
  <si>
    <t>【招银研究|宏观点评】“高质量发展”的量化内涵——“十四五”规划纲要量化发展目标解析</t>
  </si>
  <si>
    <t>国民经济稳步恢复，但部分领域不及预期。</t>
  </si>
  <si>
    <t>2021-03-16 22:20:56</t>
  </si>
  <si>
    <t>【招银研究|宏观点评】非均衡修复——2021年1-2月经济数据点评</t>
  </si>
  <si>
    <t>年内美国货币政策将基本保持稳定，但中长期变数仍存。</t>
  </si>
  <si>
    <t>2021-03-18 23:37:52</t>
  </si>
  <si>
    <t>【招银研究|宏观点评】他强任他强，清风拂山岗——2021年3月美联储议息会议点评</t>
  </si>
  <si>
    <t>财政收支两端表现平稳，推动广义政府杠杆率下降。</t>
  </si>
  <si>
    <t>2021-03-19 16:40:13</t>
  </si>
  <si>
    <t>【招银研究|宏观点评】政府“降杠杆”：广义还是狭义？——2021年1-2月财政数据点评</t>
  </si>
  <si>
    <t>我国进出口短期维持景气，“替代效应”逐渐衰减。</t>
  </si>
  <si>
    <t>2021-03-08 17:54:44</t>
  </si>
  <si>
    <t>【招银研究|宏观点评】出口的“双重红利”——2021年1-2月进出口数据点评</t>
  </si>
  <si>
    <t>CPI或将逐步上行；PPI中枢大概率回升。</t>
  </si>
  <si>
    <t>2021-03-10 17:51:45</t>
  </si>
  <si>
    <t>【招银研究|宏观点评】高基数拖累CPI继续为负——2021年2月物价数据点评</t>
  </si>
  <si>
    <t>预计剪刀差未来大概率将继续收窄，社融增速或继续下行。</t>
  </si>
  <si>
    <t>2021-03-11 19:11:29</t>
  </si>
  <si>
    <t>【招银研究|宏观点评】实体经济融资需求旺盛——2021年2月金融数据点评</t>
  </si>
  <si>
    <t>拜登政府未来的财政支出仍将加码。</t>
  </si>
  <si>
    <t>【招银研究|宏观点评】“刺激2021”——美国1.9万亿财政刺激计划点评</t>
  </si>
  <si>
    <t>欢迎“好通胀”，警惕“坏通胀”。</t>
  </si>
  <si>
    <t>2021-03-12 15:24:19</t>
  </si>
  <si>
    <t>【招商银行|首席观点】惶惶三月：通胀真的来了吗？</t>
  </si>
  <si>
    <t>未来，国内药械由“快速跟随”向“全球领先”迈进。</t>
  </si>
  <si>
    <t>2021-03-13 17:09:16</t>
  </si>
  <si>
    <t>【招银研究|行业点评】医改进入深水区，两会代表就产业顶层设计等发声</t>
  </si>
  <si>
    <t>制造业经营预期向好；非制造业前景恢复乐观。</t>
  </si>
  <si>
    <t>2021-03-01 18:37:58</t>
  </si>
  <si>
    <t>【招银研究|宏观点评】春暖花开，预期向好——2021年2月PMI数据点评</t>
  </si>
  <si>
    <t>今年一季度电力、煤炭等环节仍将维持高景气。</t>
  </si>
  <si>
    <t>2021-03-02 14:32:12</t>
  </si>
  <si>
    <t>【招银研究|行业点评】结构性“缺电”跟踪——电煤产业链正在经历阶段性高景气</t>
  </si>
  <si>
    <t>消费者是弱势的，数据经济的治理成为现实必要。</t>
  </si>
  <si>
    <t>【招商银行|首席观点】数据治理的经济分析</t>
  </si>
  <si>
    <t>解析利率上行对大类资产的影响。</t>
  </si>
  <si>
    <t>2021-03-03 13:08:28</t>
  </si>
  <si>
    <t>【招银研究|资本市场专题】美债利率加速走高带来的风险与机会</t>
  </si>
  <si>
    <t>银行业不良出清周期或在2022年迎来尾声。</t>
  </si>
  <si>
    <t>2021-03-04 17:08:22</t>
  </si>
  <si>
    <t>【招银研究|行业点评】银行业不良“双降”可期，房地产与金融走向解绑——银行业保险业高质量发展新闻发布会点评</t>
  </si>
  <si>
    <t>招商银行博士后工作站2021招聘启事。</t>
  </si>
  <si>
    <t>2021-03-05 18:53:18</t>
  </si>
  <si>
    <t>招商银行博士后工作站2021招聘</t>
  </si>
  <si>
    <t>2021年：新动能，新发展。</t>
  </si>
  <si>
    <t>2021-03-06 15:04:06</t>
  </si>
  <si>
    <t>【招银研究|宏观点评】构建新格局，走向新百年——2021年政府工作报告简评</t>
  </si>
  <si>
    <t>美国就业修复近期将持续提速。</t>
  </si>
  <si>
    <t>2021-03-07 14:58:40</t>
  </si>
  <si>
    <t>【招银研究|宏观点评】持续改善——2021年2月美国非农就业数据点评</t>
  </si>
  <si>
    <t>作者：陈兴，中泰宏观首席分析师</t>
  </si>
  <si>
    <t>2021-03-29 21:07:25</t>
  </si>
  <si>
    <t>哪些行业补库存需求大？</t>
  </si>
  <si>
    <t>李迅雷金融与投资</t>
  </si>
  <si>
    <t>陈兴（中泰宏观首席分析师）：剑指地方政府隐形债</t>
  </si>
  <si>
    <t>2021-03-22 20:33:16</t>
  </si>
  <si>
    <t>​政府杠杆率从何处降？</t>
  </si>
  <si>
    <t>2021-03-23 22:49:00</t>
  </si>
  <si>
    <t>2021-03-27 21:01:38</t>
  </si>
  <si>
    <t>陈兴，中泰宏观首席分析师：三四线城市面临着库存的困扰</t>
  </si>
  <si>
    <t>2021-03-15 21:58:30</t>
  </si>
  <si>
    <t>地产库存有多高？</t>
  </si>
  <si>
    <t>2021-03-18 12:51:32</t>
  </si>
  <si>
    <t>中泰固收周岳 肖雨：“经济顶”领先“利率顶”</t>
  </si>
  <si>
    <t>2021-03-19 09:44:25</t>
  </si>
  <si>
    <t>十年期国债收益率的顶在哪里？</t>
  </si>
  <si>
    <t>2021-03-20 15:57:19</t>
  </si>
  <si>
    <t>陈兴：这是一轮结构性通胀，PPI将大幅走高，但CPI波澜不惊。</t>
  </si>
  <si>
    <t>2021-03-08 17:23:58</t>
  </si>
  <si>
    <t>高通胀会来吗？</t>
  </si>
  <si>
    <t>2021-03-13 20:11:20</t>
  </si>
  <si>
    <t>中泰宏观首席陈兴：我国货币政策转向可能会偏晚</t>
  </si>
  <si>
    <t>2021-03-04 09:10:21</t>
  </si>
  <si>
    <t>今年经济会过热了吗？</t>
  </si>
  <si>
    <t>作者：陈兴（中泰宏观首席分析师）</t>
  </si>
  <si>
    <t>2021-03-05 19:55:35</t>
  </si>
  <si>
    <t>预期目标回归常态，经济注重质量提高 ——2021年《政府工作报告》解读</t>
  </si>
  <si>
    <t>2021-03-06 12:06:01</t>
  </si>
  <si>
    <t>详见中泰固收分析师 周岳,肖雨的报告《财政报告的四个看点》</t>
  </si>
  <si>
    <t>2021-03-07 20:10:20</t>
  </si>
  <si>
    <t>预算赤字率3.2%，究竟高还是低？</t>
  </si>
  <si>
    <t>能源：聚焦绿色能源主线，改变传统能源结构。
十四五提出推进能源革命，建设清洁低碳、安全高效的能源体系，提高能源供给保障能力。</t>
  </si>
  <si>
    <t>2021-03-29 19:37:52</t>
  </si>
  <si>
    <t>"十四五"规划下的能源投资主线【兴证策略|十四五专题】</t>
  </si>
  <si>
    <t>XYSTRATEGY</t>
  </si>
  <si>
    <t>估值向下，盈利向上，波动加大，回归业绩基本面，更加注重短期业绩落地、兑现而非中长期故事，这是当前市场需要重视的特征之一。</t>
  </si>
  <si>
    <t>经济复苏是当前配置的最大确定性(王德伦,李美岑)——A股策略周报【兴证策略|大势研判】</t>
  </si>
  <si>
    <t>行业配置：周期制造+服务业+碳中和，关注中盘股且 PEG&lt;1的标的50组合</t>
  </si>
  <si>
    <t>2021-03-30 18:09:46</t>
  </si>
  <si>
    <t>中盘股50标的组合重磅来袭【兴证策略】</t>
  </si>
  <si>
    <t>欢迎大家关注兴证策略新公众号“王德伦策略与投资”，我们将会在新公众号上陆续发布策略投资内容，点波关注不迷路哦</t>
  </si>
  <si>
    <t>中国神华、华鲁恒升、紫光国微、福耀玻璃、海尔智家、药明康德、锦江酒店、今世缘、三环集团、兴业银行。</t>
  </si>
  <si>
    <t>2021-03-31 18:59:30</t>
  </si>
  <si>
    <t>【 兴证策略&amp;多行业】2021年4月金股组合</t>
  </si>
  <si>
    <t>2021-03-22 20:04:20</t>
  </si>
  <si>
    <t>当前市场关于基本面的两大问题【兴证策略】</t>
  </si>
  <si>
    <t>政策底已到，ppi上行是当前最大的确定性</t>
  </si>
  <si>
    <t>2021-03-23 20:52:32</t>
  </si>
  <si>
    <t>当前市场怎么看(王德伦,李美岑)【兴证策略】</t>
  </si>
  <si>
    <t>往后看，我们认为在性价比、盈利、微观机构等多重作用下，有望迎来风格再平衡。</t>
  </si>
  <si>
    <t>2021-03-24 20:11:27</t>
  </si>
  <si>
    <t>市场估值何时再平衡?【兴证策略】</t>
  </si>
  <si>
    <t>2021-03-25 17:05:32</t>
  </si>
  <si>
    <t>农业：全面提质，首提增强农业生产能力。</t>
  </si>
  <si>
    <t>"十四五"规划：农业从保障到提质【兴证策略|十四五专题】</t>
  </si>
  <si>
    <t>新书推荐——《牛市简史：A股五次大牛市的运行》</t>
  </si>
  <si>
    <t>2021-03-26 19:40:05</t>
  </si>
  <si>
    <t>A股这轮牛市能持续吗？</t>
  </si>
  <si>
    <t>关注中美复苏错位，美元美债走强，全球资金回流对 A股的冲击 。</t>
  </si>
  <si>
    <t>复苏错位，风险如何把控？(王德伦,李美岑)【兴证策略】</t>
  </si>
  <si>
    <t>2021-03-27 21:06:12</t>
  </si>
  <si>
    <t>市场调整进入后段，诸多强势板块回到2020Q3水平，低估值板块完成一轮估值修复，复苏行情回归业绩找α。</t>
  </si>
  <si>
    <t>计算机纺服领涨，盘整后聚焦业绩——兴证策略风格与估值系列159</t>
  </si>
  <si>
    <t>2021-03-28 16:44:53</t>
  </si>
  <si>
    <t>高股息策略完整分析框架</t>
  </si>
  <si>
    <t>2021-03-15 21:46:01</t>
  </si>
  <si>
    <t>数星星不如数月亮 ——高股息策略制胜之道【经典重温】</t>
  </si>
  <si>
    <t>全面注册制、科技攻坚、制造业产业链供应链、绿色能源、新消费、高端医疗、科技农业</t>
  </si>
  <si>
    <t>剖析“十四五”规划的6大产业机会(王德伦,李美岑)【兴证策略|十四五】</t>
  </si>
  <si>
    <t>估值下+基本面上，把握盈利改善较大的方向。</t>
  </si>
  <si>
    <t>美债利率升破1.6%,市场波动加大【兴证策略|火线快评】</t>
  </si>
  <si>
    <t>2021-03-16 20:14:27</t>
  </si>
  <si>
    <t>估值下+基本面上,把握盈利改善较大的方向【兴证策略】</t>
  </si>
  <si>
    <t>关于未来基本面预期差的三大猜想【兴业策略|市场研究专题】</t>
  </si>
  <si>
    <t>全球资金流动时钟 ——国别配置方法论(一)【兴业策略|深度专题】</t>
  </si>
  <si>
    <t>2021-03-17 22:39:06</t>
  </si>
  <si>
    <t>能够直接或间接起到节能减排作用的方向，也将迎来“弯道超车”式的发展机遇。</t>
  </si>
  <si>
    <t>【150页重磅!兴证策略x十大行业】拥抱能源革命的强主题—兴论碳中和系列(二)</t>
  </si>
  <si>
    <t>碳中和或将成为传统产的“供给侧改革2.0”，利好中上游周期制造相关行业的龙头公司。</t>
  </si>
  <si>
    <t>【150页重磅!兴证策略x十大行业】拥抱能源革命的强主题—兴论碳中和系列(一)</t>
  </si>
  <si>
    <t>2021-03-18 21:08:07</t>
  </si>
  <si>
    <t>2021-03-19 17:08:56</t>
  </si>
  <si>
    <t>中长期来看，产业升级、制造强国、关键环节自主可控，是我国制造业未来发展的必然趋势。</t>
  </si>
  <si>
    <t>"十四五"规划下的制造业机会【兴证策略|十四五专题】</t>
  </si>
  <si>
    <t>2021-03-20 21:17:04</t>
  </si>
  <si>
    <t>全球复苏补库存强劲，海外供需错位，叠加中美地产周期共振，促使国内出口持续超预期。</t>
  </si>
  <si>
    <t>出口链条涨幅靠前，复苏主线再验证——兴证策略风格与估值系列158</t>
  </si>
  <si>
    <t>2021-03-21 17:33:48</t>
  </si>
  <si>
    <t>围绕2021年估值下+基本面上，把握盈利改善较大的基调</t>
  </si>
  <si>
    <t>回归业绩找α(王德伦,李美岑)——A股策略周报【兴证策略|大势研判】</t>
  </si>
  <si>
    <t>不要草率交易通胀，非通胀时期能够表现优秀的股票才具备抗通胀能力。</t>
  </si>
  <si>
    <t>2021-03-08 19:44:09</t>
  </si>
  <si>
    <t>通胀预期下如何投资周期类核心资产——资本市场流动性观察第459期【兴证策略|流动性观察】</t>
  </si>
  <si>
    <t>科创50近期表现较弱与部分结构拖累有关；未来有望“大换血”有望进一步提高成分质量。</t>
  </si>
  <si>
    <t>2021-03-09 21:19:12</t>
  </si>
  <si>
    <t>科创50“大换血”有望改善弱势结构的影响 ——科创板系列研究（四十三）【兴证策略|科创板】</t>
  </si>
  <si>
    <t>2021-03-10 20:35:19</t>
  </si>
  <si>
    <t>把握中上游周期制造品、服务型消费、碳中和三条主线。</t>
  </si>
  <si>
    <t>2021-03-11 22:57:59</t>
  </si>
  <si>
    <t>【两会总理答记者问快评】高质量向着2035稳步前进——兴证策略</t>
  </si>
  <si>
    <t>来听听历史怎么说！</t>
  </si>
  <si>
    <t>2021-03-12 22:43:36</t>
  </si>
  <si>
    <t>2021-03-13 23:13:32</t>
  </si>
  <si>
    <t>【新书推荐】从历史中把握牛市节奏</t>
  </si>
  <si>
    <t>中上游周期制造品量价齐升+服务型消费逐步恢复+碳中和主线下的三重投资机会</t>
  </si>
  <si>
    <t>碳中和主题领涨，继续做多复苏主线——兴证策略风格与估值系列157</t>
  </si>
  <si>
    <t>2021-03-14 18:16:23</t>
  </si>
  <si>
    <t>市场+微观结构+基本面+估值+行业配置+风险</t>
  </si>
  <si>
    <t>当前市场的十大关键问题(王德伦,李美岑)【兴证策略】</t>
  </si>
  <si>
    <t>华友钴业、万华化学、隆基股份、中航光电、金地集团、海尔智家、药明康德、锦江酒店、三环集团、兴业银行。</t>
  </si>
  <si>
    <t>2021-03-01 20:17:50</t>
  </si>
  <si>
    <t>【兴证策略|金股组合】2021年3月金股组合</t>
  </si>
  <si>
    <t>把握基本面复苏的结构性亮点，周期制造和服务型消费</t>
  </si>
  <si>
    <t>倒春寒过去,阳春三月来(王德伦,李美岑)——A股策略月报【兴证策略|大势研判】</t>
  </si>
  <si>
    <t>2021-03-01 20:23:52</t>
  </si>
  <si>
    <t>兴证策略联合9大行业解读3条投资主线</t>
  </si>
  <si>
    <t>2021-03-02 12:54:05</t>
  </si>
  <si>
    <t>碳中和重磅会议纪要【兴证策略&amp;多行业】</t>
  </si>
  <si>
    <t>2021-03-02 13:10:55</t>
  </si>
  <si>
    <t>2021-03-03 19:41:13</t>
  </si>
  <si>
    <t>【兴证策略|流动性观察】通胀预期下如何投资周期类核心资产——资本市场流动性观察第459期</t>
  </si>
  <si>
    <t>能源革命，把握碳中和三大投资主线</t>
  </si>
  <si>
    <t>2021-03-04 21:39:04</t>
  </si>
  <si>
    <t>碳中和主题获得外资加持——外资流入A股系列21（兴证策略王德伦团队）</t>
  </si>
  <si>
    <t>建议配置周期制造+疫情中复苏的服务业</t>
  </si>
  <si>
    <t>【兴证策略|火线快评】全球市场调整，放大A股市场波动</t>
  </si>
  <si>
    <t>2021-03-05 20:18:49</t>
  </si>
  <si>
    <t>把握服务型消费、科技、碳中和、安全四条产业主线。</t>
  </si>
  <si>
    <t>朝着2035奋力前进 ——解读2021年政府工作报告【兴业策略】</t>
  </si>
  <si>
    <t>2021-03-06 21:01:23</t>
  </si>
  <si>
    <t>朝着2035奋力前进 ——解读2021年政府工作报告【兴证策略】</t>
  </si>
  <si>
    <t>板块配置关注周期制造+服务业复苏+碳中和主题</t>
  </si>
  <si>
    <t>关注复苏主线、碳中和主题——兴证策略风格与估值系列156</t>
  </si>
  <si>
    <t>经济表现低于预期，通胀持续性超预期</t>
  </si>
  <si>
    <t>2021-03-07 16:57:06</t>
  </si>
  <si>
    <t>市场逐步消化美债影响，股基表现环比改善【兴证策略|市场研究专题】</t>
  </si>
  <si>
    <t>板块配置：中上游材料与设备、服务型消费和碳中和三条主线</t>
  </si>
  <si>
    <t>再平衡,做多全球复苏主线(王德伦,李美岑)——A股策略周报【兴证策略|大势研判】</t>
  </si>
  <si>
    <t>一张图看懂市场交易主力切换（2021.03.22-2021.03.26）</t>
  </si>
  <si>
    <t>2021-03-28 19:11:58</t>
  </si>
  <si>
    <t>【华泰策略|资金面】一张图看懂市场交易主力切换（2021.03.22-2021.03.26）</t>
  </si>
  <si>
    <t>华泰策略研究</t>
  </si>
  <si>
    <t>美债压力趋缓，但美元风险未除，存量博弈中延续PEG定价思维。</t>
  </si>
  <si>
    <t>【华泰策略|周观点】存量博弈中提升PEG与性价比考量</t>
  </si>
  <si>
    <t>一张图看懂市场交易主力切换（2021.03.15-2021.03.19）</t>
  </si>
  <si>
    <t>2021-03-21 21:50:17</t>
  </si>
  <si>
    <t>【华泰策略|资金面】一张图看懂市场交易主力切换（2021.03.15-2021.03.19）</t>
  </si>
  <si>
    <t>美债利率上行趋势下，挖掘超额收益品种的核心驱动因子</t>
  </si>
  <si>
    <t>【华泰策略|周观点】美债利率上行之下的股市超额收益因子</t>
  </si>
  <si>
    <t>一张图看懂市场交易主力切换（2021.03.08-2021.03.12）</t>
  </si>
  <si>
    <t>2021-03-14 21:52:26</t>
  </si>
  <si>
    <t>【华泰策略|资金面】一张图看懂市场交易主力切换（2021.03.08-2021.03.12）</t>
  </si>
  <si>
    <t>成交缩量，但未达历史中期调整的均值水平，预计维持横盘震荡格局</t>
  </si>
  <si>
    <t>【华泰策略|周观点】本轮调整中的资金面观察</t>
  </si>
  <si>
    <t>一张图看懂市场交易主力切换（2021.03.01-2021.03.05）</t>
  </si>
  <si>
    <t>2021-03-07 19:17:53</t>
  </si>
  <si>
    <t>【华泰策略|资金面】一张图看懂市场交易主力切换（2021.03.01-2021.03.05）</t>
  </si>
  <si>
    <t>关注碳中和被忽视的赛道——核电</t>
  </si>
  <si>
    <t>【华泰策略|碳中和】一张图看清碳中和下核电板块机会</t>
  </si>
  <si>
    <t>政府工作报告：十四五重视五大量化目标，2021关注七个政策驱动行业</t>
  </si>
  <si>
    <t>【华泰策略】政策透视眼：五大指标反映五个转变--2021政府工作报告解读</t>
  </si>
  <si>
    <t>政府工作报告三大热词加持，布局中证500中的对应二线龙头</t>
  </si>
  <si>
    <t>【华泰策略|周观点】聚焦中证 500 中的两会报告热词方向</t>
  </si>
  <si>
    <t>碳达峰会助长价格抬升吗？</t>
  </si>
  <si>
    <t>2021-03-28 21:13:53</t>
  </si>
  <si>
    <t>当再通胀遇上碳达峰</t>
  </si>
  <si>
    <t>伍戈经济笔记</t>
  </si>
  <si>
    <t>趋势回归中虚与实</t>
  </si>
  <si>
    <t>2021-03-21 21:39:15</t>
  </si>
  <si>
    <t>盈虚消长</t>
  </si>
  <si>
    <t>谁在掣肘供给？</t>
  </si>
  <si>
    <t>2021-03-14 21:04:47</t>
  </si>
  <si>
    <t>供需赛跑</t>
  </si>
  <si>
    <t>供需再平衡。</t>
  </si>
  <si>
    <t>2021-03-03 17:33:59</t>
  </si>
  <si>
    <t>再通胀进行时（预见叁月）</t>
  </si>
  <si>
    <t>展望未来10年，持有优秀企业的股权，将是享受中国经济增长成果和对抗货币的长期贬值的最佳选择。</t>
  </si>
  <si>
    <t>2021-03-16 15:15:29</t>
  </si>
  <si>
    <t>理解投资收益的本质，货币超发下如何做好资产保卫战</t>
  </si>
  <si>
    <t>姜超的投资视界</t>
  </si>
  <si>
    <t>我们需要理清二季度的供需关系，以及从各个维度判断二季度货币政策重新收紧的可能性。</t>
  </si>
  <si>
    <t>2021-03-30 07:56:42</t>
  </si>
  <si>
    <t>中金固收 · 利率：二季度利率债供需两旺，利率可能震荡下行</t>
  </si>
  <si>
    <t>中金点睛</t>
  </si>
  <si>
    <t>我们认为当前行业尽管高端竞争加剧，但其正呈现与低端竞争不同的态势，我们认为当前高端竞争是相对健康的竞争。</t>
  </si>
  <si>
    <t>中金：啤酒行业高端竞争或与低端有何不同？</t>
  </si>
  <si>
    <t>我们本篇报告对交通运输行业进行展望，我们认为中国未来的交运物流行业将深度融入内外双循环，并在此基础上向智能化和绿色化转型。</t>
  </si>
  <si>
    <t>中金 | 交通运输“十四五”展望：深度融入内外双循环，绿色化智能化可期</t>
  </si>
  <si>
    <t>香港金融管理局（金管局）每月发布香港地区主要宏观及银行业数据，本文为我们月度点评报告的第一篇，对1-2月数据做出解读。</t>
  </si>
  <si>
    <t>2021-03-31 08:02:00</t>
  </si>
  <si>
    <t>中金 | 1-2月香港金管局数据点评：利率企稳利好银行息差</t>
  </si>
  <si>
    <t>我们用一个很简单的模型计算了转债正股退市的概率。</t>
  </si>
  <si>
    <t>中金固收 · 可转债 | 转债退市风险测算与Python实现</t>
  </si>
  <si>
    <t>伴随美国经济复苏深化和财政冲击，美债利率未来几个季度大概率仍将保持陡峭化上行。</t>
  </si>
  <si>
    <t>中金：美债收益率还会走多高？</t>
  </si>
  <si>
    <t>闯关三条路，“宽财政”支持环保。</t>
  </si>
  <si>
    <t>中金 | 拜登基建：变着法子闯关</t>
  </si>
  <si>
    <t>中国“碳达峰、碳中和”的“3060”目标引发了国际和国内市场的广泛关注。</t>
  </si>
  <si>
    <t>2021-03-29 07:56:51</t>
  </si>
  <si>
    <t>中金固收 · 信用 | 信用策略双周报：碳中和债的制度与实践</t>
  </si>
  <si>
    <t>进入三月以来，大宗商品价格走势开始分化。</t>
  </si>
  <si>
    <t>中金：大宗商品市场情绪在转变</t>
  </si>
  <si>
    <t>新兴市场基本面的修复程度，特别是相比美国的修复速度的“赛跑”是关键。</t>
  </si>
  <si>
    <t>中金：近期美元走强需要担心么？</t>
  </si>
  <si>
    <t>本文我们梳理历史上的“中期调整”逻辑及规律，为判断当前“中期调整”何时及如何结束提供参考。</t>
  </si>
  <si>
    <t>中金：市场中期调整的历史对比与启示</t>
  </si>
  <si>
    <t>能源领域产生了我国近90%的碳排放，本章我们将探讨能源领域的减排解法。</t>
  </si>
  <si>
    <t>2021-03-22 08:00:45</t>
  </si>
  <si>
    <t>中金 | 碳中和之绿色能源：打造中国绿色能源新篇章</t>
  </si>
  <si>
    <t>气候问题具有超大时空尺度的外部性，需要全球协同应对。跨国政府间谈判和协商成为构建全球气候治理体系的必然选择。</t>
  </si>
  <si>
    <t>中金 | 全球碳中和与中国担当</t>
  </si>
  <si>
    <t>绿色金融跟传统金融最大的区别，就在于前者要解决由市场失灵导致的绿色投融资不足的问题。</t>
  </si>
  <si>
    <t>中金 | 碳中和之绿色金融：以引导促服务，化挑战为机遇</t>
  </si>
  <si>
    <t>我们重点探讨碳中和与可持续发展背景下的资产与投资管理相关的几个话题。</t>
  </si>
  <si>
    <t>中金 | 碳中和：同一碳排放，不宜统一碳定价</t>
  </si>
  <si>
    <t>能源是工业的基础，化石能源塑造了目前各国的能源和工业体系，而在碳中和目标下，各国将需要大幅改变能源结构实现净</t>
  </si>
  <si>
    <t>中金 | 碳中和之绿色技术：技术突破带来能源革命</t>
  </si>
  <si>
    <t>我们认为，实现碳中和归根到底要靠创新（效率），但也要解决随之而来的公平问题。</t>
  </si>
  <si>
    <t>中金 | 碳中和：创新与公平并举</t>
  </si>
  <si>
    <t>两个四十年的硬约束碰撞之际，如何求得一个交集？</t>
  </si>
  <si>
    <t>中金 | 探路中和：两个四十年的碰撞</t>
  </si>
  <si>
    <t>百年不遇疫情引发对人和自然关系的反思，一个方面是气候变化问题更加受到重视。</t>
  </si>
  <si>
    <t>中金 | 碳中和经济学：反推式变革的七个思考</t>
  </si>
  <si>
    <t>从交流中可以感受到，绝大部分债券投资者对债市比较谨慎甚至偏空，认为中国债券收益率还会有一定程度的上升，希望收益率继续上升20-30bp后再考虑买入或者收益率上升后再延长久期。</t>
  </si>
  <si>
    <t>2021-03-23 07:56:45</t>
  </si>
  <si>
    <t>中金固收 · 利率 | 路演感受：二季度可能是债市胜负手关键期</t>
  </si>
  <si>
    <t>“十四五”经济社会发展主要指标有三个特点。</t>
  </si>
  <si>
    <t>中金 | 十四五：更接地气地创新</t>
  </si>
  <si>
    <t>数字经济是十四五发展的主旋律，云计算、人工智能、物联网新兴技术高速发展，支撑起政企上云、数字化转型的增量需求。</t>
  </si>
  <si>
    <t>中金 | 数字经济助力碳中和</t>
  </si>
  <si>
    <t>“绿色城市”是目前国际社会普遍倡导的发展理念，尤其是针对大都市。</t>
  </si>
  <si>
    <t>中金 | 碳中和之绿色城市：着力规划与治理双提升</t>
  </si>
  <si>
    <t>保护地球家园、让每个人的生活更美好是我们每个人的心愿。</t>
  </si>
  <si>
    <t>中金 | 碳中和之绿色生活：开启生活方式与社会治理的新篇章</t>
  </si>
  <si>
    <t>交通运输是社会发展的血脉，根据IEA数据，2018年中国交通运输碳排放占社会总碳排放比重达9.7%，较1990年提升5个百分点。</t>
  </si>
  <si>
    <t>中金 | 碳中和之绿色交通：新能源风劲潮涌，碳中和任重道远</t>
  </si>
  <si>
    <t>实现“绿色制造”是我国实现碳中和目标的关键一步。</t>
  </si>
  <si>
    <t>中金 | 碳中和之绿色制造：从绿色溢价看碳减排路径</t>
  </si>
  <si>
    <t>中金 | 碳中和与可持续发展背景下的投资</t>
  </si>
  <si>
    <t>随着2018年三四季度首批养老型FoF获批后，偏债型公募FoF发行量加速提振。</t>
  </si>
  <si>
    <t>2021-03-24 07:58:10</t>
  </si>
  <si>
    <t>中金固收 · 固收＋ | 偏债型公募FOF会是固收+的未来吗？</t>
  </si>
  <si>
    <t>近几年，我们观察到隐形正畸产品凭借美观、卫生等优势，逐步取代传统托槽式正畸产品，开启了正畸新时代。</t>
  </si>
  <si>
    <t>中金 | 隐形正畸：科技赋能，笑容从“齿”绽放</t>
  </si>
  <si>
    <t>市场认为钢铁板块的投资机会只源于环保政策边际收紧背景下，市场对供给收缩及产品涨价预期的强化，不具有持续性。</t>
  </si>
  <si>
    <t>中金：碳中和背景下，聚焦钢铁行业新格局与投资机会</t>
  </si>
  <si>
    <t>我们预计钢铁需求增长可能放缓，因此，钢铁置换产能的快速释放加剧了市场对潜在过剩的担忧。</t>
  </si>
  <si>
    <t>中金：2021年钢铁价格调整空间有多大？</t>
  </si>
  <si>
    <t>除利率自身外，收益率曲线的变化可能更重要。</t>
  </si>
  <si>
    <t>中金：收益率曲线陡峭化的含义与影响</t>
  </si>
  <si>
    <t>海外中资股2020年报业绩期将于3月底进入高峰。</t>
  </si>
  <si>
    <t>中金 | 2020年港股业绩预览：增长有望继续修复</t>
  </si>
  <si>
    <t>在我们的乐观假设下，轻卡行业本轮治超政策有望在部分车型上实现保有量增长，对于轻卡总体保有量与边际销量有一定的抬升作用；同时，我们认为，行业仍有一定的格局优化空间。</t>
  </si>
  <si>
    <t>2021-03-25 07:57:00</t>
  </si>
  <si>
    <t>中金：轻卡新政或致剧变，孕育行业格局转机</t>
  </si>
  <si>
    <t>未来汽车的终局，是实现自动驾驶的智能终端。</t>
  </si>
  <si>
    <t>中金 | 汽车芯片：自动驾驶浪潮之巅</t>
  </si>
  <si>
    <t>2021年3月10日，中国证券投资基金业协会发布2019年全国公募基金投资者状况调查报告。我们尝试从基金投资</t>
  </si>
  <si>
    <t>中金：从投资者画像出发解读财富资管发展方向</t>
  </si>
  <si>
    <t>2021年2月至今，美股银行指数绝对和相对收益较前期更加显著，我们认为主要受益于年报业绩超预期的支撑和美国长债利率加速上升的催化。</t>
  </si>
  <si>
    <t>2021-03-26 07:52:58</t>
  </si>
  <si>
    <t>中金：长债利率上行期间的美资大行表现</t>
  </si>
  <si>
    <t>本世纪以来环境保护成为越来越迫切的问题。巴黎气候协议将推动全球各国加大低排放发展。</t>
  </si>
  <si>
    <t>中金看海外 | 能源巨头的低碳未来：埃克森美孚压减产量，发展CCS与氢能</t>
  </si>
  <si>
    <t>报告原文请见2021年3月13日中金固定收益研究发表的研究报告。</t>
  </si>
  <si>
    <t>2021-03-15 08:00:11</t>
  </si>
  <si>
    <t>中金固收：债市可能重现2018年行情——二季度宏观经济及债券市场展望</t>
  </si>
  <si>
    <t>金融风险防范化解仍是十四五期间的重要工作内容之一。</t>
  </si>
  <si>
    <t>中金 | 十四五规划明确金融业发展方向：支持实体、深化改革、风险防范</t>
  </si>
  <si>
    <t>我们认为创新发展尤为重要，育种研发大有可为。</t>
  </si>
  <si>
    <t>中金 | 粮食安全：粮安天下，创新护航长期发展</t>
  </si>
  <si>
    <t>疫情后全球“错位复苏”，中国复苏领先、市场反应领先，海外目前在跟上，成为阶段性配置的核心逻辑之一。</t>
  </si>
  <si>
    <t>中金｜行业配置：A股如何演绎“全球错位复苏”？</t>
  </si>
  <si>
    <t>我们梳理未来五年中国经济与金融发展值得关注的十大趋势。</t>
  </si>
  <si>
    <t>中金：未来五年，十大趋势</t>
  </si>
  <si>
    <t>2021-03-16 07:57:40</t>
  </si>
  <si>
    <t>价值 vs. 成长相对表现差已经回到疫情前水平。</t>
  </si>
  <si>
    <t>中金：​​美债利率上行下的风格轮动</t>
  </si>
  <si>
    <t>今年以来货币市场利率波动性增强。2月底以来股市走弱，部分投资者抛售股票型基金、新发基金规模持续回落。</t>
  </si>
  <si>
    <t>中金：4月或增加中长期流动性投放</t>
  </si>
  <si>
    <t>工业生产继续强势、房地产销售快速增长，但投资及消费需求并未明显走强。</t>
  </si>
  <si>
    <t>中金：1-2月经济数据解读与资产配置</t>
  </si>
  <si>
    <t>中国财富管理市场目前处于快速成长期，相关业务条线成本收入比应再次进入提高通道。</t>
  </si>
  <si>
    <t>2021-03-17 07:55:26</t>
  </si>
  <si>
    <t>中金看海外：瑞银财富管理20年，焦点从营收增长到运营效率</t>
  </si>
  <si>
    <t>我们认为产业互联网、智慧城市与建筑、数字政府相关信创等细分赛道有望受益。</t>
  </si>
  <si>
    <t>中金 |“十四五”下的软件行业：创新为驱，自主为引，建设数字中国</t>
  </si>
  <si>
    <t>在三驾马车中，消费恢复较慢。消费对GDP拉动、社会零售总额、居民消费支出增速均未恢复到疫情前水平。</t>
  </si>
  <si>
    <t>中金 | K型复苏：高端通胀，低端通缩</t>
  </si>
  <si>
    <t>美联储上调经济增长和通胀预测，但不急于加息。</t>
  </si>
  <si>
    <t>2021-03-18 07:43:09</t>
  </si>
  <si>
    <t>中金：美联储欢迎通胀，加息不着急</t>
  </si>
  <si>
    <t>如何理解政府杠杆率管理？</t>
  </si>
  <si>
    <t>中金 | 政府杠杆率：稳什么？降什么？</t>
  </si>
  <si>
    <t>碳路中国！3.23-24中金“碳中和2060”论坛重磅来袭</t>
  </si>
  <si>
    <t>国开行发行首单碳中和专题绿色债券点评</t>
  </si>
  <si>
    <t>2021-03-19 07:52:56</t>
  </si>
  <si>
    <t>中金固收：国开行首单碳中和金融债，开拓碳中和之道！</t>
  </si>
  <si>
    <t>宏观经济和监管环境利好银行。</t>
  </si>
  <si>
    <t>中金：盈利估值双保障，波动行情关注银行股机会</t>
  </si>
  <si>
    <t>由于去年年初政府收入受疫情影响出现大幅下滑，导致1-2月财政收入基数异常偏低，财政支出也受到一定影响。</t>
  </si>
  <si>
    <t>中金：财政扩张力度较去年减弱</t>
  </si>
  <si>
    <t>近期中国债券市场呈现窄幅波动，市场情绪整体偏向谨慎。</t>
  </si>
  <si>
    <t>2021-03-08 08:02:00</t>
  </si>
  <si>
    <t>中金固收 · 利率 | 缘何贷款利率和美债利率上升利好中国债券非利空？</t>
  </si>
  <si>
    <t>从多个维度看，年中都是验证未来资本开支周期能否开启的关键验证时点。</t>
  </si>
  <si>
    <t>中金：美国投资周期开启了么？</t>
  </si>
  <si>
    <t>我们上调2021年美国GDP增速预测至6.2%，并提示美国经济阶段性过热风险。</t>
  </si>
  <si>
    <t>中金：上调今年美国GDP增速预测至6.2%</t>
  </si>
  <si>
    <t>大宗价格涨势超预期，我们上调2021年PPI通胀中枢。</t>
  </si>
  <si>
    <t>中金：PPI上升难以构成货币收紧的理由</t>
  </si>
  <si>
    <t>3月7日发布的1—2月出口数据超预期。</t>
  </si>
  <si>
    <t>中金：强出口和美国刺激带来的机会</t>
  </si>
  <si>
    <t>政府工作报告总体上符合预期，与党的十九届五中全会和中央经济工作会议的思路和方向一脉相承。</t>
  </si>
  <si>
    <t>中金：全面解读政府工作报告</t>
  </si>
  <si>
    <t>从新年开始，固收+投资者的情绪起伏恐怕不小。</t>
  </si>
  <si>
    <t>2021-03-09 07:43:32</t>
  </si>
  <si>
    <t>中金固收 · 固收＋：“固收+”们也换风格了吗？——兼论固收+基金风格的分步过滤测算及Python实现</t>
  </si>
  <si>
    <t>我们认为车载激光雷达市场规模有望达到千亿元规模。</t>
  </si>
  <si>
    <t>中金：车载激光雷达推动L3+自动驾驶，有望成为千亿元赛道</t>
  </si>
  <si>
    <t>本文结合最新披露完毕的美股四季度业绩情况做出梳理。</t>
  </si>
  <si>
    <t>中金：美股盈利能否抵御利率上行扰动？</t>
  </si>
  <si>
    <t>长期来看，龙头公司有望穿越周期持续成长。</t>
  </si>
  <si>
    <t>2021-03-10 07:51:26</t>
  </si>
  <si>
    <t>中金 : 行业景气度上行，积极布局化工龙头ETF</t>
  </si>
  <si>
    <t>我们更新了中金挖机利用指数（CEUI），春季因素下，2021年2月中金挖机利用指数仍然同比增长37.4%。</t>
  </si>
  <si>
    <t>中金挖机利用指数：2月份同比增长37.4%，行业销量再超预期</t>
  </si>
  <si>
    <t>1月29日，上交所、深交所发布公募基建REITs发行业务相关规则，首批公募基建REITs试点落地渐行渐近。根</t>
  </si>
  <si>
    <t>中金：“燃”废为宝，扬帆远航——中国基础设施REITs之垃圾焚烧篇</t>
  </si>
  <si>
    <t>向前看1-4个季度，A/H银行有约39/45%的上涨空间，H&gt;A，个股选择聚焦报表修复和盈利提升两条主线。</t>
  </si>
  <si>
    <t>2021-03-11 07:51:40</t>
  </si>
  <si>
    <t>中金：三论A/H银行股票的几个核心问题</t>
  </si>
  <si>
    <t>央行发布2月金融数据，新增信贷和新增社融均超市场预期。</t>
  </si>
  <si>
    <t>中金：居民信贷高增映射楼市韧性</t>
  </si>
  <si>
    <t>输入性通胀难以成为货币收紧的理由，但短期会制约松货币。</t>
  </si>
  <si>
    <t>中金：输入性通胀难成货币收紧理由</t>
  </si>
  <si>
    <t>交通运输2020年受疫情影响较大，我们认为，随着各国疫苗接种持续推进，全球有望加快复苏，或将迎来较好投资机遇。</t>
  </si>
  <si>
    <t>2021-03-12 07:52:00</t>
  </si>
  <si>
    <t>中金：交运行业2020业绩预览和1Q21业绩预测</t>
  </si>
  <si>
    <t>在中国基础设施公募REITs 渐行渐近的当下，城市轨道交通资产的REITs化也迎来曙光。</t>
  </si>
  <si>
    <t>中金：城市血脉，畅通未来——中国基础设施REITs之城市轨道交通篇</t>
  </si>
  <si>
    <t>海外债市调整背景下，如何看待国内债市供需关系？</t>
  </si>
  <si>
    <t>2021-03-01 07:58:31</t>
  </si>
  <si>
    <t>中金固收 · 利率 | 海外债市调整背景下，如何看待国内债市供需关系？</t>
  </si>
  <si>
    <t>从信用周期看3-4月违约风险和操作策略</t>
  </si>
  <si>
    <t>中金固收 · 信用 | 信用策略双周报：从信用周期看3-4月违约风险和操作策略 20210226</t>
  </si>
  <si>
    <t>此次调整涉及范围较广、影响较大，我们综合分析影响后发布此报告供投资者参考。</t>
  </si>
  <si>
    <t>中金 | 恒生系列指数调整：新经济占比提升；恒指有望进一步扩容</t>
  </si>
  <si>
    <t>近期涨价改善盈利的预期已部分反映在周期行业股价中，未来难免分化。</t>
  </si>
  <si>
    <t>中金 | 物价回升：成因、对比及机会</t>
  </si>
  <si>
    <t>展望未来几个季度，我们仍然维持美债利率逐渐上行的观点，预计4季度美债收益率可能回升至1.6-1.9%左右。</t>
  </si>
  <si>
    <t>中金：美债有望暂获喘息</t>
  </si>
  <si>
    <t>人口系列报告之一</t>
  </si>
  <si>
    <t>中金：疫情或降低生育意愿</t>
  </si>
  <si>
    <t>今年疫情影响有望“渐行渐远”、经济逐步回归正常化的背景下，两会期间的政策方向也或逐步向正常化回归。</t>
  </si>
  <si>
    <t>中金：2021年两会前瞻</t>
  </si>
  <si>
    <t>最近全球市场波动加剧，股市、债市、汇市、大宗均出现不同程度的动荡。如何理解这些急剧变化？未来还将如何演变？</t>
  </si>
  <si>
    <t>中金：“非典型”动荡再现——从宏观看资产价格</t>
  </si>
  <si>
    <t>我们认为，大宗商品提价有自限性，2021年的经济格局类似2018年，上游价格冲击和经常账户顺差压缩，都将压缩下游产量和利润，对上游价格形成反向压制。</t>
  </si>
  <si>
    <t>2021-03-02 07:57:27</t>
  </si>
  <si>
    <t>中金固收：关注上游涨价挤压下游企业和贸易顺差的反身性</t>
  </si>
  <si>
    <t>我们认为，近期大宗商品价格变化和复苏有关，“再通胀”交易可能是反馈式投机行为。</t>
  </si>
  <si>
    <t>中金：和复苏有关的黄金价格下行</t>
  </si>
  <si>
    <t>当前资本市场普遍关注中国保险行业的数个发展趋势，包括渠道端代理人升级、科技赋能、资产端财富管理转型等。</t>
  </si>
  <si>
    <t>中金 | 中国式健康管理：风来潮起，互联网医疗生态圈成为破局利器</t>
  </si>
  <si>
    <t>我们认为，具备技术优势的仓配一体化综合物流企业有望在消费和产业升级的背景下加速成长。</t>
  </si>
  <si>
    <t>中金 | 仓配一体化：消费与产业升级的新基建</t>
  </si>
  <si>
    <t>我们观察到进入2020年下半年以来随着疫情的复苏各类工业原材料迎来了一波涨价热潮。</t>
  </si>
  <si>
    <t>中金：复盘2016-2017年CCL涨价周期，新一轮景气或将开启</t>
  </si>
  <si>
    <t>长期看，我们认为，优质供给持续带动C端需求释放，新能源汽车渗透率提升空间广阔。</t>
  </si>
  <si>
    <t>中金：新能源汽车2020先抑后扬；2021智能加速</t>
  </si>
  <si>
    <t>我们预计短期或盘整消化，中期仍继续上行，实际利率仍是主要驱动；第一目标1.5%，待有效突破后下一个目标可能在1.8%左右.</t>
  </si>
  <si>
    <t>中金：实际利率走高的含义与影响</t>
  </si>
  <si>
    <t>本次美债利率上行或将在中短期压制全球股债资产，商品资产相对占优。</t>
  </si>
  <si>
    <t>中金：量化视角下美债利率上行对资产走势的影响</t>
  </si>
  <si>
    <t>我们发布汽车前沿科技系列研究第二篇，我们认为智能化、网联化正在成为汽车行业的主流发展方向。</t>
  </si>
  <si>
    <t>2021-03-03 07:52:11</t>
  </si>
  <si>
    <t>中金 | Robotaxi深度：无人驾驶赋能，构建智慧生活——由智行者科技谈开去</t>
  </si>
  <si>
    <t>我们认为素质教育目前仍是一个增量市场。</t>
  </si>
  <si>
    <t>中金：素质教育——百舸逐浪争蓝海</t>
  </si>
  <si>
    <t>数字人民币DC/EP试点快速推行，运营体系、支付方式等核心要素逐步清晰呈现。</t>
  </si>
  <si>
    <t>中金：DC/EP试点快速推广，吸引流量回归银行APP迎机遇</t>
  </si>
  <si>
    <t>我们认为，材料特征优异的SiC器件有望从增加续航里程、实现轻量化、提升用户体验等多方面满足新能源车的迭代需求。</t>
  </si>
  <si>
    <t>中金：新能源车全球普及加速，碳化硅产业落地迎机遇</t>
  </si>
  <si>
    <t>利率短期缓和但中期仍上行；基本面主导下风险资产不悲观。</t>
  </si>
  <si>
    <t>中金 | 海外资产配置月报：阶段性扰动，还是系统性拐点？（2021-3）</t>
  </si>
  <si>
    <t>我们认为这些变化在短期会影响潜在被动资金流向，中长期对增强恒生指数作为香港市场旗舰基准指数的代表性、增强香港国际金融中心地位都具有积极意义。</t>
  </si>
  <si>
    <t>中金：详解恒生指数编制方法的五大变化</t>
  </si>
  <si>
    <t>基于情景分析法的多因子模型则可以弥补传统多因子模型的不足。</t>
  </si>
  <si>
    <t>2021-03-04 07:55:35</t>
  </si>
  <si>
    <t>中金：非线性假设下的情景分析因子模型</t>
  </si>
  <si>
    <t>车载摄像头被誉为“自动驾驶之眼”，主要通过镜头和图像传感器实现图像信息的采集功能。</t>
  </si>
  <si>
    <t>中金 | 车载摄像头：扬帆汽车智能化浪潮，部署迎来量速齐升</t>
  </si>
  <si>
    <t>我们认为未来3-5年行业仍处供不应求的快速扩张期，产能扩张仍是主线。</t>
  </si>
  <si>
    <t>2021-03-05 07:50:55</t>
  </si>
  <si>
    <t>中金：速冻行业创新为基，高品质性价比为王</t>
  </si>
  <si>
    <t>美债利率上行或未结束，中期美元获得支撑。</t>
  </si>
  <si>
    <t>中金：财政思维大转向，美国经济或超预期</t>
  </si>
  <si>
    <t>从预期和溢价的视角展望</t>
  </si>
  <si>
    <t>中金：风暴过后，美债利率何去何从？</t>
  </si>
  <si>
    <t>当前市场利率已接近去年11月信用债违约风波之前的水平，我们预计未来货币政策收紧的节奏有限。</t>
  </si>
  <si>
    <t>中金：国新办发布会透露的新动向——两会前瞻</t>
  </si>
  <si>
    <t>转债日报（3月30日）</t>
  </si>
  <si>
    <t>2021-03-30 07:34:49</t>
  </si>
  <si>
    <t>【天风研究·转债】转债日报（3月30日）</t>
  </si>
  <si>
    <t>固收彬法</t>
  </si>
  <si>
    <t>【天风研究·固收】信用早早报（3月30日）</t>
  </si>
  <si>
    <t>乐普转2规模一般，债底保护一般，平价低于面值，市场或给予20%的溢价，预计上市价格为115元左右，建议积极参与新债申购。</t>
  </si>
  <si>
    <t>乐普转2，国内高端医疗器械领域的优势企业</t>
  </si>
  <si>
    <t>2020年各省经济、财政和债务水平有何变迁？哪些需要重点关注？</t>
  </si>
  <si>
    <t>31个省经济财政债务数据有何变化？</t>
  </si>
  <si>
    <t>转债日报（3月31日）</t>
  </si>
  <si>
    <t>2021-03-31 07:21:31</t>
  </si>
  <si>
    <t>【天风研究·转债】转债日报（3月31日）</t>
  </si>
  <si>
    <t>【天风研究·固收】信用早早报（3月31日）</t>
  </si>
  <si>
    <t>【天风研究·固收】 孙彬彬/陈宝林/许锐翔（联系人）摘要：结合过往英国央行的操作以及最新英国央行表态来看，就算未来英国通胀水平短暂地超过目标2%，只要闲置产能仍未完全消除，那么至少在2021年底之前货币宽松仍不会收紧或退出。</t>
  </si>
  <si>
    <t>什么是央行眼中的通胀？——英国央行</t>
  </si>
  <si>
    <t>转债日报（3月29日）</t>
  </si>
  <si>
    <t>2021-03-29 08:20:14</t>
  </si>
  <si>
    <t>【天风研究·转债】转债日报（3月29日）</t>
  </si>
  <si>
    <t>【天风研究·固收】信用早早报（3月29日）</t>
  </si>
  <si>
    <t>本周资产证券化市场回顾（2021-03-28）</t>
  </si>
  <si>
    <t>杭银转债规模较大，债底保护一般，平价高于面值，市场或给予10%的溢价，预计上市价格为111元左右，建议积极参与新债申购。</t>
  </si>
  <si>
    <t>杭银转债，稳健成长、潜力较大的优质城商行</t>
  </si>
  <si>
    <t>温氏转债规模一般，债底保护一般，平价低于面值，市场或给予15%的溢价，预计上市价格为112元左右，建议积极参与新债申购。</t>
  </si>
  <si>
    <t>温氏股份：降本增效，整装待发的养殖航母</t>
  </si>
  <si>
    <t>【天风研究·固收】孙彬彬/谭逸鸣（联系人）</t>
  </si>
  <si>
    <t>行业利差多数下行——产业债行业利差动态跟踪（2021-03-28））</t>
  </si>
  <si>
    <t>转债日报（3月22日）</t>
  </si>
  <si>
    <t>2021-03-22 07:30:01</t>
  </si>
  <si>
    <t>【天风研究·转债】转债日报（3月22日）</t>
  </si>
  <si>
    <t>【天风研究·固收】信用早早报（3月22日）</t>
  </si>
  <si>
    <t>本周资产证券化市场回顾（2021-03-21）</t>
  </si>
  <si>
    <t>产业债行业利差动态跟踪（2021-03-19）</t>
  </si>
  <si>
    <t>各等级行业利差多数上行——产业债行业利差动态跟踪（2021-03-21）</t>
  </si>
  <si>
    <t>盛虹转债规模较大，债底保护一般，平价低于面值，市场或给予15%的溢价，预计上市价格为114元左右，建议积极参与新债申购。</t>
  </si>
  <si>
    <t>东方盛虹，布局一体化的民营炼化巨头</t>
  </si>
  <si>
    <t>转债日报（3月23日）</t>
  </si>
  <si>
    <t>2021-03-23 08:23:53</t>
  </si>
  <si>
    <t>【天风研究·转债】转债日报（3月23日）</t>
  </si>
  <si>
    <t>【天风研究·固收】信用早早报（3月23日）</t>
  </si>
  <si>
    <t>宏观稳杠杆和政府去杠杆下的社融展望</t>
  </si>
  <si>
    <t>转债日报（3月24日）</t>
  </si>
  <si>
    <t>2021-03-24 08:57:00</t>
  </si>
  <si>
    <t>【天风研究·转债】转债日报（3月24日）</t>
  </si>
  <si>
    <t>【天风研究·固收】信用早早报（3月24日）</t>
  </si>
  <si>
    <t>【天风研究】 孙彬彬  摘要：对于利率走势，市场共识是区间震荡，分歧在于区间到底是多少？</t>
  </si>
  <si>
    <t>是左侧机会？还是诱多风险？-2021年二季度债市展望</t>
  </si>
  <si>
    <t>转债日报（3月25日）</t>
  </si>
  <si>
    <t>2021-03-25 07:42:15</t>
  </si>
  <si>
    <t>【天风研究·转债】转债日报（3月25日）</t>
  </si>
  <si>
    <t>【天风研究·固收】信用早早报（3月25日）</t>
  </si>
  <si>
    <t>杭叉转债规模一般，债底保护一般，平价低于面值，市场或给予20%的溢价，预计上市价格为118元左右，建议积极参与新债申购。</t>
  </si>
  <si>
    <t>杭叉转债，中国叉车行业龙头</t>
  </si>
  <si>
    <t>洋丰转债规模一般，债底保护一般，平价高于面值，市场或给予12%的溢价，预计上市价格为112元左右，建议积极参与新债申购。</t>
  </si>
  <si>
    <t>洋丰转债，全国磷复肥龙头企业</t>
  </si>
  <si>
    <t>【天风研究·固收】 孙彬彬/宋雪涛/刘晨明/吴先兴/郭其伟——通胀形势是否有变化？美债快速上行阶段是否告一段落？</t>
  </si>
  <si>
    <t>市场能否摆脱纠结困境？——天风总量联席解读</t>
  </si>
  <si>
    <t>转债日报（3月26日）</t>
  </si>
  <si>
    <t>2021-03-26 08:57:35</t>
  </si>
  <si>
    <t>【天风研究·转债】转债日报（3月26日）</t>
  </si>
  <si>
    <t>【天风研究·固收】信用早早报（3月26日）</t>
  </si>
  <si>
    <t>估计今年我国出口增速在0.68-3.74%之间。一季度出口增速大概率见顶至32.20%，二季度回落至8.02%，三季度下滑至-5%，四季度至-15%左右。
如果海外疫情再度出现反复或全球贸易复苏超预期，不排除四季度我国出口增速转正的可能。</t>
  </si>
  <si>
    <t>未来出口怎么看？</t>
  </si>
  <si>
    <t>本周我们对2018年转债市场各价位标的价格变动进行简要回溯。</t>
  </si>
  <si>
    <t>2021-03-28 22:33:50</t>
  </si>
  <si>
    <t>如何看2018年转债市场收益情况？</t>
  </si>
  <si>
    <t>银行永续债方面，对于负债端相对稳定、资金期限较长的机构来说，可以综合发行主体评级、一级资本充足率、核心一级资本充足率等指标，选择大行及优质城农商行参与。非金融类永续债方面，主要在于当前信用环境和对应流动性走向，仍然需要审慎观察。</t>
  </si>
  <si>
    <t>如何看待近期永续债市场？——信用债市场周报（2021-3-28）</t>
  </si>
  <si>
    <t>3月不紧，4月会如何？</t>
  </si>
  <si>
    <t>转债日报（3月15日）</t>
  </si>
  <si>
    <t>2021-03-15 07:26:30</t>
  </si>
  <si>
    <t>【天风研究·转债】转债日报（3月15日）</t>
  </si>
  <si>
    <t>【天风研究·固收】信用早早报（3月15日）</t>
  </si>
  <si>
    <t>本周资产证券化市场回顾（2021-03-14）</t>
  </si>
  <si>
    <t>卫宁转债规模一般，债底保护较高，平价低于面值，市场或给予10%的溢价，预计上市价格为103元左右，建议积极参与新债申购。</t>
  </si>
  <si>
    <t>卫宁转债，全产业链布局的医疗信息化龙头</t>
  </si>
  <si>
    <t>【天风研究·固收】孙彬彬/孟万林（联系人）</t>
  </si>
  <si>
    <t>各等级行业利差均上行——产业债行业利差动态跟踪（2021-03-12）</t>
  </si>
  <si>
    <t>转债日报（3月16日）</t>
  </si>
  <si>
    <t>2021-03-16 09:29:40</t>
  </si>
  <si>
    <t>【天风研究·转债】转债日报（3月16日）</t>
  </si>
  <si>
    <t>【天风研究·固收】信用早早报（3月16日）</t>
  </si>
  <si>
    <t>【天风研究·固收】 孙彬彬/陈宝林   经济数据点评</t>
  </si>
  <si>
    <t>如何看待1-2月经济数据？</t>
  </si>
  <si>
    <t>【天风研究·固收】 孙彬彬/陈宝林/许锐翔（联系人）摘要：欧央行的通胀目标（用HICP来衡量）是低于并接近2</t>
  </si>
  <si>
    <t>什么是央行眼中的通胀？——欧央行</t>
  </si>
  <si>
    <t>转债日报（3月17日）</t>
  </si>
  <si>
    <t>2021-03-17 08:30:49</t>
  </si>
  <si>
    <t>【天风研究·转债】转债日报（3月17日）</t>
  </si>
  <si>
    <t>【天风研究·固收】信用早早报（3月17日）</t>
  </si>
  <si>
    <t>可以合理估计政府杠杆率要有所下降，主要指的是地方政府，特别是部分重点区域，一方面需要降地方政府杠杆，另一方面需要严控隐性债务新增。至于存量隐性债务理论上还是按照此前的指导意见进行化解。</t>
  </si>
  <si>
    <t>如何准确把握政府去杠杆？</t>
  </si>
  <si>
    <t>转债日报（3月18日）</t>
  </si>
  <si>
    <t>2021-03-18 08:22:20</t>
  </si>
  <si>
    <t>【天风研究·转债】转债日报（3月18日）</t>
  </si>
  <si>
    <t>【天风研究·固收】信用早早报（3月18日）</t>
  </si>
  <si>
    <t>季末宏观流动性会如何变化？政府去杠杆，该如何理解？市场预期一再降低，还有哪些结构机会？天风证券研究所总量团队将为大家奉上每周论势！</t>
  </si>
  <si>
    <t>震荡格局之中，何去何从？——天风总量联席解读</t>
  </si>
  <si>
    <t>转债日报（3月19日）</t>
  </si>
  <si>
    <t>2021-03-19 08:02:20</t>
  </si>
  <si>
    <t>【天风研究·转债】转债日报（3月19日）</t>
  </si>
  <si>
    <t>【天风研究·固收】信用早早报（3月19日）</t>
  </si>
  <si>
    <t>拓尔转债规模一般，债底保护一般，平价低于面值，市场或给予15%的溢价，预计上市价格为111元左右，建议积极参与新债申购。</t>
  </si>
  <si>
    <t>拓尔转债，蓄势待发的信息服务巨头</t>
  </si>
  <si>
    <t>我们回顾了1991年以来，美国制造业补库存情况下的八段长端美债上行情况：
长端美债至底部上行超过100BP后，在后续赶顶时期，从获得正收益的角度，表现最好的资产是标准普尔500指数和国开总指数，然后是道琼斯工业指数，表现最差的是美元指数。</t>
  </si>
  <si>
    <t>美债继续上行如何影响大类资产收益？</t>
  </si>
  <si>
    <t>可转债市场周报（2021-03-21）</t>
  </si>
  <si>
    <t>2021-03-21 22:06:37</t>
  </si>
  <si>
    <t>目前我们如何看券商转债？</t>
  </si>
  <si>
    <t>【天风研究】 孙彬彬/孟万林（联系人）</t>
  </si>
  <si>
    <t>市场调整，中资美元债如何表现？</t>
  </si>
  <si>
    <t>近期媒体披露多地收紧经营贷，那么这是什么政策取向？会有哪些影响？</t>
  </si>
  <si>
    <t>如何看待经营贷收紧及其影响？</t>
  </si>
  <si>
    <t>转债日报（3月8日）</t>
  </si>
  <si>
    <t>2021-03-08 08:03:45</t>
  </si>
  <si>
    <t>【天风研究·转债】转债日报（3月8日）</t>
  </si>
  <si>
    <t>【天风研究·固收】信用早早报（3月8日）</t>
  </si>
  <si>
    <t>本周资产证券化市场回顾（2021-03-07）</t>
  </si>
  <si>
    <t>产业债行业利差动态跟踪（2021-03-07）</t>
  </si>
  <si>
    <t>各等级行业利差均上行——产业债行业利差动态跟踪（2021-03-07）</t>
  </si>
  <si>
    <t>转债日报（3月9日）</t>
  </si>
  <si>
    <t>2021-03-09 07:53:51</t>
  </si>
  <si>
    <t>【天风研究·转债】转债日报（3月9日）</t>
  </si>
  <si>
    <t>【天风研究·固收】信用早早报（3月9日）</t>
  </si>
  <si>
    <t>3月9日，浦东香格里拉大酒店浦江楼二楼北京厅，诚邀您参加！</t>
  </si>
  <si>
    <t>【邀请函】2021年春季策略会总量分论坛</t>
  </si>
  <si>
    <t>利率债：托管规模环比续减，境外机构继续增持，广义基金减持
信用债：机构普遍增持，广义基金小幅减持
分机构：农商行配置力量较强，境外机构继续增持，广义基金主配同业存单</t>
  </si>
  <si>
    <t>同业存单放量，机构维持低杠杆——2021年2月中债登和上清所托管数据点评</t>
  </si>
  <si>
    <t>转债日报（3月10日）</t>
  </si>
  <si>
    <t>2021-03-10 08:16:22</t>
  </si>
  <si>
    <t>【天风研究·转债】转债日报（3月10日）</t>
  </si>
  <si>
    <t>【天风研究·固收】信用早早报（3月10日）</t>
  </si>
  <si>
    <t>拓斯转债规模一般，债底保护一般，平价低于面值，市场或给予15%的溢价，预计上市价格为108元左右，建议积极参与新债申购。</t>
  </si>
  <si>
    <t>拓斯转债：完善布局的工业自动化巨头</t>
  </si>
  <si>
    <t>2021-03-11 08:02:45</t>
  </si>
  <si>
    <t>【天风研究·转债】转债日报（3月11日）</t>
  </si>
  <si>
    <t>【天风研究·固收】信用早早报（3月11日）</t>
  </si>
  <si>
    <t>风险在释放还是累加？——天风总量联席解读</t>
  </si>
  <si>
    <t>转债日报（3月12日）</t>
  </si>
  <si>
    <t>2021-03-12 08:20:19</t>
  </si>
  <si>
    <t>【天风研究·转债】转债日报（3月12日）</t>
  </si>
  <si>
    <t>【天风研究·固收】信用早早报（3月12日）</t>
  </si>
  <si>
    <t>即使是在债市情绪濒临失控的情况下，美联储对长端美债的掌控力度仍是决定性的。市场更担心的反而是美联储没有“行动的勇气”。</t>
  </si>
  <si>
    <t>摇摆的美债与坚定的美联储</t>
  </si>
  <si>
    <t>目前建议从三个角度去挑选相关标的：第一，高景气度标的以及存在业绩预期差的标的。第二，一季度仍然建议关注顺周期相关标的。第三，适度关注低价、高YTM标的。建议关注中金、盈峰、瀚蓝、龙大、光大、齐翔、中天、淮矿、文科等相关标的。</t>
  </si>
  <si>
    <t>2021-03-14 22:52:43</t>
  </si>
  <si>
    <t>若正股延续调整，如何看转债市场表现？</t>
  </si>
  <si>
    <t>2021年政策顶层设计对于地方政府债务规范和管控的表述是怎样的，有何细微的变化？</t>
  </si>
  <si>
    <t>2021年地方政府债务监管思路有何变化？</t>
  </si>
  <si>
    <t>今年的财政力度看似不弱，实则难言积极。</t>
  </si>
  <si>
    <t>如何看待2021年财政力度？</t>
  </si>
  <si>
    <t>转债日报（3月1日）</t>
  </si>
  <si>
    <t>2021-03-01 07:35:56</t>
  </si>
  <si>
    <t>【天风研究·转债】转债日报（3月1日）</t>
  </si>
  <si>
    <t>【天风研究·固收】信用早报（3月1日）</t>
  </si>
  <si>
    <t>【天风研究·固收】信用早早报（3月1日）</t>
  </si>
  <si>
    <t>本周资产证券化市场回顾（2021-03-01）</t>
  </si>
  <si>
    <t>产业债行业利差动态跟踪（2021-02-28）</t>
  </si>
  <si>
    <t>中低等级行业利差上行——产业债行业利差动态跟踪（2021-03-01）</t>
  </si>
  <si>
    <t>利民转债规模一般，债底保护一般，平价低于面值，市场或给予10%的溢价，预计上市价格为108元左右，建议积极参与新债申购。</t>
  </si>
  <si>
    <t>利民转债，全体系的国内重点农药生产企业</t>
  </si>
  <si>
    <t>转债日报（3月2日）</t>
  </si>
  <si>
    <t>2021-03-02 07:32:26</t>
  </si>
  <si>
    <t>【天风研究·转债】转债日报（3月2日）</t>
  </si>
  <si>
    <t>【天风研究·固收】信用早早报（3月2日）</t>
  </si>
  <si>
    <t>【天风研究·固收】 孙彬彬/陈宝林/许锐翔/廖翊杰
实体经济预测、货币信贷数据、进出口数据</t>
  </si>
  <si>
    <t>春节2月经济数据怎么看？</t>
  </si>
  <si>
    <t>转债日报（3月3日）</t>
  </si>
  <si>
    <t>2021-03-03 07:34:52</t>
  </si>
  <si>
    <t>【天风研究·转债】转债日报（3月3日）</t>
  </si>
  <si>
    <t>【天风研究·固收】信用早早报（3月3日）</t>
  </si>
  <si>
    <t>【天风研究·固收】 孙彬彬/陈宝林/许锐翔（联系人）摘要：作为经历的通缩周期最长，通胀预期最为低迷的发达经济体，日本央行一直试图通过各种宽松手段来改变通缩预期和提高通胀水平。</t>
  </si>
  <si>
    <t>什么是央行眼中的通胀？——日本央行</t>
  </si>
  <si>
    <t>转债日报（3月4日）</t>
  </si>
  <si>
    <t>2021-03-04 08:10:22</t>
  </si>
  <si>
    <t>【天风研究·转债】转债日报（3月4日）</t>
  </si>
  <si>
    <t>【天风研究·固收】信用早早报（3月4日）</t>
  </si>
  <si>
    <t>两会将至，该关注什么？——天风总量团队联席解读</t>
  </si>
  <si>
    <t>转债日报（3月5日）</t>
  </si>
  <si>
    <t>2021-03-05 08:35:39</t>
  </si>
  <si>
    <t>【天风研究·转债】转债日报（3月5日）</t>
  </si>
  <si>
    <t>【天风研究·固收】信用早早报（3月5日）</t>
  </si>
  <si>
    <t>我们筛选了一些已触发下修或潜在触发下修标的，如岩土、嘉澳、中信、国城、家悦和海环，其信用指标有所下降、成长性尚可、转股溢价率较高、正股弹性较低，促转股意愿可能较强；目前尚有一定下修空间的金融业转债包括中信、华安、瑞达、国君。</t>
  </si>
  <si>
    <t>盘点历史下修案例之后，我们有何发现？</t>
  </si>
  <si>
    <t>两会开幕，政府工作报告公布，天风证券研究所首</t>
  </si>
  <si>
    <t>2021-03-06 20:52:44</t>
  </si>
  <si>
    <t>天风总量团队两会速评</t>
  </si>
  <si>
    <t>【天风研究·固收】 孙彬彬/陈宝林/许锐翔（联系人）/廖翊杰（联系人）利率周报兼两会点评</t>
  </si>
  <si>
    <t>利率有上限，信用有底线——2021年政府工作报告点评</t>
  </si>
  <si>
    <t>根据转债估值情况，建议从三个角度去挑选相关标的：第一，高景气度标的以及存在业绩预期差的标的。第二，一季度仍然建议关注顺周期相关标的。第三，适度关注低价、高YTM标的。建议关注中金、盈峰、瀚蓝、洁美、龙大、光大、齐翔、中天、淮矿、文科等标的。</t>
  </si>
  <si>
    <t>2021-03-07 21:15:13</t>
  </si>
  <si>
    <t>如何看目前转债市场的估值水平？</t>
  </si>
  <si>
    <t>从中短期来看，这一政策的影响未必会全然显现，核心还是在于观测企业战略布局及资本开支、碳达峰行动方案对供给侧的约束力度、地方对能源双控的执行力度以及部分政策如差别电价对企业成本端的压力。</t>
  </si>
  <si>
    <t>碳达峰与碳中和对信用债影响几何？——信用债市场周报（2021-3-7）</t>
  </si>
  <si>
    <t>油价的短期决定性因素和长期的不确定因素</t>
  </si>
  <si>
    <t>2021-03-29 09:46:51</t>
  </si>
  <si>
    <t>宋雪涛：都怪页岩油？</t>
  </si>
  <si>
    <t>雪涛宏观笔记</t>
  </si>
  <si>
    <t>天风宏观电话会议纪要</t>
  </si>
  <si>
    <t>2021-03-29 23:53:59</t>
  </si>
  <si>
    <t>对话：中欧关系面临怎样的挑战？（天风宏观宋雪涛）</t>
  </si>
  <si>
    <t>4月第1周大类资产风险状态</t>
  </si>
  <si>
    <t>2021-03-31 16:04:17</t>
  </si>
  <si>
    <t>风险定价 | 风格轮动加剧（天风宏观宋雪涛）</t>
  </si>
  <si>
    <t>3月第4周大类资产风险状态</t>
  </si>
  <si>
    <t>2021-03-23 08:04:13</t>
  </si>
  <si>
    <t>风险定价 | 对外部利率逐渐钝化（天风宏观宋雪涛）</t>
  </si>
  <si>
    <t>风格由什么驱动？价值风格优势还能持续多久？长期趋势是否会逆转？</t>
  </si>
  <si>
    <t>2021-03-27 14:09:35</t>
  </si>
  <si>
    <t>价值风格还会持续多久？（天风宏观宋雪涛）</t>
  </si>
  <si>
    <t>3月第3周大类资产风险状态</t>
  </si>
  <si>
    <t>2021-03-15 23:39:15</t>
  </si>
  <si>
    <t>风险定价 | 价值因子继续修复（天风宏观宋雪涛）</t>
  </si>
  <si>
    <t>现阶段的经济走弱尚不代表趋势性下行的开始。</t>
  </si>
  <si>
    <t>2021-03-16 09:40:40</t>
  </si>
  <si>
    <t>开年经济为何走弱？（天风宏观宋雪涛）</t>
  </si>
  <si>
    <t>基本面，流动性，通胀，美债与资产配置</t>
  </si>
  <si>
    <t>2021-03-16 21:49:40</t>
  </si>
  <si>
    <t>宋雪涛：震荡格局中的资产配置机会</t>
  </si>
  <si>
    <t>1.3%~1.5%、1.7%~1.8%、2.0~2.1%是美债的三个关键位置。</t>
  </si>
  <si>
    <t>2021-03-18 07:03:09</t>
  </si>
  <si>
    <t>美债的几个关键位置（天风宏观宋雪涛）</t>
  </si>
  <si>
    <t>3月大类资产配置策略</t>
  </si>
  <si>
    <t>2021-03-21 09:51:13</t>
  </si>
  <si>
    <t>3月大类资产配置策略（天风宏观宋雪涛）</t>
  </si>
  <si>
    <t>3月第2周大类资产风险状态</t>
  </si>
  <si>
    <t>2021-03-08 18:53:03</t>
  </si>
  <si>
    <t>风险定价 | 逃不开的均值回归（天风宏观宋雪涛）</t>
  </si>
  <si>
    <t>产能利用率低位回升、存货出货比高位回落往往对应着工业品价格的走强</t>
  </si>
  <si>
    <t>2021-03-11 16:49:32</t>
  </si>
  <si>
    <t>从美国制造业供求错配看涨价空间（天风宏观宋雪涛）</t>
  </si>
  <si>
    <t>大宗，原油，铜，黑色</t>
  </si>
  <si>
    <t>2021-03-12 16:53:15</t>
  </si>
  <si>
    <t>叶燕武：大宗商品牛市向何处去？</t>
  </si>
  <si>
    <t>3月第1周大类资产风险状态</t>
  </si>
  <si>
    <t>2021-03-03 17:26:51</t>
  </si>
  <si>
    <t>风险定价 | 总需求超季节性回落，但关注点仍然在分母（天风宏观宋雪涛）</t>
  </si>
  <si>
    <t>油价起落是影响美债利率进而牵动全球风险资产的关键因素。</t>
  </si>
  <si>
    <t>2021-03-04 08:27:41</t>
  </si>
  <si>
    <t>油价起落？（天风宏观宋雪涛）</t>
  </si>
  <si>
    <t>今年宏观政策的跨周期特征会更明显</t>
  </si>
  <si>
    <t>2021-03-05 23:59:56</t>
  </si>
  <si>
    <t>以退为进：政府工作报告定下的目标（天风宏观宋雪涛）</t>
  </si>
  <si>
    <t>预计1季度GDP季调环比0.6%-1.2%</t>
  </si>
  <si>
    <t>2021-03-06 20:52:33</t>
  </si>
  <si>
    <t>复苏“双头顶”（天风宏观宋雪涛）</t>
  </si>
  <si>
    <t>科创板一周全景（3月第4期）：科创板有哪些产业涉及“碳中和”？</t>
  </si>
  <si>
    <t>2021-03-29 17:19:37</t>
  </si>
  <si>
    <t>【广发策略|科创板】科创板的“碳中和”成分</t>
  </si>
  <si>
    <t>戴康的策略世界</t>
  </si>
  <si>
    <t>反弹关注一季报好、前期跌幅大、换手充分的有色/化工/白酒/军工以及碳中和（钢铁/火电/电解铝）。</t>
  </si>
  <si>
    <t>【广发策略戴康团队】珍惜反弹时光——周末五分钟全知道（3月第4期）</t>
  </si>
  <si>
    <t>39页深度！监测指标、选股因子、历史复盘、演绎展望，八问八答最全解析</t>
  </si>
  <si>
    <t>重磅！【广发策略戴康团队】微观结构恶化的成因与展望——微观结构系列（四）</t>
  </si>
  <si>
    <t>上周在北上资金流入的带动下，A股二级市场整体呈现资金净流入。</t>
  </si>
  <si>
    <t>2021-03-30 15:07:58</t>
  </si>
  <si>
    <t>【广发策略】上周新发基金扩张，北上资金流入——广发流动性跟踪周报（3月第4期）</t>
  </si>
  <si>
    <t>广发策略戴康于广发证券2021年春季总量论坛演讲纪要：八问八答全解析市场微观结构。</t>
  </si>
  <si>
    <t>2021-03-31 21:24:47</t>
  </si>
  <si>
    <t>【广发策略戴康】微观结构恶化的成因与展望——总量论坛演讲纪要</t>
  </si>
  <si>
    <t>科创板一周全景（3月第3期）：近期终止率提升、审核放缓解读。</t>
  </si>
  <si>
    <t>2021-03-21 22:18:22</t>
  </si>
  <si>
    <t>【广发策略|科创板】如何看待IPO节奏放缓？</t>
  </si>
  <si>
    <t>由阶段一的“估值消化”进入阶段二的“负反馈”。“碳中和”是扩散升级线索。</t>
  </si>
  <si>
    <t>【广发策略】微观结构修正进入第二阶段——周末五分钟全知道（3月第3期）</t>
  </si>
  <si>
    <t>2021-03-23 21:59:28</t>
  </si>
  <si>
    <t>【广发策略】上周北上资金流入，A股呈净流入——广发流动性跟踪周报（3月第3期）</t>
  </si>
  <si>
    <t>“碳中和”强主题宜“做短看长”，全球/地方/产业视角比较实现路径。</t>
  </si>
  <si>
    <t>【广发策略戴康团队】政策比较：“碳中和”如何实现？—“碳中和”主题投资系列（三）</t>
  </si>
  <si>
    <t>描绘“碳中和”全产业链图谱&amp;构建市场独家“碳中和”系列指数</t>
  </si>
  <si>
    <t>2021-03-25 22:38:40</t>
  </si>
  <si>
    <t>【广发策略戴康团队】“碳中和”产业图谱与指数构建—“碳中和”主题投资系列（四）</t>
  </si>
  <si>
    <t>A股总体PE（TTM）从上周21.76倍下降到本周21.63倍，PB（LF）从上周1.86倍维持在本周1.86倍。</t>
  </si>
  <si>
    <t>2021-03-26 21:32:24</t>
  </si>
  <si>
    <t>【广发策略】一张图看懂本周A股估值变化-广发TTM估值比较周报（3月第4期）</t>
  </si>
  <si>
    <t>基于分析师重点跟踪公司，重构A股全动态估值！</t>
  </si>
  <si>
    <t>【广发策略】本周A股全动态估值变化——广发全动态估值比较周报（3月第4期）</t>
  </si>
  <si>
    <t>2021-03-28 15:54:34</t>
  </si>
  <si>
    <t>科创板一周全景（3月第2期）：科创板2020年业绩快报已披露完全。</t>
  </si>
  <si>
    <t>2021-03-15 07:47:16</t>
  </si>
  <si>
    <t>【广发策略|科创板】20年业绩快报有何亮点？</t>
  </si>
  <si>
    <t>微观结构恶化是A股的核心矛盾，“碳中和”主题已成为“扩散升级”的重要线索。</t>
  </si>
  <si>
    <t>【广发策略】避闹取静，“碳中和”恰逢其时——周末五分钟全知道（3月第2期）</t>
  </si>
  <si>
    <t>上周在新发基金扩张、北上资金流入的带动下，A股二级市场整体呈现资金净流入。</t>
  </si>
  <si>
    <t>2021-03-16 20:45:08</t>
  </si>
  <si>
    <t>【广发策略】上周北上资金流入，两融融资下降——广发流动性跟踪周报（3月第2期）</t>
  </si>
  <si>
    <t>微观结构恶化引发美债波动超预期，形成压力测试触发权益资产微观结构问题暴露。</t>
  </si>
  <si>
    <t>2021-03-18 07:40:37</t>
  </si>
  <si>
    <t>【广发策略】从微观结构看美债和A股——微观结构系列（三）</t>
  </si>
  <si>
    <t>继“后疫情”需求修复的涨价行情后，“碳中和”供给收缩将进一步强化涨价预期。</t>
  </si>
  <si>
    <t>2021-03-19 16:46:15</t>
  </si>
  <si>
    <t>【广发策略】产能视角看“碳中和”投资机会——行业比较新视野系列（四）</t>
  </si>
  <si>
    <t>A股总体PE（TTM）从上周22.21倍下降到本周21.76倍，PB（LF）从上周1.89倍下降到本周1.86倍。</t>
  </si>
  <si>
    <t>2021-03-20 09:07:45</t>
  </si>
  <si>
    <t>【广发策略】一张图看懂本周A股估值变化-广发TTM估值比较周报（3月第3期）</t>
  </si>
  <si>
    <t>【广发策略】本周A股全动态估值变化——广发全动态估值比较周报（3月第3期）</t>
  </si>
  <si>
    <t>2021-03-21 14:08:26</t>
  </si>
  <si>
    <t>科创板一周全景（3月第1期）：IPO、再融资、减持节奏数据跟踪。</t>
  </si>
  <si>
    <t>2021-03-07 23:04:53</t>
  </si>
  <si>
    <t>【广发策略|科创板】资金需求跟踪：IPO、再融资与减持</t>
  </si>
  <si>
    <t>微观结构恶化仍是核心矛盾，选择人少+基本面有改善的方向。</t>
  </si>
  <si>
    <t>【广发策略】风格切换，避闹取静——周末五分钟全知道（3月第1期）</t>
  </si>
  <si>
    <t>上周在新发基金扩张的带动下，A 股二级市场整体呈现资金净流入。</t>
  </si>
  <si>
    <t>2021-03-09 22:02:33</t>
  </si>
  <si>
    <t>【广发策略】上周新发基金扩张，南下资金买入——广发流动性跟踪周报（3月第1期）</t>
  </si>
  <si>
    <t>我们建立市场微观结构观测体系，6视角帮助投资者进一步观测市场微观结构动态变化。</t>
  </si>
  <si>
    <t>2021-03-12 21:36:24</t>
  </si>
  <si>
    <t>【广发策略】如何观测市场微观结构？——微观结构系列（二）</t>
  </si>
  <si>
    <t>A股总体PE（TTM）从上周22.80倍下降到本周22.21倍，PB（LF）从上周1.93倍下降到本周1.89倍。</t>
  </si>
  <si>
    <t>2021-03-13 10:00:22</t>
  </si>
  <si>
    <t>【广发策略】一张图看懂本周A股估值变化-广发TTM估值比较周报（3月第2期）</t>
  </si>
  <si>
    <t>【广发策略】本周A股全动态估值变化——广发全动态估值比较周报（3月第2期）</t>
  </si>
  <si>
    <t>2021-03-14 21:49:06</t>
  </si>
  <si>
    <t>科创板一周全景（2月第3期）：科创板“入富”与北上资金数据跟踪。</t>
  </si>
  <si>
    <t>2021-03-01 07:47:55</t>
  </si>
  <si>
    <t>【广发策略|科创板】北上资金 “活水”进行时</t>
  </si>
  <si>
    <t>市场微观结构出了问题。市值下沉，行业扩散，布局第三波顺周期行情。</t>
  </si>
  <si>
    <t>【广发策略】暂避锋芒，扩散升级——周末五分钟全知道（2月第3期）</t>
  </si>
  <si>
    <t>上周在两融融资上升、新发基金扩张的带动下，A股二级市场整体呈现资金净流入。</t>
  </si>
  <si>
    <t>2021-03-02 15:16:50</t>
  </si>
  <si>
    <t>【广发策略】上周两融融资上升，新发基金扩张——广发流动性跟踪周报（2月第4期）</t>
  </si>
  <si>
    <t>循迹历史，“市场微观结构恶化”是什么，如何解读？有何后果？后续应如何布局？</t>
  </si>
  <si>
    <t>2021-03-03 18:37:25</t>
  </si>
  <si>
    <t>【广发策略戴康团队】微观结构恶化——历史与影响</t>
  </si>
  <si>
    <t>2021-03-04 21:53:27</t>
  </si>
  <si>
    <t>微观结构恶化推动“市值下沉”，从业绩估值、行业地位、流动性寻找最优解。</t>
  </si>
  <si>
    <t>【广发策略】拾级而下，“市值下沉”如何布局？</t>
  </si>
  <si>
    <t>北上资金全透视月报（2021年2月）；全方位跟踪，欢迎订阅！</t>
  </si>
  <si>
    <t>2021-03-05 17:04:10</t>
  </si>
  <si>
    <t>【广发策略】上月外资大幅流入，增持顺周期行业——北上资金全透视月报（2021年2月）</t>
  </si>
  <si>
    <t>政策总量基本符合预期，市场核心矛盾在于“微观结构恶化”。</t>
  </si>
  <si>
    <t>【广发策略】回归常态—21年两会政府工作报告点评</t>
  </si>
  <si>
    <t>A股总体PE（TTM）从上周22.82倍下降到本周22.80倍，PB（LF）维持上周的1.93倍。</t>
  </si>
  <si>
    <t>2021-03-06 10:24:42</t>
  </si>
  <si>
    <t>【广发策略】一张图看懂本周A股估值变化-广发TTM估值比较周报（3月第1期）</t>
  </si>
  <si>
    <t>【广发策略】本周A股全动态估值变化——广发全动态估值比较周报（3月第1期）</t>
  </si>
  <si>
    <t>2021-03-07 17:39:43</t>
  </si>
  <si>
    <t>全周回顾：市场震荡下探，军工逆市走强、价值风格延续强势1）市场震荡下探：经历了前期先</t>
  </si>
  <si>
    <t>2021-03-22 17:34:13</t>
  </si>
  <si>
    <t>【中金|量化策略周报】市场大概率维持震荡行情</t>
  </si>
  <si>
    <t>中金策略</t>
  </si>
  <si>
    <t>一周关注：两只备兑增强策略ETF申报，公募基金首次迎来期权策略产品3月15日，据证监会网站信息，博时、国泰两</t>
  </si>
  <si>
    <t>中金 | ETF与指数产品周报：公募产品创新，备兑增强策略ETF申报</t>
  </si>
  <si>
    <t>◆       摘要       ◆项目跟踪：汤臣倍健等定增项目获证监会批准</t>
  </si>
  <si>
    <t>中金: 竞价类项目发行前，个股超额收益显著</t>
  </si>
  <si>
    <t>海外中资股2020全年盈利预计个位数下滑，下半年明显改善。随着经济活动的持续修复、库存甚至投资周期的启动，都有望给企业盈利继续提供支撑，我们预计受疫情影响大的板块修复弹性更大。</t>
  </si>
  <si>
    <t>中金：港股业绩预览：增长有望继续修复</t>
  </si>
  <si>
    <t>新兴市场基本面修复程度、特别是相比美国修复速度的“赛跑”是关键</t>
  </si>
  <si>
    <t>2021-03-28 18:17:25</t>
  </si>
  <si>
    <t>中金 | 海外：近期美元走强需要担心么？</t>
  </si>
  <si>
    <t>我们预计短期市场可能有所企稳并维持盘整态势。长期来看，我们对H股，尤其是相对于A股吸引力仍充满信心。近期，2020年四季度业绩和经济数据值得关注。</t>
  </si>
  <si>
    <t>中金 | 港股：市场回调后估值回归长期均值</t>
  </si>
  <si>
    <t>近期市场有投资担心今年市场是否会类似2018年（年初大涨之后一路下行），从景气周期、政策应对、市场对中美摩擦的心理准备等角度看，我们判断市场后续出现类似2018年的演绎的可能性不大。</t>
  </si>
  <si>
    <t>中金 | A股：并非2018</t>
  </si>
  <si>
    <t>除了长端利率自身外，收益率曲线的变化可能更重要</t>
  </si>
  <si>
    <t>2021-03-21 20:11:34</t>
  </si>
  <si>
    <t>中金 | 海外：​​收益率曲线陡峭化的含义与影响</t>
  </si>
  <si>
    <t>我们预计H股可能不排除在短期内继续盘整，以在外部不确定性和基本面积极因素的拉锯战中找到新的平衡点。长期来看，我们对H股，尤其是相对于A股吸引力仍充满信心。向前看，2020年四季度业绩和经济数据值得关注。</t>
  </si>
  <si>
    <t>中金 | 港股：动荡中资金依然流入港股</t>
  </si>
  <si>
    <t>未来一段时间我们判断市场整体继续盘整震荡、平均成交量可能进一步萎缩，明显上行或下行可能需要新的催化因素或事件出现，对市场中期前景不必过于悲观。</t>
  </si>
  <si>
    <t>中金 | A股：盘整磨底</t>
  </si>
  <si>
    <t>价值 vs. 成长相对表现差已经回到疫情前水平</t>
  </si>
  <si>
    <t>2021-03-14 18:13:11</t>
  </si>
  <si>
    <t>中金 | 海外：​​美债利率上行下的风格轮动</t>
  </si>
  <si>
    <t>港股市场相较于全球市场和A 股市场的独特优势依然较为明显，且价值风格暂时相对占优。向前看，2020年四季度业绩和经济数据值得关注。</t>
  </si>
  <si>
    <t>中金 | 港股：价值风格暂时相对占优</t>
  </si>
  <si>
    <t>市场急跌可能已经接近尾声，估值压力也已经有所释放，后续市场情绪可能会在波动中逐步降温，情绪上趋向谨慎的投资者比例可能还会进一步增加，市场成交可能进一步萎缩。节奏上市场可能在继续震荡盘整一段时间后重拾升势。</t>
  </si>
  <si>
    <t>中金 | A股：估值压力逐步释放，中期勿悲观</t>
  </si>
  <si>
    <t>关注近期回撤中优质标的的投资机会。向前看，两会和2020年四季度业绩值得关注。</t>
  </si>
  <si>
    <t>2021-03-07 17:03:38</t>
  </si>
  <si>
    <t>中金 | 港股：盘整中低吸新经济龙头</t>
  </si>
  <si>
    <t>本轮盘整是对自去年3月23日低点反弹以来的中期调整，在近几周的急跌后短线虽有小反弹，但盘整仍有可能在未来一到两个月的维度持续、成交量有可能在波动中逐步萎缩，不过看到下半年则不宜过度悲观，市场在消化估值及潜在政策调整影响后可能重拾升势。</t>
  </si>
  <si>
    <t>中金 | A股：关注两会及十四五规划重点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</si>
</sst>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charset val="134"/>
      <scheme val="minor"/>
    </font>
    <font>
      <sz val="9"/>
      <name val="等线"/>
      <family val="2"/>
      <charset val="134"/>
      <scheme val="minor"/>
    </font>
    <font>
      <sz val="10"/>
      <name val="Arial"/>
      <family val="2"/>
    </font>
    <font>
      <u/>
      <sz val="10"/>
      <name val="Arial"/>
      <family val="2"/>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cellStyleXfs>
  <cellXfs count="4">
    <xf numFmtId="0" fontId="0" fillId="0" borderId="0" xfId="0">
      <alignment vertical="center"/>
    </xf>
    <xf numFmtId="0" fontId="2" fillId="0" borderId="0" xfId="1" applyAlignment="1">
      <alignment vertical="center"/>
    </xf>
    <xf numFmtId="0" fontId="2" fillId="0" borderId="0" xfId="1" applyFill="1" applyBorder="1" applyAlignment="1" applyProtection="1"/>
    <xf numFmtId="0" fontId="3" fillId="0" borderId="0" xfId="1" applyFont="1" applyFill="1" applyBorder="1" applyAlignment="1" applyProtection="1"/>
  </cellXfs>
  <cellStyles count="2">
    <cellStyle name="常规" xfId="0" builtinId="0"/>
    <cellStyle name="常规 2" xfId="1" xr:uid="{8E911E0C-AA14-4A90-A150-2C78A916FD6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A8EF7-D66D-4D98-9D35-1FD2F799B555}">
  <sheetPr>
    <outlinePr summaryBelow="0" summaryRight="0"/>
  </sheetPr>
  <dimension ref="A1:E201"/>
  <sheetViews>
    <sheetView tabSelected="1" zoomScaleNormal="100" workbookViewId="0"/>
  </sheetViews>
  <sheetFormatPr defaultRowHeight="12.3" x14ac:dyDescent="0.4"/>
  <cols>
    <col min="1" max="1" width="10.796875" style="2" customWidth="1"/>
    <col min="2" max="2" width="74.69921875" style="2" customWidth="1"/>
    <col min="3" max="3" width="17.09765625" style="2" customWidth="1"/>
    <col min="4" max="4" width="88.19921875" style="2" customWidth="1"/>
    <col min="5" max="5" width="10.796875" style="2" customWidth="1"/>
    <col min="6" max="16384" width="8.796875" style="1"/>
  </cols>
  <sheetData>
    <row r="1" spans="1:5" x14ac:dyDescent="0.4">
      <c r="A1" s="2" t="s">
        <v>435</v>
      </c>
      <c r="B1" s="2" t="s">
        <v>434</v>
      </c>
      <c r="C1" s="2" t="s">
        <v>433</v>
      </c>
      <c r="D1" s="2" t="s">
        <v>432</v>
      </c>
      <c r="E1" s="2" t="s">
        <v>431</v>
      </c>
    </row>
    <row r="2" spans="1:5" x14ac:dyDescent="0.4">
      <c r="A2" s="2" t="s">
        <v>3</v>
      </c>
      <c r="B2" s="2" t="s">
        <v>51</v>
      </c>
      <c r="C2" s="2" t="s">
        <v>36</v>
      </c>
      <c r="D2" s="2" t="s">
        <v>50</v>
      </c>
      <c r="E2" s="3" t="str">
        <f>HYPERLINK("http://mp.weixin.qq.com/s?__biz=MzUzNTE3NDMwNw==&amp;mid=2247524328&amp;idx=1&amp;sn=81b48d4f4aeb31eb05138005e7db1c08&amp;chksm=fa8b5224cdfcdb32611c2199774a2566537831958919a6d0a96831e011a1a05058c6a161aba4#rd","文章永久链接")</f>
        <v>文章永久链接</v>
      </c>
    </row>
    <row r="3" spans="1:5" x14ac:dyDescent="0.4">
      <c r="A3" s="2" t="s">
        <v>3</v>
      </c>
      <c r="B3" s="2" t="s">
        <v>49</v>
      </c>
      <c r="C3" s="2" t="s">
        <v>36</v>
      </c>
      <c r="D3" s="2" t="s">
        <v>48</v>
      </c>
      <c r="E3" s="3" t="str">
        <f>HYPERLINK("http://mp.weixin.qq.com/s?__biz=MzUzNTE3NDMwNw==&amp;mid=2247524328&amp;idx=2&amp;sn=386cf94dd356a216a513339d2e93c3f1&amp;chksm=fa8b5224cdfcdb32fc1e14cd8c771a2d7617fda43231806f78ad2c0c7144d9f8287321eea021#rd","文章永久链接")</f>
        <v>文章永久链接</v>
      </c>
    </row>
    <row r="4" spans="1:5" x14ac:dyDescent="0.4">
      <c r="A4" s="2" t="s">
        <v>3</v>
      </c>
      <c r="B4" s="2" t="s">
        <v>47</v>
      </c>
      <c r="C4" s="2" t="s">
        <v>36</v>
      </c>
      <c r="D4" s="2" t="s">
        <v>46</v>
      </c>
      <c r="E4" s="3" t="str">
        <f>HYPERLINK("http://mp.weixin.qq.com/s?__biz=MzUzNTE3NDMwNw==&amp;mid=2247524328&amp;idx=3&amp;sn=cf6623a4e48a03cd51d45d4633b2e473&amp;chksm=fa8b5224cdfcdb32a5e90ce0b3ea3022dff29c469af6185e317abb90c3bcee2d8391d75aba84#rd","文章永久链接")</f>
        <v>文章永久链接</v>
      </c>
    </row>
    <row r="5" spans="1:5" x14ac:dyDescent="0.4">
      <c r="A5" s="2" t="s">
        <v>3</v>
      </c>
      <c r="B5" s="2" t="s">
        <v>45</v>
      </c>
      <c r="C5" s="2" t="s">
        <v>36</v>
      </c>
      <c r="D5" s="2" t="s">
        <v>44</v>
      </c>
      <c r="E5" s="3" t="str">
        <f>HYPERLINK("http://mp.weixin.qq.com/s?__biz=MzUzNTE3NDMwNw==&amp;mid=2247524328&amp;idx=4&amp;sn=51f7594801ea3d0d95027a6a2690a54a&amp;chksm=fa8b5224cdfcdb32551c98ae75984c5b0955351e4516087b4530be2aca9951ca24bd101d0f41#rd","文章永久链接")</f>
        <v>文章永久链接</v>
      </c>
    </row>
    <row r="6" spans="1:5" x14ac:dyDescent="0.4">
      <c r="A6" s="2" t="s">
        <v>3</v>
      </c>
      <c r="B6" s="2" t="s">
        <v>43</v>
      </c>
      <c r="C6" s="2" t="s">
        <v>36</v>
      </c>
      <c r="D6" s="2" t="s">
        <v>42</v>
      </c>
      <c r="E6" s="3" t="str">
        <f>HYPERLINK("http://mp.weixin.qq.com/s?__biz=MzUzNTE3NDMwNw==&amp;mid=2247524328&amp;idx=5&amp;sn=f5f458ab68e3dea60adbb5656da84f42&amp;chksm=fa8b5224cdfcdb3223c4cfc2e635894e5d27a3a44a3be652f3f65efc136cfd60349254b8fa2b#rd","文章永久链接")</f>
        <v>文章永久链接</v>
      </c>
    </row>
    <row r="7" spans="1:5" x14ac:dyDescent="0.4">
      <c r="A7" s="2" t="s">
        <v>3</v>
      </c>
      <c r="B7" s="2" t="s">
        <v>41</v>
      </c>
      <c r="C7" s="2" t="s">
        <v>36</v>
      </c>
      <c r="D7" s="2" t="s">
        <v>40</v>
      </c>
      <c r="E7" s="3" t="str">
        <f>HYPERLINK("http://mp.weixin.qq.com/s?__biz=MzUzNTE3NDMwNw==&amp;mid=2247524328&amp;idx=6&amp;sn=b01fd04f0d35931e82b29c43cebcc282&amp;chksm=fa8b5224cdfcdb32b10214b4eedae56c8065dc69385aa4dd414269fc558e82c6ae3b9d0cb61c#rd","文章永久链接")</f>
        <v>文章永久链接</v>
      </c>
    </row>
    <row r="8" spans="1:5" x14ac:dyDescent="0.4">
      <c r="A8" s="2" t="s">
        <v>3</v>
      </c>
      <c r="B8" s="2" t="s">
        <v>39</v>
      </c>
      <c r="C8" s="2" t="s">
        <v>36</v>
      </c>
      <c r="D8" s="2" t="s">
        <v>38</v>
      </c>
      <c r="E8" s="3" t="str">
        <f>HYPERLINK("http://mp.weixin.qq.com/s?__biz=MzUzNTE3NDMwNw==&amp;mid=2247524328&amp;idx=7&amp;sn=07f376057175d3763919b9e047756b1a&amp;chksm=fa8b5224cdfcdb32a0277a855d505d62554e2f1b2ca8b9a9865c89372f9403c6888f968fe729#rd","文章永久链接")</f>
        <v>文章永久链接</v>
      </c>
    </row>
    <row r="9" spans="1:5" x14ac:dyDescent="0.4">
      <c r="A9" s="2" t="s">
        <v>3</v>
      </c>
      <c r="B9" s="2" t="s">
        <v>37</v>
      </c>
      <c r="C9" s="2" t="s">
        <v>36</v>
      </c>
      <c r="D9" s="2" t="s">
        <v>35</v>
      </c>
      <c r="E9" s="3" t="str">
        <f>HYPERLINK("http://mp.weixin.qq.com/s?__biz=MzUzNTE3NDMwNw==&amp;mid=2247524328&amp;idx=8&amp;sn=eb4c0486be602bdfc8d83ddece9ecc13&amp;chksm=fa8b5224cdfcdb32de6b5c8f29ca0a5c460d86bf5e3ec439c7ee53fb1b72ada3bf672319381a#rd","文章永久链接")</f>
        <v>文章永久链接</v>
      </c>
    </row>
    <row r="10" spans="1:5" x14ac:dyDescent="0.4">
      <c r="A10" s="2" t="s">
        <v>3</v>
      </c>
      <c r="B10" s="2" t="s">
        <v>34</v>
      </c>
      <c r="C10" s="2" t="s">
        <v>19</v>
      </c>
      <c r="D10" s="2" t="s">
        <v>33</v>
      </c>
      <c r="E10" s="3" t="str">
        <f>HYPERLINK("http://mp.weixin.qq.com/s?__biz=MzUzNTE3NDMwNw==&amp;mid=2247524219&amp;idx=1&amp;sn=0228d294af756a90a1aaab70aa788dd3&amp;chksm=fa8b52b7cdfcdba184e13653ff3297dd8d3e665465f1f1720acb01ced1c1b6c30e9b51d44325#rd","文章永久链接")</f>
        <v>文章永久链接</v>
      </c>
    </row>
    <row r="11" spans="1:5" x14ac:dyDescent="0.4">
      <c r="A11" s="2" t="s">
        <v>3</v>
      </c>
      <c r="B11" s="2" t="s">
        <v>32</v>
      </c>
      <c r="C11" s="2" t="s">
        <v>19</v>
      </c>
      <c r="D11" s="2" t="s">
        <v>31</v>
      </c>
      <c r="E11" s="3" t="str">
        <f>HYPERLINK("http://mp.weixin.qq.com/s?__biz=MzUzNTE3NDMwNw==&amp;mid=2247524219&amp;idx=2&amp;sn=b5fcea3dadd5e2bd149f05f2e3f63c70&amp;chksm=fa8b52b7cdfcdba1f028257547f89091202dd7af2c7bc183342c8e7ba1e00aadac6772d86325#rd","文章永久链接")</f>
        <v>文章永久链接</v>
      </c>
    </row>
    <row r="12" spans="1:5" x14ac:dyDescent="0.4">
      <c r="A12" s="2" t="s">
        <v>3</v>
      </c>
      <c r="B12" s="2" t="s">
        <v>30</v>
      </c>
      <c r="C12" s="2" t="s">
        <v>19</v>
      </c>
      <c r="D12" s="2" t="s">
        <v>29</v>
      </c>
      <c r="E12" s="3" t="str">
        <f>HYPERLINK("http://mp.weixin.qq.com/s?__biz=MzUzNTE3NDMwNw==&amp;mid=2247524219&amp;idx=3&amp;sn=a7e437942c18c24b11462e45514d26dd&amp;chksm=fa8b52b7cdfcdba1955efe06cefadd98a205e62449b566c311ac74d9381dd168454cfe3d04e6#rd","文章永久链接")</f>
        <v>文章永久链接</v>
      </c>
    </row>
    <row r="13" spans="1:5" x14ac:dyDescent="0.4">
      <c r="A13" s="2" t="s">
        <v>3</v>
      </c>
      <c r="B13" s="2" t="s">
        <v>28</v>
      </c>
      <c r="C13" s="2" t="s">
        <v>19</v>
      </c>
      <c r="D13" s="2" t="s">
        <v>27</v>
      </c>
      <c r="E13" s="3" t="str">
        <f>HYPERLINK("http://mp.weixin.qq.com/s?__biz=MzUzNTE3NDMwNw==&amp;mid=2247524219&amp;idx=4&amp;sn=b58e8b25a1871e1e53f11b4967a5b0a7&amp;chksm=fa8b52b7cdfcdba18e739504124901a88d3e9d90dc9acf3607ca6cb12e10e527cd1b264bcb94#rd","文章永久链接")</f>
        <v>文章永久链接</v>
      </c>
    </row>
    <row r="14" spans="1:5" x14ac:dyDescent="0.4">
      <c r="A14" s="2" t="s">
        <v>3</v>
      </c>
      <c r="B14" s="2" t="s">
        <v>26</v>
      </c>
      <c r="C14" s="2" t="s">
        <v>19</v>
      </c>
      <c r="D14" s="2" t="s">
        <v>25</v>
      </c>
      <c r="E14" s="3" t="str">
        <f>HYPERLINK("http://mp.weixin.qq.com/s?__biz=MzUzNTE3NDMwNw==&amp;mid=2247524219&amp;idx=5&amp;sn=f0f85efdade95d361b3f1f08312d60e9&amp;chksm=fa8b52b7cdfcdba1a69bbbc9cefea56af89b174cce60cbe60056b67b5f8c0ca3f56d5a70a68b#rd","文章永久链接")</f>
        <v>文章永久链接</v>
      </c>
    </row>
    <row r="15" spans="1:5" x14ac:dyDescent="0.4">
      <c r="A15" s="2" t="s">
        <v>3</v>
      </c>
      <c r="B15" s="2" t="s">
        <v>24</v>
      </c>
      <c r="C15" s="2" t="s">
        <v>19</v>
      </c>
      <c r="D15" s="2" t="s">
        <v>23</v>
      </c>
      <c r="E15" s="3" t="str">
        <f>HYPERLINK("http://mp.weixin.qq.com/s?__biz=MzUzNTE3NDMwNw==&amp;mid=2247524219&amp;idx=6&amp;sn=86bd18488cd2415e72b5318773ba1375&amp;chksm=fa8b52b7cdfcdba1bea7769c7f617a3f436735ee7ec77b2217e9a247fff41bf1e1ecbddd8eb5#rd","文章永久链接")</f>
        <v>文章永久链接</v>
      </c>
    </row>
    <row r="16" spans="1:5" x14ac:dyDescent="0.4">
      <c r="A16" s="2" t="s">
        <v>3</v>
      </c>
      <c r="B16" s="2" t="s">
        <v>22</v>
      </c>
      <c r="C16" s="2" t="s">
        <v>19</v>
      </c>
      <c r="D16" s="2" t="s">
        <v>21</v>
      </c>
      <c r="E16" s="3" t="str">
        <f>HYPERLINK("http://mp.weixin.qq.com/s?__biz=MzUzNTE3NDMwNw==&amp;mid=2247524219&amp;idx=7&amp;sn=b86e31b5856a28a5a524d08cf9c81dce&amp;chksm=fa8b52b7cdfcdba139beb6ea0c773baccf29be8188ad66fb64f7373144eeec1733e3577ac83f#rd","文章永久链接")</f>
        <v>文章永久链接</v>
      </c>
    </row>
    <row r="17" spans="1:5" x14ac:dyDescent="0.4">
      <c r="A17" s="2" t="s">
        <v>3</v>
      </c>
      <c r="B17" s="2" t="s">
        <v>20</v>
      </c>
      <c r="C17" s="2" t="s">
        <v>19</v>
      </c>
      <c r="D17" s="2" t="s">
        <v>18</v>
      </c>
      <c r="E17" s="3" t="str">
        <f>HYPERLINK("http://mp.weixin.qq.com/s?__biz=MzUzNTE3NDMwNw==&amp;mid=2247524219&amp;idx=8&amp;sn=5d22a692afae00a4275720f223739275&amp;chksm=fa8b52b7cdfcdba117c01ff710315ea99afb8ade8b1b04338e42d1f9b49aff33493c915274c0#rd","文章永久链接")</f>
        <v>文章永久链接</v>
      </c>
    </row>
    <row r="18" spans="1:5" x14ac:dyDescent="0.4">
      <c r="A18" s="2" t="s">
        <v>3</v>
      </c>
      <c r="B18" s="2" t="s">
        <v>17</v>
      </c>
      <c r="C18" s="2" t="s">
        <v>1</v>
      </c>
      <c r="D18" s="2" t="s">
        <v>16</v>
      </c>
      <c r="E18" s="3" t="str">
        <f>HYPERLINK("http://mp.weixin.qq.com/s?__biz=MzUzNTE3NDMwNw==&amp;mid=2247524119&amp;idx=1&amp;sn=60b7b515f09da2e93768a852fddaeba8&amp;chksm=fa8b52dbcdfcdbcdf43d2d0d7c95d9d4b44490726ca84c99443e3a51138c500424437066a948#rd","文章永久链接")</f>
        <v>文章永久链接</v>
      </c>
    </row>
    <row r="19" spans="1:5" x14ac:dyDescent="0.4">
      <c r="A19" s="2" t="s">
        <v>3</v>
      </c>
      <c r="B19" s="2" t="s">
        <v>15</v>
      </c>
      <c r="C19" s="2" t="s">
        <v>1</v>
      </c>
      <c r="D19" s="2" t="s">
        <v>14</v>
      </c>
      <c r="E19" s="3" t="str">
        <f>HYPERLINK("http://mp.weixin.qq.com/s?__biz=MzUzNTE3NDMwNw==&amp;mid=2247524119&amp;idx=2&amp;sn=ee549628f1f04cfa00b4958d20c3f061&amp;chksm=fa8b52dbcdfcdbcd6791f1bacbee9bf83bf2fffd4249ba844063b34ccfe75a9574defb00846c#rd","文章永久链接")</f>
        <v>文章永久链接</v>
      </c>
    </row>
    <row r="20" spans="1:5" x14ac:dyDescent="0.4">
      <c r="A20" s="2" t="s">
        <v>3</v>
      </c>
      <c r="B20" s="2" t="s">
        <v>13</v>
      </c>
      <c r="C20" s="2" t="s">
        <v>1</v>
      </c>
      <c r="D20" s="2" t="s">
        <v>12</v>
      </c>
      <c r="E20" s="3" t="str">
        <f>HYPERLINK("http://mp.weixin.qq.com/s?__biz=MzUzNTE3NDMwNw==&amp;mid=2247524119&amp;idx=3&amp;sn=c7edd9240cffb22007a251899142d5c0&amp;chksm=fa8b52dbcdfcdbcdbe2c98c00085eae5bdc17300e262b9c4fc60b7dadbcb2d6ce0b910bc4435#rd","文章永久链接")</f>
        <v>文章永久链接</v>
      </c>
    </row>
    <row r="21" spans="1:5" x14ac:dyDescent="0.4">
      <c r="A21" s="2" t="s">
        <v>3</v>
      </c>
      <c r="B21" s="2" t="s">
        <v>11</v>
      </c>
      <c r="C21" s="2" t="s">
        <v>1</v>
      </c>
      <c r="D21" s="2" t="s">
        <v>10</v>
      </c>
      <c r="E21" s="3" t="str">
        <f>HYPERLINK("http://mp.weixin.qq.com/s?__biz=MzUzNTE3NDMwNw==&amp;mid=2247524119&amp;idx=4&amp;sn=c92ee7f6a0bedd474f3ee4dacee82eaf&amp;chksm=fa8b52dbcdfcdbcd4843871a631ddacaf0274f8b56a48013aa38c5442285b25eb0876399f13c#rd","文章永久链接")</f>
        <v>文章永久链接</v>
      </c>
    </row>
    <row r="22" spans="1:5" x14ac:dyDescent="0.4">
      <c r="A22" s="2" t="s">
        <v>3</v>
      </c>
      <c r="B22" s="2" t="s">
        <v>9</v>
      </c>
      <c r="C22" s="2" t="s">
        <v>1</v>
      </c>
      <c r="D22" s="2" t="s">
        <v>8</v>
      </c>
      <c r="E22" s="3" t="str">
        <f>HYPERLINK("http://mp.weixin.qq.com/s?__biz=MzUzNTE3NDMwNw==&amp;mid=2247524119&amp;idx=5&amp;sn=b6355f6137d8e41ac813ffcf8592795a&amp;chksm=fa8b52dbcdfcdbcd72ab740690434101e78574dde5f690ba35183eff593ed3e21d618b2d0b20#rd","文章永久链接")</f>
        <v>文章永久链接</v>
      </c>
    </row>
    <row r="23" spans="1:5" x14ac:dyDescent="0.4">
      <c r="A23" s="2" t="s">
        <v>3</v>
      </c>
      <c r="B23" s="2" t="s">
        <v>7</v>
      </c>
      <c r="C23" s="2" t="s">
        <v>1</v>
      </c>
      <c r="D23" s="2" t="s">
        <v>6</v>
      </c>
      <c r="E23" s="3" t="str">
        <f>HYPERLINK("http://mp.weixin.qq.com/s?__biz=MzUzNTE3NDMwNw==&amp;mid=2247524119&amp;idx=6&amp;sn=4bcc237a20a6c7edd4f085194ee65c78&amp;chksm=fa8b52dbcdfcdbcdf6d0bdda66931b7c63be240d0bda0f4c17555dfe1c8516e166f526a8f893#rd","文章永久链接")</f>
        <v>文章永久链接</v>
      </c>
    </row>
    <row r="24" spans="1:5" x14ac:dyDescent="0.4">
      <c r="A24" s="2" t="s">
        <v>3</v>
      </c>
      <c r="B24" s="2" t="s">
        <v>5</v>
      </c>
      <c r="C24" s="2" t="s">
        <v>1</v>
      </c>
      <c r="D24" s="2" t="s">
        <v>4</v>
      </c>
      <c r="E24" s="3" t="str">
        <f>HYPERLINK("http://mp.weixin.qq.com/s?__biz=MzUzNTE3NDMwNw==&amp;mid=2247524119&amp;idx=7&amp;sn=ad3fc7fdbba2029eb15e12b60a5dcb37&amp;chksm=fa8b52dbcdfcdbcd31c19e8a9e768703d1fe7dbb6138f835a4b462daa195a73c4fb707874504#rd","文章永久链接")</f>
        <v>文章永久链接</v>
      </c>
    </row>
    <row r="25" spans="1:5" x14ac:dyDescent="0.4">
      <c r="A25" s="2" t="s">
        <v>3</v>
      </c>
      <c r="B25" s="2" t="s">
        <v>2</v>
      </c>
      <c r="C25" s="2" t="s">
        <v>1</v>
      </c>
      <c r="D25" s="2" t="s">
        <v>0</v>
      </c>
      <c r="E25" s="3" t="str">
        <f>HYPERLINK("http://mp.weixin.qq.com/s?__biz=MzUzNTE3NDMwNw==&amp;mid=2247524119&amp;idx=8&amp;sn=6a69bc34af806adc11b1fb7b445e5230&amp;chksm=fa8b52dbcdfcdbcdf1f78a61d59e1e3dc74bba1db94869bbe0aecaa46a92975e6bdd0ac9b672#rd","文章永久链接")</f>
        <v>文章永久链接</v>
      </c>
    </row>
    <row r="26" spans="1:5" x14ac:dyDescent="0.4">
      <c r="A26" s="2" t="s">
        <v>3</v>
      </c>
      <c r="B26" s="2" t="s">
        <v>154</v>
      </c>
      <c r="C26" s="2" t="s">
        <v>141</v>
      </c>
      <c r="D26" s="2" t="s">
        <v>153</v>
      </c>
      <c r="E26" s="3" t="str">
        <f>HYPERLINK("http://mp.weixin.qq.com/s?__biz=MzUzNTE3NDMwNw==&amp;mid=2247524043&amp;idx=1&amp;sn=40e811a247a52134d28e894d423e74e3&amp;chksm=fa8b5307cdfcda11b7a349b08bad51066003b54931f7e9bf7fa523fe31a602391a6ffa47d185#rd","文章永久链接")</f>
        <v>文章永久链接</v>
      </c>
    </row>
    <row r="27" spans="1:5" x14ac:dyDescent="0.4">
      <c r="A27" s="2" t="s">
        <v>3</v>
      </c>
      <c r="B27" s="2" t="s">
        <v>152</v>
      </c>
      <c r="C27" s="2" t="s">
        <v>141</v>
      </c>
      <c r="D27" s="2" t="s">
        <v>151</v>
      </c>
      <c r="E27" s="3" t="str">
        <f>HYPERLINK("http://mp.weixin.qq.com/s?__biz=MzUzNTE3NDMwNw==&amp;mid=2247524043&amp;idx=2&amp;sn=271a8f67b2c32992ef0035d7cf4e34c7&amp;chksm=fa8b5307cdfcda118874311d2fcc6a9f066b5b8b1c14cc60f12102a422bf8179186c24e3e064#rd","文章永久链接")</f>
        <v>文章永久链接</v>
      </c>
    </row>
    <row r="28" spans="1:5" x14ac:dyDescent="0.4">
      <c r="A28" s="2" t="s">
        <v>3</v>
      </c>
      <c r="B28" s="2" t="s">
        <v>150</v>
      </c>
      <c r="C28" s="2" t="s">
        <v>141</v>
      </c>
      <c r="D28" s="2" t="s">
        <v>149</v>
      </c>
      <c r="E28" s="3" t="str">
        <f>HYPERLINK("http://mp.weixin.qq.com/s?__biz=MzUzNTE3NDMwNw==&amp;mid=2247524043&amp;idx=3&amp;sn=33d86672cdd70e3ccf85230090899cea&amp;chksm=fa8b5307cdfcda117dc1d8ec4a93239d6b833716fbbf9725db382527218247a5b4b6210486b4#rd","文章永久链接")</f>
        <v>文章永久链接</v>
      </c>
    </row>
    <row r="29" spans="1:5" x14ac:dyDescent="0.4">
      <c r="A29" s="2" t="s">
        <v>3</v>
      </c>
      <c r="B29" s="2" t="s">
        <v>148</v>
      </c>
      <c r="C29" s="2" t="s">
        <v>141</v>
      </c>
      <c r="D29" s="2" t="s">
        <v>147</v>
      </c>
      <c r="E29" s="3" t="str">
        <f>HYPERLINK("http://mp.weixin.qq.com/s?__biz=MzUzNTE3NDMwNw==&amp;mid=2247524043&amp;idx=4&amp;sn=7dfe3aaf3d5dd0698cf4893167f37988&amp;chksm=fa8b5307cdfcda115542947a4b2d97249496bfba5495abdd4d39701dd20cd63765a8d42a087a#rd","文章永久链接")</f>
        <v>文章永久链接</v>
      </c>
    </row>
    <row r="30" spans="1:5" x14ac:dyDescent="0.4">
      <c r="A30" s="2" t="s">
        <v>3</v>
      </c>
      <c r="B30" s="2" t="s">
        <v>146</v>
      </c>
      <c r="C30" s="2" t="s">
        <v>141</v>
      </c>
      <c r="D30" s="2" t="s">
        <v>145</v>
      </c>
      <c r="E30" s="3" t="str">
        <f>HYPERLINK("http://mp.weixin.qq.com/s?__biz=MzUzNTE3NDMwNw==&amp;mid=2247524043&amp;idx=5&amp;sn=719e0e8653991b38a37acfd54fccacd9&amp;chksm=fa8b5307cdfcda118c2592bbf2b2a40d0f1084aadea2264ca364c5d85cd5851a191481f5ae10#rd","文章永久链接")</f>
        <v>文章永久链接</v>
      </c>
    </row>
    <row r="31" spans="1:5" x14ac:dyDescent="0.4">
      <c r="A31" s="2" t="s">
        <v>3</v>
      </c>
      <c r="B31" s="2" t="s">
        <v>144</v>
      </c>
      <c r="C31" s="2" t="s">
        <v>141</v>
      </c>
      <c r="D31" s="2" t="s">
        <v>143</v>
      </c>
      <c r="E31" s="3" t="str">
        <f>HYPERLINK("http://mp.weixin.qq.com/s?__biz=MzUzNTE3NDMwNw==&amp;mid=2247524043&amp;idx=6&amp;sn=d2fe6b829a9a3b91ab37ca8f501f604d&amp;chksm=fa8b5307cdfcda11b34141eabc59ee6e224eeb567e261afc59a90bf874412707b8848e2f0bb6#rd","文章永久链接")</f>
        <v>文章永久链接</v>
      </c>
    </row>
    <row r="32" spans="1:5" x14ac:dyDescent="0.4">
      <c r="A32" s="2" t="s">
        <v>3</v>
      </c>
      <c r="B32" s="2" t="s">
        <v>142</v>
      </c>
      <c r="C32" s="2" t="s">
        <v>141</v>
      </c>
      <c r="D32" s="2" t="s">
        <v>140</v>
      </c>
      <c r="E32" s="3" t="str">
        <f>HYPERLINK("http://mp.weixin.qq.com/s?__biz=MzUzNTE3NDMwNw==&amp;mid=2247524043&amp;idx=7&amp;sn=ee80577758d58a086c218d2dff02bb41&amp;chksm=fa8b5307cdfcda115972dfd32a501698deeaa91fc476ab8a71bb494ee044bbdb766266f4f36d#rd","文章永久链接")</f>
        <v>文章永久链接</v>
      </c>
    </row>
    <row r="33" spans="1:5" x14ac:dyDescent="0.4">
      <c r="A33" s="2" t="s">
        <v>3</v>
      </c>
      <c r="B33" s="2" t="s">
        <v>139</v>
      </c>
      <c r="C33" s="2" t="s">
        <v>136</v>
      </c>
      <c r="D33" s="2" t="s">
        <v>138</v>
      </c>
      <c r="E33" s="3" t="str">
        <f>HYPERLINK("http://mp.weixin.qq.com/s?__biz=MzUzNTE3NDMwNw==&amp;mid=2247523973&amp;idx=1&amp;sn=cd2a0242a41ec25a236a176e331a71b3&amp;chksm=fa8b5349cdfcda5f6253a101cc30c28518f64825f38824243e10b852c2bf8dd57f7b665ffa6b#rd","文章永久链接")</f>
        <v>文章永久链接</v>
      </c>
    </row>
    <row r="34" spans="1:5" x14ac:dyDescent="0.4">
      <c r="A34" s="2" t="s">
        <v>3</v>
      </c>
      <c r="B34" s="2" t="s">
        <v>137</v>
      </c>
      <c r="C34" s="2" t="s">
        <v>136</v>
      </c>
      <c r="D34" s="2" t="s">
        <v>135</v>
      </c>
      <c r="E34" s="3" t="str">
        <f>HYPERLINK("http://mp.weixin.qq.com/s?__biz=MzUzNTE3NDMwNw==&amp;mid=2247523973&amp;idx=2&amp;sn=885e9944a638db034eede34783623f43&amp;chksm=fa8b5349cdfcda5fd82d4d3df3825c9fd2e51b46b7853fa5093e5e2b5a4fa3e0eba473df4c0b#rd","文章永久链接")</f>
        <v>文章永久链接</v>
      </c>
    </row>
    <row r="35" spans="1:5" x14ac:dyDescent="0.4">
      <c r="A35" s="2" t="s">
        <v>3</v>
      </c>
      <c r="B35" s="2" t="s">
        <v>134</v>
      </c>
      <c r="C35" s="2" t="s">
        <v>119</v>
      </c>
      <c r="D35" s="2" t="s">
        <v>133</v>
      </c>
      <c r="E35" s="3" t="str">
        <f>HYPERLINK("http://mp.weixin.qq.com/s?__biz=MzUzNTE3NDMwNw==&amp;mid=2247523918&amp;idx=1&amp;sn=5f4c536028f6deeba70d86be80328a10&amp;chksm=fa8b5382cdfcda94dc5a9b918e8399e55894b6fed6cbc9c98673ffe350758410b62baf22c8d0#rd","文章永久链接")</f>
        <v>文章永久链接</v>
      </c>
    </row>
    <row r="36" spans="1:5" x14ac:dyDescent="0.4">
      <c r="A36" s="2" t="s">
        <v>3</v>
      </c>
      <c r="B36" s="2" t="s">
        <v>132</v>
      </c>
      <c r="C36" s="2" t="s">
        <v>119</v>
      </c>
      <c r="D36" s="2" t="s">
        <v>131</v>
      </c>
      <c r="E36" s="3" t="str">
        <f>HYPERLINK("http://mp.weixin.qq.com/s?__biz=MzUzNTE3NDMwNw==&amp;mid=2247523918&amp;idx=2&amp;sn=ad63c281598e60d076efa2120f1bcf8c&amp;chksm=fa8b5382cdfcda94c802d6647a216e17ad70a43d686a21050f12b3d22101f6c5d87f365f2ba2#rd","文章永久链接")</f>
        <v>文章永久链接</v>
      </c>
    </row>
    <row r="37" spans="1:5" x14ac:dyDescent="0.4">
      <c r="A37" s="2" t="s">
        <v>3</v>
      </c>
      <c r="B37" s="2" t="s">
        <v>130</v>
      </c>
      <c r="C37" s="2" t="s">
        <v>119</v>
      </c>
      <c r="D37" s="2" t="s">
        <v>129</v>
      </c>
      <c r="E37" s="3" t="str">
        <f>HYPERLINK("http://mp.weixin.qq.com/s?__biz=MzUzNTE3NDMwNw==&amp;mid=2247523918&amp;idx=3&amp;sn=b447b3f9c12218815df6e97d8ed1ee3d&amp;chksm=fa8b5382cdfcda94ca70dbd9f91df2442a28155e1b74d55b6406fbf8e46b41aeabb85537dcda#rd","文章永久链接")</f>
        <v>文章永久链接</v>
      </c>
    </row>
    <row r="38" spans="1:5" x14ac:dyDescent="0.4">
      <c r="A38" s="2" t="s">
        <v>3</v>
      </c>
      <c r="B38" s="2" t="s">
        <v>128</v>
      </c>
      <c r="C38" s="2" t="s">
        <v>119</v>
      </c>
      <c r="D38" s="2" t="s">
        <v>127</v>
      </c>
      <c r="E38" s="3" t="str">
        <f>HYPERLINK("http://mp.weixin.qq.com/s?__biz=MzUzNTE3NDMwNw==&amp;mid=2247523918&amp;idx=4&amp;sn=a88e2ff6ffb6669922edf14188c8b381&amp;chksm=fa8b5382cdfcda9412e4db4817b09f6c4b4bc185a3c170ba3683902a4b9b6c50091feadb5fab#rd","文章永久链接")</f>
        <v>文章永久链接</v>
      </c>
    </row>
    <row r="39" spans="1:5" x14ac:dyDescent="0.4">
      <c r="A39" s="2" t="s">
        <v>3</v>
      </c>
      <c r="B39" s="2" t="s">
        <v>126</v>
      </c>
      <c r="C39" s="2" t="s">
        <v>119</v>
      </c>
      <c r="D39" s="2" t="s">
        <v>125</v>
      </c>
      <c r="E39" s="3" t="str">
        <f>HYPERLINK("http://mp.weixin.qq.com/s?__biz=MzUzNTE3NDMwNw==&amp;mid=2247523918&amp;idx=5&amp;sn=37ba6d548f0f9c57bb89861baa7734fb&amp;chksm=fa8b5382cdfcda9443ad98d88115a0f79a8f444251e16d0a336a6227fd66a7bce5316b8a96c7#rd","文章永久链接")</f>
        <v>文章永久链接</v>
      </c>
    </row>
    <row r="40" spans="1:5" x14ac:dyDescent="0.4">
      <c r="A40" s="2" t="s">
        <v>3</v>
      </c>
      <c r="B40" s="2" t="s">
        <v>124</v>
      </c>
      <c r="C40" s="2" t="s">
        <v>119</v>
      </c>
      <c r="D40" s="2" t="s">
        <v>123</v>
      </c>
      <c r="E40" s="3" t="str">
        <f>HYPERLINK("http://mp.weixin.qq.com/s?__biz=MzUzNTE3NDMwNw==&amp;mid=2247523918&amp;idx=6&amp;sn=f0010de18e91e7bfed2c4d89e8ecc970&amp;chksm=fa8b5382cdfcda948db5fd57b5993dcd1144afdf01f000f5874fc13f9d54876c442399ceccd1#rd","文章永久链接")</f>
        <v>文章永久链接</v>
      </c>
    </row>
    <row r="41" spans="1:5" x14ac:dyDescent="0.4">
      <c r="A41" s="2" t="s">
        <v>3</v>
      </c>
      <c r="B41" s="2" t="s">
        <v>122</v>
      </c>
      <c r="C41" s="2" t="s">
        <v>119</v>
      </c>
      <c r="D41" s="2" t="s">
        <v>121</v>
      </c>
      <c r="E41" s="3" t="str">
        <f>HYPERLINK("http://mp.weixin.qq.com/s?__biz=MzUzNTE3NDMwNw==&amp;mid=2247523918&amp;idx=7&amp;sn=bbe31571d931b26194bc41cc90f8c52a&amp;chksm=fa8b5382cdfcda94056c49c4f13e9e42d74263fcc97ade83434ceb0281ba7b0c58e052eeccf9#rd","文章永久链接")</f>
        <v>文章永久链接</v>
      </c>
    </row>
    <row r="42" spans="1:5" x14ac:dyDescent="0.4">
      <c r="A42" s="2" t="s">
        <v>3</v>
      </c>
      <c r="B42" s="2" t="s">
        <v>120</v>
      </c>
      <c r="C42" s="2" t="s">
        <v>119</v>
      </c>
      <c r="D42" s="2" t="s">
        <v>118</v>
      </c>
      <c r="E42" s="3" t="str">
        <f>HYPERLINK("http://mp.weixin.qq.com/s?__biz=MzUzNTE3NDMwNw==&amp;mid=2247523918&amp;idx=8&amp;sn=91ea23e6f00604b2f4dad1ecad348c6f&amp;chksm=fa8b5382cdfcda9495a72932c12dbc38a67e9a5a01811812265d71f2ce9819aed6afba56c693#rd","文章永久链接")</f>
        <v>文章永久链接</v>
      </c>
    </row>
    <row r="43" spans="1:5" x14ac:dyDescent="0.4">
      <c r="A43" s="2" t="s">
        <v>3</v>
      </c>
      <c r="B43" s="2" t="s">
        <v>117</v>
      </c>
      <c r="C43" s="2" t="s">
        <v>102</v>
      </c>
      <c r="D43" s="2" t="s">
        <v>116</v>
      </c>
      <c r="E43" s="3" t="str">
        <f>HYPERLINK("http://mp.weixin.qq.com/s?__biz=MzUzNTE3NDMwNw==&amp;mid=2247523792&amp;idx=1&amp;sn=177c90aa41ae6663d7e4c59d53624229&amp;chksm=fa8b501ccdfcd90ae1a3ad1cef0b50f80316ddb64100c9ecb90742d946d64061a3278798b94d#rd","文章永久链接")</f>
        <v>文章永久链接</v>
      </c>
    </row>
    <row r="44" spans="1:5" x14ac:dyDescent="0.4">
      <c r="A44" s="2" t="s">
        <v>3</v>
      </c>
      <c r="B44" s="2" t="s">
        <v>115</v>
      </c>
      <c r="C44" s="2" t="s">
        <v>102</v>
      </c>
      <c r="D44" s="2" t="s">
        <v>114</v>
      </c>
      <c r="E44" s="3" t="str">
        <f>HYPERLINK("http://mp.weixin.qq.com/s?__biz=MzUzNTE3NDMwNw==&amp;mid=2247523792&amp;idx=2&amp;sn=30ad1064a89d51297381a98ddd2f5184&amp;chksm=fa8b501ccdfcd90a82140a1bef8404dbe73d4ff5662d577221edb897731ddd1e6819c383aa39#rd","文章永久链接")</f>
        <v>文章永久链接</v>
      </c>
    </row>
    <row r="45" spans="1:5" x14ac:dyDescent="0.4">
      <c r="A45" s="2" t="s">
        <v>3</v>
      </c>
      <c r="B45" s="2" t="s">
        <v>113</v>
      </c>
      <c r="C45" s="2" t="s">
        <v>102</v>
      </c>
      <c r="D45" s="2" t="s">
        <v>112</v>
      </c>
      <c r="E45" s="3" t="str">
        <f>HYPERLINK("http://mp.weixin.qq.com/s?__biz=MzUzNTE3NDMwNw==&amp;mid=2247523792&amp;idx=3&amp;sn=8a613eb17743ff38047193268401c3e8&amp;chksm=fa8b501ccdfcd90a98b41829982261253c8130ea815cebd87c3fb7440255e711a5451d12bf00#rd","文章永久链接")</f>
        <v>文章永久链接</v>
      </c>
    </row>
    <row r="46" spans="1:5" x14ac:dyDescent="0.4">
      <c r="A46" s="2" t="s">
        <v>3</v>
      </c>
      <c r="B46" s="2" t="s">
        <v>111</v>
      </c>
      <c r="C46" s="2" t="s">
        <v>102</v>
      </c>
      <c r="D46" s="2" t="s">
        <v>110</v>
      </c>
      <c r="E46" s="3" t="str">
        <f>HYPERLINK("http://mp.weixin.qq.com/s?__biz=MzUzNTE3NDMwNw==&amp;mid=2247523792&amp;idx=4&amp;sn=1a3dfa68ab6bb4623b901a0a8fc56ba9&amp;chksm=fa8b501ccdfcd90acb3b1fd5c429165df4aedd73a9e1bd107c6dfff6a6ad17caed2546d94af2#rd","文章永久链接")</f>
        <v>文章永久链接</v>
      </c>
    </row>
    <row r="47" spans="1:5" x14ac:dyDescent="0.4">
      <c r="A47" s="2" t="s">
        <v>3</v>
      </c>
      <c r="B47" s="2" t="s">
        <v>109</v>
      </c>
      <c r="C47" s="2" t="s">
        <v>102</v>
      </c>
      <c r="D47" s="2" t="s">
        <v>108</v>
      </c>
      <c r="E47" s="3" t="str">
        <f>HYPERLINK("http://mp.weixin.qq.com/s?__biz=MzUzNTE3NDMwNw==&amp;mid=2247523792&amp;idx=5&amp;sn=c49fac4cc3b9c404d729f91f463fd4af&amp;chksm=fa8b501ccdfcd90ab08b97eae692a2a3a7ef4b1d6182969789c4b9051d5df0b9f3e316ddca56#rd","文章永久链接")</f>
        <v>文章永久链接</v>
      </c>
    </row>
    <row r="48" spans="1:5" x14ac:dyDescent="0.4">
      <c r="A48" s="2" t="s">
        <v>3</v>
      </c>
      <c r="B48" s="2" t="s">
        <v>107</v>
      </c>
      <c r="C48" s="2" t="s">
        <v>102</v>
      </c>
      <c r="D48" s="2" t="s">
        <v>106</v>
      </c>
      <c r="E48" s="3" t="str">
        <f>HYPERLINK("http://mp.weixin.qq.com/s?__biz=MzUzNTE3NDMwNw==&amp;mid=2247523792&amp;idx=6&amp;sn=a6f26d429c885ae338f20113490f15fe&amp;chksm=fa8b501ccdfcd90a6982e2335121fcf2862b78a9945fbdee2ddbb1e7c44d65eb0a22e4e67e91#rd","文章永久链接")</f>
        <v>文章永久链接</v>
      </c>
    </row>
    <row r="49" spans="1:5" x14ac:dyDescent="0.4">
      <c r="A49" s="2" t="s">
        <v>3</v>
      </c>
      <c r="B49" s="2" t="s">
        <v>105</v>
      </c>
      <c r="C49" s="2" t="s">
        <v>102</v>
      </c>
      <c r="D49" s="2" t="s">
        <v>104</v>
      </c>
      <c r="E49" s="3" t="str">
        <f>HYPERLINK("http://mp.weixin.qq.com/s?__biz=MzUzNTE3NDMwNw==&amp;mid=2247523792&amp;idx=7&amp;sn=748a14f8bbb8c4453586252474f143b0&amp;chksm=fa8b501ccdfcd90aa8cd53a685078ab43ec08257b4a4c3acb15802da30493727cbaa4a4d3810#rd","文章永久链接")</f>
        <v>文章永久链接</v>
      </c>
    </row>
    <row r="50" spans="1:5" x14ac:dyDescent="0.4">
      <c r="A50" s="2" t="s">
        <v>3</v>
      </c>
      <c r="B50" s="2" t="s">
        <v>103</v>
      </c>
      <c r="C50" s="2" t="s">
        <v>102</v>
      </c>
      <c r="D50" s="2" t="s">
        <v>101</v>
      </c>
      <c r="E50" s="3" t="str">
        <f>HYPERLINK("http://mp.weixin.qq.com/s?__biz=MzUzNTE3NDMwNw==&amp;mid=2247523792&amp;idx=8&amp;sn=2dce22790209cf19816896c70957c5ec&amp;chksm=fa8b501ccdfcd90a63fea6788091bc1830892cee1f28aa43333c3f547ebd73921c1cf8d291be#rd","文章永久链接")</f>
        <v>文章永久链接</v>
      </c>
    </row>
    <row r="51" spans="1:5" x14ac:dyDescent="0.4">
      <c r="A51" s="2" t="s">
        <v>3</v>
      </c>
      <c r="B51" s="2" t="s">
        <v>100</v>
      </c>
      <c r="C51" s="2" t="s">
        <v>85</v>
      </c>
      <c r="D51" s="2" t="s">
        <v>99</v>
      </c>
      <c r="E51" s="3" t="str">
        <f>HYPERLINK("http://mp.weixin.qq.com/s?__biz=MzUzNTE3NDMwNw==&amp;mid=2247523699&amp;idx=1&amp;sn=90d00ffb3cb65761321f46f2229fb810&amp;chksm=fa8b50bfcdfcd9a97a23a4cdb7c7c89a4dbd7a68596b10c3af6aa8d58a87f0e4e216dec8730f#rd","文章永久链接")</f>
        <v>文章永久链接</v>
      </c>
    </row>
    <row r="52" spans="1:5" x14ac:dyDescent="0.4">
      <c r="A52" s="2" t="s">
        <v>3</v>
      </c>
      <c r="B52" s="2" t="s">
        <v>98</v>
      </c>
      <c r="C52" s="2" t="s">
        <v>85</v>
      </c>
      <c r="D52" s="2" t="s">
        <v>97</v>
      </c>
      <c r="E52" s="3" t="str">
        <f>HYPERLINK("http://mp.weixin.qq.com/s?__biz=MzUzNTE3NDMwNw==&amp;mid=2247523699&amp;idx=2&amp;sn=a22921d462fc35bdffc92b40d8e7603e&amp;chksm=fa8b50bfcdfcd9a9f9b933ca6d73fc658db8336759b38a4bb27be824b83d76a4bc50beadb16c#rd","文章永久链接")</f>
        <v>文章永久链接</v>
      </c>
    </row>
    <row r="53" spans="1:5" x14ac:dyDescent="0.4">
      <c r="A53" s="2" t="s">
        <v>3</v>
      </c>
      <c r="B53" s="2" t="s">
        <v>96</v>
      </c>
      <c r="C53" s="2" t="s">
        <v>85</v>
      </c>
      <c r="D53" s="2" t="s">
        <v>95</v>
      </c>
      <c r="E53" s="3" t="str">
        <f>HYPERLINK("http://mp.weixin.qq.com/s?__biz=MzUzNTE3NDMwNw==&amp;mid=2247523699&amp;idx=3&amp;sn=e98e087a475d0fbe47f0046fb691414c&amp;chksm=fa8b50bfcdfcd9a926c964962502ffe6a6fbb4af5941a43973f5725979ad97f37ef1ba2143af#rd","文章永久链接")</f>
        <v>文章永久链接</v>
      </c>
    </row>
    <row r="54" spans="1:5" x14ac:dyDescent="0.4">
      <c r="A54" s="2" t="s">
        <v>3</v>
      </c>
      <c r="B54" s="2" t="s">
        <v>94</v>
      </c>
      <c r="C54" s="2" t="s">
        <v>85</v>
      </c>
      <c r="D54" s="2" t="s">
        <v>93</v>
      </c>
      <c r="E54" s="3" t="str">
        <f>HYPERLINK("http://mp.weixin.qq.com/s?__biz=MzUzNTE3NDMwNw==&amp;mid=2247523699&amp;idx=4&amp;sn=161e51010ed2fd7494674c8536d2b954&amp;chksm=fa8b50bfcdfcd9a953e5818aaa40395b34c6befeead4b966af876b79061c4912e49dd3cecc10#rd","文章永久链接")</f>
        <v>文章永久链接</v>
      </c>
    </row>
    <row r="55" spans="1:5" x14ac:dyDescent="0.4">
      <c r="A55" s="2" t="s">
        <v>3</v>
      </c>
      <c r="B55" s="2" t="s">
        <v>92</v>
      </c>
      <c r="C55" s="2" t="s">
        <v>85</v>
      </c>
      <c r="D55" s="2" t="s">
        <v>91</v>
      </c>
      <c r="E55" s="3" t="str">
        <f>HYPERLINK("http://mp.weixin.qq.com/s?__biz=MzUzNTE3NDMwNw==&amp;mid=2247523699&amp;idx=5&amp;sn=6446a41943a8185a3ca4ef6f7ccc0d75&amp;chksm=fa8b50bfcdfcd9a99bfabb7c925181d154908362b2035ac92f2d9b5985c5802cd2e690418e0a#rd","文章永久链接")</f>
        <v>文章永久链接</v>
      </c>
    </row>
    <row r="56" spans="1:5" x14ac:dyDescent="0.4">
      <c r="A56" s="2" t="s">
        <v>3</v>
      </c>
      <c r="B56" s="2" t="s">
        <v>90</v>
      </c>
      <c r="C56" s="2" t="s">
        <v>85</v>
      </c>
      <c r="D56" s="2" t="s">
        <v>89</v>
      </c>
      <c r="E56" s="3" t="str">
        <f>HYPERLINK("http://mp.weixin.qq.com/s?__biz=MzUzNTE3NDMwNw==&amp;mid=2247523699&amp;idx=6&amp;sn=08750ee994bf16e895a160ba67437cf5&amp;chksm=fa8b50bfcdfcd9a9d571088380546ac1a0c0966d9d653217d3a18a7ceead48bd00e5a0e48590#rd","文章永久链接")</f>
        <v>文章永久链接</v>
      </c>
    </row>
    <row r="57" spans="1:5" x14ac:dyDescent="0.4">
      <c r="A57" s="2" t="s">
        <v>3</v>
      </c>
      <c r="B57" s="2" t="s">
        <v>88</v>
      </c>
      <c r="C57" s="2" t="s">
        <v>85</v>
      </c>
      <c r="D57" s="2" t="s">
        <v>87</v>
      </c>
      <c r="E57" s="3" t="str">
        <f>HYPERLINK("http://mp.weixin.qq.com/s?__biz=MzUzNTE3NDMwNw==&amp;mid=2247523699&amp;idx=7&amp;sn=6341596fd9db4aa8fde289860d79ace5&amp;chksm=fa8b50bfcdfcd9a95f312674776493623a2f424647f871ea18aed45d88f817369120e2abb97b#rd","文章永久链接")</f>
        <v>文章永久链接</v>
      </c>
    </row>
    <row r="58" spans="1:5" x14ac:dyDescent="0.4">
      <c r="A58" s="2" t="s">
        <v>3</v>
      </c>
      <c r="B58" s="2" t="s">
        <v>86</v>
      </c>
      <c r="C58" s="2" t="s">
        <v>85</v>
      </c>
      <c r="D58" s="2" t="s">
        <v>84</v>
      </c>
      <c r="E58" s="3" t="str">
        <f>HYPERLINK("http://mp.weixin.qq.com/s?__biz=MzUzNTE3NDMwNw==&amp;mid=2247523699&amp;idx=8&amp;sn=50756b2d5aa182fd9d890cbbb226b6f9&amp;chksm=fa8b50bfcdfcd9a9b94b8bd404f68340e008e013fbe472cc07edc5dca7e6b97ab2d4d33056a3#rd","文章永久链接")</f>
        <v>文章永久链接</v>
      </c>
    </row>
    <row r="59" spans="1:5" x14ac:dyDescent="0.4">
      <c r="A59" s="2" t="s">
        <v>3</v>
      </c>
      <c r="B59" s="2" t="s">
        <v>83</v>
      </c>
      <c r="C59" s="2" t="s">
        <v>68</v>
      </c>
      <c r="D59" s="2" t="s">
        <v>82</v>
      </c>
      <c r="E59" s="3" t="str">
        <f>HYPERLINK("http://mp.weixin.qq.com/s?__biz=MzUzNTE3NDMwNw==&amp;mid=2247523617&amp;idx=1&amp;sn=e46aac06c116cc040118dd3553733610&amp;chksm=fa8b50edcdfcd9fbaa45434c3d2ab00cd179268e30404c8b25ba38d53d80ee1baa41dd5f122b#rd","文章永久链接")</f>
        <v>文章永久链接</v>
      </c>
    </row>
    <row r="60" spans="1:5" x14ac:dyDescent="0.4">
      <c r="A60" s="2" t="s">
        <v>3</v>
      </c>
      <c r="B60" s="2" t="s">
        <v>81</v>
      </c>
      <c r="C60" s="2" t="s">
        <v>68</v>
      </c>
      <c r="D60" s="2" t="s">
        <v>80</v>
      </c>
      <c r="E60" s="3" t="str">
        <f>HYPERLINK("http://mp.weixin.qq.com/s?__biz=MzUzNTE3NDMwNw==&amp;mid=2247523617&amp;idx=2&amp;sn=cb5876f0ce642a778c33049c35f3e905&amp;chksm=fa8b50edcdfcd9fb465ceb184b533dfe10f3194f44396fd267c77016f8b2248fb415a5555e62#rd","文章永久链接")</f>
        <v>文章永久链接</v>
      </c>
    </row>
    <row r="61" spans="1:5" x14ac:dyDescent="0.4">
      <c r="A61" s="2" t="s">
        <v>3</v>
      </c>
      <c r="B61" s="2" t="s">
        <v>79</v>
      </c>
      <c r="C61" s="2" t="s">
        <v>68</v>
      </c>
      <c r="D61" s="2" t="s">
        <v>78</v>
      </c>
      <c r="E61" s="3" t="str">
        <f>HYPERLINK("http://mp.weixin.qq.com/s?__biz=MzUzNTE3NDMwNw==&amp;mid=2247523617&amp;idx=3&amp;sn=6f9dba3a24a30f4b8498b7e569231965&amp;chksm=fa8b50edcdfcd9fbd823e3efa2b166330bdbec1dd855d3705faacd455a92a93c894a79f5245d#rd","文章永久链接")</f>
        <v>文章永久链接</v>
      </c>
    </row>
    <row r="62" spans="1:5" x14ac:dyDescent="0.4">
      <c r="A62" s="2" t="s">
        <v>3</v>
      </c>
      <c r="B62" s="2" t="s">
        <v>77</v>
      </c>
      <c r="C62" s="2" t="s">
        <v>68</v>
      </c>
      <c r="D62" s="2" t="s">
        <v>76</v>
      </c>
      <c r="E62" s="3" t="str">
        <f>HYPERLINK("http://mp.weixin.qq.com/s?__biz=MzUzNTE3NDMwNw==&amp;mid=2247523617&amp;idx=4&amp;sn=a2061f9bf7fed6f7025c0b3e858bf429&amp;chksm=fa8b50edcdfcd9fbef001292346718fcce65419b162083fd097d9c3a117ddb71bc78d342e29a#rd","文章永久链接")</f>
        <v>文章永久链接</v>
      </c>
    </row>
    <row r="63" spans="1:5" x14ac:dyDescent="0.4">
      <c r="A63" s="2" t="s">
        <v>3</v>
      </c>
      <c r="B63" s="2" t="s">
        <v>75</v>
      </c>
      <c r="C63" s="2" t="s">
        <v>68</v>
      </c>
      <c r="D63" s="2" t="s">
        <v>74</v>
      </c>
      <c r="E63" s="3" t="str">
        <f>HYPERLINK("http://mp.weixin.qq.com/s?__biz=MzUzNTE3NDMwNw==&amp;mid=2247523617&amp;idx=5&amp;sn=1966adb7be26903c8088e549a37d09a9&amp;chksm=fa8b50edcdfcd9fb39247ae6c7267814f4fdf36d226984c5a27a77a192755449b3db4ce71e34#rd","文章永久链接")</f>
        <v>文章永久链接</v>
      </c>
    </row>
    <row r="64" spans="1:5" x14ac:dyDescent="0.4">
      <c r="A64" s="2" t="s">
        <v>3</v>
      </c>
      <c r="B64" s="2" t="s">
        <v>73</v>
      </c>
      <c r="C64" s="2" t="s">
        <v>68</v>
      </c>
      <c r="D64" s="2" t="s">
        <v>72</v>
      </c>
      <c r="E64" s="3" t="str">
        <f>HYPERLINK("http://mp.weixin.qq.com/s?__biz=MzUzNTE3NDMwNw==&amp;mid=2247523617&amp;idx=6&amp;sn=c3dfc9589f639f8812560cbccff13891&amp;chksm=fa8b50edcdfcd9fb39b30c0dfc0055232dec2b0ea8114c0955280d30a39d4c2844fabe79faba#rd","文章永久链接")</f>
        <v>文章永久链接</v>
      </c>
    </row>
    <row r="65" spans="1:5" x14ac:dyDescent="0.4">
      <c r="A65" s="2" t="s">
        <v>3</v>
      </c>
      <c r="B65" s="2" t="s">
        <v>71</v>
      </c>
      <c r="C65" s="2" t="s">
        <v>68</v>
      </c>
      <c r="D65" s="2" t="s">
        <v>70</v>
      </c>
      <c r="E65" s="3" t="str">
        <f>HYPERLINK("http://mp.weixin.qq.com/s?__biz=MzUzNTE3NDMwNw==&amp;mid=2247523617&amp;idx=7&amp;sn=2e9ca2692b3bf4ab9f34faac55ff704f&amp;chksm=fa8b50edcdfcd9fbf4ba0f405d05bfa9fa73c9aa65509c6441bfc5e53f0c6864e3f11c0f4f45#rd","文章永久链接")</f>
        <v>文章永久链接</v>
      </c>
    </row>
    <row r="66" spans="1:5" x14ac:dyDescent="0.4">
      <c r="A66" s="2" t="s">
        <v>3</v>
      </c>
      <c r="B66" s="2" t="s">
        <v>69</v>
      </c>
      <c r="C66" s="2" t="s">
        <v>68</v>
      </c>
      <c r="D66" s="2" t="s">
        <v>67</v>
      </c>
      <c r="E66" s="3" t="str">
        <f>HYPERLINK("http://mp.weixin.qq.com/s?__biz=MzUzNTE3NDMwNw==&amp;mid=2247523617&amp;idx=8&amp;sn=d209f794c6f18b2cb7c84be1b7fe0d35&amp;chksm=fa8b50edcdfcd9fb8d5fc5c4475cf65253a5155bc2d3d88656d26ea101dcc05843d545e1221e#rd","文章永久链接")</f>
        <v>文章永久链接</v>
      </c>
    </row>
    <row r="67" spans="1:5" x14ac:dyDescent="0.4">
      <c r="A67" s="2" t="s">
        <v>3</v>
      </c>
      <c r="B67" s="2" t="s">
        <v>66</v>
      </c>
      <c r="C67" s="2" t="s">
        <v>53</v>
      </c>
      <c r="D67" s="2" t="s">
        <v>65</v>
      </c>
      <c r="E67" s="3" t="str">
        <f>HYPERLINK("http://mp.weixin.qq.com/s?__biz=MzUzNTE3NDMwNw==&amp;mid=2247523508&amp;idx=1&amp;sn=8e8b656d992de9272eb08421347471e6&amp;chksm=fa8b5178cdfcd86e07776a4491cb4db016686d4dc83ed28f633fd27e63b766d156bb6a12b4f5#rd","文章永久链接")</f>
        <v>文章永久链接</v>
      </c>
    </row>
    <row r="68" spans="1:5" x14ac:dyDescent="0.4">
      <c r="A68" s="2" t="s">
        <v>3</v>
      </c>
      <c r="B68" s="2" t="s">
        <v>64</v>
      </c>
      <c r="C68" s="2" t="s">
        <v>53</v>
      </c>
      <c r="D68" s="2" t="s">
        <v>63</v>
      </c>
      <c r="E68" s="3" t="str">
        <f>HYPERLINK("http://mp.weixin.qq.com/s?__biz=MzUzNTE3NDMwNw==&amp;mid=2247523508&amp;idx=2&amp;sn=ba17096abc3e54ee7b52bb112159b601&amp;chksm=fa8b5178cdfcd86ea6500d87d84e71afd0946037a6d45d299ff9d0e971a1303a3667a10b0453#rd","文章永久链接")</f>
        <v>文章永久链接</v>
      </c>
    </row>
    <row r="69" spans="1:5" x14ac:dyDescent="0.4">
      <c r="A69" s="2" t="s">
        <v>3</v>
      </c>
      <c r="B69" s="2" t="s">
        <v>62</v>
      </c>
      <c r="C69" s="2" t="s">
        <v>53</v>
      </c>
      <c r="D69" s="2" t="s">
        <v>61</v>
      </c>
      <c r="E69" s="3" t="str">
        <f>HYPERLINK("http://mp.weixin.qq.com/s?__biz=MzUzNTE3NDMwNw==&amp;mid=2247523508&amp;idx=3&amp;sn=b8b82a7a5c43f4a47fe6fcdc2a99e01e&amp;chksm=fa8b5178cdfcd86eb071972e4bd301227a232027fce2a6b0aff3c50eb45598b8a4f2b8c7217c#rd","文章永久链接")</f>
        <v>文章永久链接</v>
      </c>
    </row>
    <row r="70" spans="1:5" x14ac:dyDescent="0.4">
      <c r="A70" s="2" t="s">
        <v>3</v>
      </c>
      <c r="B70" s="2" t="s">
        <v>60</v>
      </c>
      <c r="C70" s="2" t="s">
        <v>53</v>
      </c>
      <c r="D70" s="2" t="s">
        <v>59</v>
      </c>
      <c r="E70" s="3" t="str">
        <f>HYPERLINK("http://mp.weixin.qq.com/s?__biz=MzUzNTE3NDMwNw==&amp;mid=2247523508&amp;idx=4&amp;sn=b7a7b5f63be1b1103c05f87625cf86af&amp;chksm=fa8b5178cdfcd86ec851aaafa0843d83dbeb4ad1b41b425ee978bfa8f3c501d519cc2c71788c#rd","文章永久链接")</f>
        <v>文章永久链接</v>
      </c>
    </row>
    <row r="71" spans="1:5" x14ac:dyDescent="0.4">
      <c r="A71" s="2" t="s">
        <v>3</v>
      </c>
      <c r="B71" s="2" t="s">
        <v>58</v>
      </c>
      <c r="C71" s="2" t="s">
        <v>53</v>
      </c>
      <c r="D71" s="2" t="s">
        <v>57</v>
      </c>
      <c r="E71" s="3" t="str">
        <f>HYPERLINK("http://mp.weixin.qq.com/s?__biz=MzUzNTE3NDMwNw==&amp;mid=2247523508&amp;idx=5&amp;sn=43662c01494c4286fbd0336c5db41818&amp;chksm=fa8b5178cdfcd86e8e6c57a4ed738d9132dffbe729e7c6da42c1cd2fb14ed708e75ce0d8ef52#rd","文章永久链接")</f>
        <v>文章永久链接</v>
      </c>
    </row>
    <row r="72" spans="1:5" x14ac:dyDescent="0.4">
      <c r="A72" s="2" t="s">
        <v>3</v>
      </c>
      <c r="B72" s="2" t="s">
        <v>56</v>
      </c>
      <c r="C72" s="2" t="s">
        <v>53</v>
      </c>
      <c r="D72" s="2" t="s">
        <v>55</v>
      </c>
      <c r="E72" s="3" t="str">
        <f>HYPERLINK("http://mp.weixin.qq.com/s?__biz=MzUzNTE3NDMwNw==&amp;mid=2247523508&amp;idx=6&amp;sn=2d46b77951a972caaca6f6af8f417b6c&amp;chksm=fa8b5178cdfcd86e5696e59d22d266f8847a9c911fc9563378c56c0aaa21fa8b97acf2070bc5#rd","文章永久链接")</f>
        <v>文章永久链接</v>
      </c>
    </row>
    <row r="73" spans="1:5" x14ac:dyDescent="0.4">
      <c r="A73" s="2" t="s">
        <v>3</v>
      </c>
      <c r="B73" s="2" t="s">
        <v>54</v>
      </c>
      <c r="C73" s="2" t="s">
        <v>53</v>
      </c>
      <c r="D73" s="2" t="s">
        <v>52</v>
      </c>
      <c r="E73" s="3" t="str">
        <f>HYPERLINK("http://mp.weixin.qq.com/s?__biz=MzUzNTE3NDMwNw==&amp;mid=2247523508&amp;idx=7&amp;sn=eca6ae45c5ac1f9c21d80568d820ea23&amp;chksm=fa8b5178cdfcd86e5a215cf5948fec79c3547e9d6d979d04c1d726535ea36f303b0d9b435adf#rd","文章永久链接")</f>
        <v>文章永久链接</v>
      </c>
    </row>
    <row r="74" spans="1:5" x14ac:dyDescent="0.4">
      <c r="A74" s="2" t="s">
        <v>3</v>
      </c>
      <c r="B74" s="2" t="s">
        <v>243</v>
      </c>
      <c r="C74" s="2" t="s">
        <v>234</v>
      </c>
      <c r="D74" s="2" t="s">
        <v>242</v>
      </c>
      <c r="E74" s="3" t="str">
        <f>HYPERLINK("http://mp.weixin.qq.com/s?__biz=MzUzNTE3NDMwNw==&amp;mid=2247523442&amp;idx=1&amp;sn=0988845f775e975cfef1acce9f4787f8&amp;chksm=fa8b51becdfcd8a8f8598ab0dc249aadda8dfa611e84110c3f8116a3409e71471cc9af583513#rd","文章永久链接")</f>
        <v>文章永久链接</v>
      </c>
    </row>
    <row r="75" spans="1:5" x14ac:dyDescent="0.4">
      <c r="A75" s="2" t="s">
        <v>3</v>
      </c>
      <c r="B75" s="2" t="s">
        <v>241</v>
      </c>
      <c r="C75" s="2" t="s">
        <v>234</v>
      </c>
      <c r="D75" s="2" t="s">
        <v>240</v>
      </c>
      <c r="E75" s="3" t="str">
        <f>HYPERLINK("http://mp.weixin.qq.com/s?__biz=MzUzNTE3NDMwNw==&amp;mid=2247523442&amp;idx=2&amp;sn=a156860adff0bc8c4fe6c5e118de6b82&amp;chksm=fa8b51becdfcd8a8fd557d1d0d260281630bbf9b18552c085010848fac31bc2d2eccbcf7d42d#rd","文章永久链接")</f>
        <v>文章永久链接</v>
      </c>
    </row>
    <row r="76" spans="1:5" x14ac:dyDescent="0.4">
      <c r="A76" s="2" t="s">
        <v>3</v>
      </c>
      <c r="B76" s="2" t="s">
        <v>239</v>
      </c>
      <c r="C76" s="2" t="s">
        <v>234</v>
      </c>
      <c r="D76" s="2" t="s">
        <v>238</v>
      </c>
      <c r="E76" s="3" t="str">
        <f>HYPERLINK("http://mp.weixin.qq.com/s?__biz=MzUzNTE3NDMwNw==&amp;mid=2247523442&amp;idx=3&amp;sn=5e9d59cd6524cb7f682f053cc4b2f45b&amp;chksm=fa8b51becdfcd8a8a920be77a7a145e92a209b079f4187bd99f19031fceb11aef5794011ea25#rd","文章永久链接")</f>
        <v>文章永久链接</v>
      </c>
    </row>
    <row r="77" spans="1:5" x14ac:dyDescent="0.4">
      <c r="A77" s="2" t="s">
        <v>3</v>
      </c>
      <c r="B77" s="2" t="s">
        <v>237</v>
      </c>
      <c r="C77" s="2" t="s">
        <v>234</v>
      </c>
      <c r="D77" s="2" t="s">
        <v>236</v>
      </c>
      <c r="E77" s="3" t="str">
        <f>HYPERLINK("http://mp.weixin.qq.com/s?__biz=MzUzNTE3NDMwNw==&amp;mid=2247523442&amp;idx=4&amp;sn=64dfc3beab29d87ce82c946cc10f3c91&amp;chksm=fa8b51becdfcd8a8607e681d8aced98b176c589cee33dd7d800d617227cb38fde007354f2bb6#rd","文章永久链接")</f>
        <v>文章永久链接</v>
      </c>
    </row>
    <row r="78" spans="1:5" x14ac:dyDescent="0.4">
      <c r="A78" s="2" t="s">
        <v>3</v>
      </c>
      <c r="B78" s="2" t="s">
        <v>235</v>
      </c>
      <c r="C78" s="2" t="s">
        <v>234</v>
      </c>
      <c r="D78" s="2" t="s">
        <v>233</v>
      </c>
      <c r="E78" s="3" t="str">
        <f>HYPERLINK("http://mp.weixin.qq.com/s?__biz=MzUzNTE3NDMwNw==&amp;mid=2247523442&amp;idx=5&amp;sn=8adaf7f461556217f202b1b57830c9b4&amp;chksm=fa8b51becdfcd8a8beaa5aa2695767d4c7e5aea22d538016406a996ba00ce77df74deb775004#rd","文章永久链接")</f>
        <v>文章永久链接</v>
      </c>
    </row>
    <row r="79" spans="1:5" x14ac:dyDescent="0.4">
      <c r="A79" s="2" t="s">
        <v>3</v>
      </c>
      <c r="B79" s="2" t="s">
        <v>232</v>
      </c>
      <c r="C79" s="2" t="s">
        <v>231</v>
      </c>
      <c r="D79" s="2" t="s">
        <v>230</v>
      </c>
      <c r="E79" s="3" t="str">
        <f>HYPERLINK("http://mp.weixin.qq.com/s?__biz=MzUzNTE3NDMwNw==&amp;mid=2247523402&amp;idx=1&amp;sn=9818af175793f600bbff241c7ee76173&amp;chksm=fa8b5186cdfcd8903a1c7976f1f30c12c905a573c559b642d9547b234f399647a0017b569aba#rd","文章永久链接")</f>
        <v>文章永久链接</v>
      </c>
    </row>
    <row r="80" spans="1:5" x14ac:dyDescent="0.4">
      <c r="A80" s="2" t="s">
        <v>3</v>
      </c>
      <c r="B80" s="2" t="s">
        <v>229</v>
      </c>
      <c r="C80" s="2" t="s">
        <v>222</v>
      </c>
      <c r="D80" s="2" t="s">
        <v>228</v>
      </c>
      <c r="E80" s="3" t="str">
        <f>HYPERLINK("http://mp.weixin.qq.com/s?__biz=MzUzNTE3NDMwNw==&amp;mid=2247523389&amp;idx=1&amp;sn=ad77d715f210782ab808528966c035ab&amp;chksm=fa8b51f1cdfcd8e7d38467099b38f002db461a18cba98d2a49e3ea866a4a0eb12fe97429c5ab#rd","文章永久链接")</f>
        <v>文章永久链接</v>
      </c>
    </row>
    <row r="81" spans="1:5" x14ac:dyDescent="0.4">
      <c r="A81" s="2" t="s">
        <v>3</v>
      </c>
      <c r="B81" s="2" t="s">
        <v>227</v>
      </c>
      <c r="C81" s="2" t="s">
        <v>222</v>
      </c>
      <c r="D81" s="2" t="s">
        <v>226</v>
      </c>
      <c r="E81" s="3" t="str">
        <f>HYPERLINK("http://mp.weixin.qq.com/s?__biz=MzUzNTE3NDMwNw==&amp;mid=2247523389&amp;idx=2&amp;sn=038dff91b81b320f6ceede5d0e25b08a&amp;chksm=fa8b51f1cdfcd8e71fca5966c8f9bfaa2b9d98d7612caa457c0aec14e63edaa07c300f7db347#rd","文章永久链接")</f>
        <v>文章永久链接</v>
      </c>
    </row>
    <row r="82" spans="1:5" x14ac:dyDescent="0.4">
      <c r="A82" s="2" t="s">
        <v>3</v>
      </c>
      <c r="B82" s="2" t="s">
        <v>225</v>
      </c>
      <c r="C82" s="2" t="s">
        <v>222</v>
      </c>
      <c r="D82" s="2" t="s">
        <v>224</v>
      </c>
      <c r="E82" s="3" t="str">
        <f>HYPERLINK("http://mp.weixin.qq.com/s?__biz=MzUzNTE3NDMwNw==&amp;mid=2247523389&amp;idx=3&amp;sn=aac95ea0839175a697c73f9a79ccf1c9&amp;chksm=fa8b51f1cdfcd8e75f99c70e3b13299ae3efee8e0a3366aef9a780c2b81c8d97bebac53a3e16#rd","文章永久链接")</f>
        <v>文章永久链接</v>
      </c>
    </row>
    <row r="83" spans="1:5" x14ac:dyDescent="0.4">
      <c r="A83" s="2" t="s">
        <v>3</v>
      </c>
      <c r="B83" s="2" t="s">
        <v>223</v>
      </c>
      <c r="C83" s="2" t="s">
        <v>222</v>
      </c>
      <c r="D83" s="2" t="s">
        <v>221</v>
      </c>
      <c r="E83" s="3" t="str">
        <f>HYPERLINK("http://mp.weixin.qq.com/s?__biz=MzUzNTE3NDMwNw==&amp;mid=2247523389&amp;idx=4&amp;sn=9b6b091fbe13670a159b3b6e5a28c920&amp;chksm=fa8b51f1cdfcd8e71ee4374c66f83025541ea832cae8f5812c5cc8f4510517b15d6bd1f7ab62#rd","文章永久链接")</f>
        <v>文章永久链接</v>
      </c>
    </row>
    <row r="84" spans="1:5" x14ac:dyDescent="0.4">
      <c r="A84" s="2" t="s">
        <v>3</v>
      </c>
      <c r="B84" s="2" t="s">
        <v>220</v>
      </c>
      <c r="C84" s="2" t="s">
        <v>205</v>
      </c>
      <c r="D84" s="2" t="s">
        <v>219</v>
      </c>
      <c r="E84" s="3" t="str">
        <f>HYPERLINK("http://mp.weixin.qq.com/s?__biz=MzUzNTE3NDMwNw==&amp;mid=2247523335&amp;idx=1&amp;sn=ba21ea2c7b58b8b4f80aaade4a2501e0&amp;chksm=fa8b51cbcdfcd8dd69ec520e520b41b6827090fad3b7efeef96836384951850511e5ee646069#rd","文章永久链接")</f>
        <v>文章永久链接</v>
      </c>
    </row>
    <row r="85" spans="1:5" x14ac:dyDescent="0.4">
      <c r="A85" s="2" t="s">
        <v>3</v>
      </c>
      <c r="B85" s="2" t="s">
        <v>218</v>
      </c>
      <c r="C85" s="2" t="s">
        <v>205</v>
      </c>
      <c r="D85" s="2" t="s">
        <v>217</v>
      </c>
      <c r="E85" s="3" t="str">
        <f>HYPERLINK("http://mp.weixin.qq.com/s?__biz=MzUzNTE3NDMwNw==&amp;mid=2247523335&amp;idx=2&amp;sn=81d39e25906e90f3cbd7fb72e32c8db8&amp;chksm=fa8b51cbcdfcd8ddbd6312c534203d9aa2fecaaf9b12390a4643cf425ffe8df6dc2951affcd3#rd","文章永久链接")</f>
        <v>文章永久链接</v>
      </c>
    </row>
    <row r="86" spans="1:5" x14ac:dyDescent="0.4">
      <c r="A86" s="2" t="s">
        <v>3</v>
      </c>
      <c r="B86" s="2" t="s">
        <v>216</v>
      </c>
      <c r="C86" s="2" t="s">
        <v>205</v>
      </c>
      <c r="D86" s="2" t="s">
        <v>215</v>
      </c>
      <c r="E86" s="3" t="str">
        <f>HYPERLINK("http://mp.weixin.qq.com/s?__biz=MzUzNTE3NDMwNw==&amp;mid=2247523335&amp;idx=3&amp;sn=bf2faf72d71e1c279a7dad27a717c81c&amp;chksm=fa8b51cbcdfcd8ddf912c933d9396d94d74c20486a109d9646d79ec03eb5d676a329bdb93972#rd","文章永久链接")</f>
        <v>文章永久链接</v>
      </c>
    </row>
    <row r="87" spans="1:5" x14ac:dyDescent="0.4">
      <c r="A87" s="2" t="s">
        <v>3</v>
      </c>
      <c r="B87" s="2" t="s">
        <v>214</v>
      </c>
      <c r="C87" s="2" t="s">
        <v>205</v>
      </c>
      <c r="D87" s="2" t="s">
        <v>213</v>
      </c>
      <c r="E87" s="3" t="str">
        <f>HYPERLINK("http://mp.weixin.qq.com/s?__biz=MzUzNTE3NDMwNw==&amp;mid=2247523335&amp;idx=4&amp;sn=a50e393e693cdae83e2bca5f67483939&amp;chksm=fa8b51cbcdfcd8dd2ff60476e19f8d30e5fc0a1dac2752524dff0f54befff44073306b006f72#rd","文章永久链接")</f>
        <v>文章永久链接</v>
      </c>
    </row>
    <row r="88" spans="1:5" x14ac:dyDescent="0.4">
      <c r="A88" s="2" t="s">
        <v>3</v>
      </c>
      <c r="B88" s="2" t="s">
        <v>212</v>
      </c>
      <c r="C88" s="2" t="s">
        <v>205</v>
      </c>
      <c r="D88" s="2" t="s">
        <v>211</v>
      </c>
      <c r="E88" s="3" t="str">
        <f>HYPERLINK("http://mp.weixin.qq.com/s?__biz=MzUzNTE3NDMwNw==&amp;mid=2247523335&amp;idx=5&amp;sn=2d69bdb77700837d30d7590801baad98&amp;chksm=fa8b51cbcdfcd8dd24e976996247a43602bb23d245d0f6e84651c56d145ba075278c2f2f51fa#rd","文章永久链接")</f>
        <v>文章永久链接</v>
      </c>
    </row>
    <row r="89" spans="1:5" x14ac:dyDescent="0.4">
      <c r="A89" s="2" t="s">
        <v>3</v>
      </c>
      <c r="B89" s="2" t="s">
        <v>210</v>
      </c>
      <c r="C89" s="2" t="s">
        <v>205</v>
      </c>
      <c r="D89" s="2" t="s">
        <v>209</v>
      </c>
      <c r="E89" s="3" t="str">
        <f>HYPERLINK("http://mp.weixin.qq.com/s?__biz=MzUzNTE3NDMwNw==&amp;mid=2247523335&amp;idx=6&amp;sn=f3945832b4fecc8bf9575685fec0e8c3&amp;chksm=fa8b51cbcdfcd8ddcda450f07ec386256817d19b8d4ef8b4a9a468982aebb5aa8ca947496ee6#rd","文章永久链接")</f>
        <v>文章永久链接</v>
      </c>
    </row>
    <row r="90" spans="1:5" x14ac:dyDescent="0.4">
      <c r="A90" s="2" t="s">
        <v>3</v>
      </c>
      <c r="B90" s="2" t="s">
        <v>208</v>
      </c>
      <c r="C90" s="2" t="s">
        <v>205</v>
      </c>
      <c r="D90" s="2" t="s">
        <v>207</v>
      </c>
      <c r="E90" s="3" t="str">
        <f>HYPERLINK("http://mp.weixin.qq.com/s?__biz=MzUzNTE3NDMwNw==&amp;mid=2247523335&amp;idx=7&amp;sn=f645483555975505cbd57be66b991b48&amp;chksm=fa8b51cbcdfcd8ddec05825bc9975d537c1a06b7e110ace0267b4f963b94111d64f41f1610df#rd","文章永久链接")</f>
        <v>文章永久链接</v>
      </c>
    </row>
    <row r="91" spans="1:5" x14ac:dyDescent="0.4">
      <c r="A91" s="2" t="s">
        <v>3</v>
      </c>
      <c r="B91" s="2" t="s">
        <v>206</v>
      </c>
      <c r="C91" s="2" t="s">
        <v>205</v>
      </c>
      <c r="D91" s="2" t="s">
        <v>204</v>
      </c>
      <c r="E91" s="3" t="str">
        <f>HYPERLINK("http://mp.weixin.qq.com/s?__biz=MzUzNTE3NDMwNw==&amp;mid=2247523335&amp;idx=8&amp;sn=ddb3b533b52e46dc6d07c3727419c081&amp;chksm=fa8b51cbcdfcd8ddc373242310d973bb6b1b8dcbe6957cefd415afd43a517a494ee7e58be93f#rd","文章永久链接")</f>
        <v>文章永久链接</v>
      </c>
    </row>
    <row r="92" spans="1:5" x14ac:dyDescent="0.4">
      <c r="A92" s="2" t="s">
        <v>3</v>
      </c>
      <c r="B92" s="2" t="s">
        <v>203</v>
      </c>
      <c r="C92" s="2" t="s">
        <v>190</v>
      </c>
      <c r="D92" s="2" t="s">
        <v>202</v>
      </c>
      <c r="E92" s="3" t="str">
        <f>HYPERLINK("http://mp.weixin.qq.com/s?__biz=MzUzNTE3NDMwNw==&amp;mid=2247523195&amp;idx=1&amp;sn=24396776fd2bafab4ace1e1adbfdc7bd&amp;chksm=fa8b56b7cdfcdfa142aea4615e92a11af64aaa4ddb5b1f71fb6ca51871a0a7b5e981a5d39aa6#rd","文章永久链接")</f>
        <v>文章永久链接</v>
      </c>
    </row>
    <row r="93" spans="1:5" x14ac:dyDescent="0.4">
      <c r="A93" s="2" t="s">
        <v>3</v>
      </c>
      <c r="B93" s="2" t="s">
        <v>201</v>
      </c>
      <c r="C93" s="2" t="s">
        <v>190</v>
      </c>
      <c r="D93" s="2" t="s">
        <v>200</v>
      </c>
      <c r="E93" s="3" t="str">
        <f>HYPERLINK("http://mp.weixin.qq.com/s?__biz=MzUzNTE3NDMwNw==&amp;mid=2247523195&amp;idx=2&amp;sn=be044856a34eb4b2b00426bd79235b43&amp;chksm=fa8b56b7cdfcdfa1c69ef5f25f1a85d0d150d9f19ea5781cf53118c29421ec3e5a38ea9da2ed#rd","文章永久链接")</f>
        <v>文章永久链接</v>
      </c>
    </row>
    <row r="94" spans="1:5" x14ac:dyDescent="0.4">
      <c r="A94" s="2" t="s">
        <v>3</v>
      </c>
      <c r="B94" s="2" t="s">
        <v>199</v>
      </c>
      <c r="C94" s="2" t="s">
        <v>190</v>
      </c>
      <c r="D94" s="2" t="s">
        <v>198</v>
      </c>
      <c r="E94" s="3" t="str">
        <f>HYPERLINK("http://mp.weixin.qq.com/s?__biz=MzUzNTE3NDMwNw==&amp;mid=2247523195&amp;idx=3&amp;sn=d46c38a344221e39ef24219c4fbbdd91&amp;chksm=fa8b56b7cdfcdfa120ba57370ee8dda02f755d6a78c77522568feb4dcea71004dbeb18cc274b#rd","文章永久链接")</f>
        <v>文章永久链接</v>
      </c>
    </row>
    <row r="95" spans="1:5" x14ac:dyDescent="0.4">
      <c r="A95" s="2" t="s">
        <v>3</v>
      </c>
      <c r="B95" s="2" t="s">
        <v>197</v>
      </c>
      <c r="C95" s="2" t="s">
        <v>190</v>
      </c>
      <c r="D95" s="2" t="s">
        <v>196</v>
      </c>
      <c r="E95" s="3" t="str">
        <f>HYPERLINK("http://mp.weixin.qq.com/s?__biz=MzUzNTE3NDMwNw==&amp;mid=2247523195&amp;idx=4&amp;sn=0ec9d156365e5679b3b47590a24fd805&amp;chksm=fa8b56b7cdfcdfa1e9b3959ee2503bfc1bd1dc18823a6699cdd62c7fd4602d00eb8b61f49f7f#rd","文章永久链接")</f>
        <v>文章永久链接</v>
      </c>
    </row>
    <row r="96" spans="1:5" x14ac:dyDescent="0.4">
      <c r="A96" s="2" t="s">
        <v>3</v>
      </c>
      <c r="B96" s="2" t="s">
        <v>195</v>
      </c>
      <c r="C96" s="2" t="s">
        <v>190</v>
      </c>
      <c r="D96" s="2" t="s">
        <v>194</v>
      </c>
      <c r="E96" s="3" t="str">
        <f>HYPERLINK("http://mp.weixin.qq.com/s?__biz=MzUzNTE3NDMwNw==&amp;mid=2247523195&amp;idx=5&amp;sn=bf44c21482786d206018eade8c1b3c32&amp;chksm=fa8b56b7cdfcdfa190f1a94d114b80a9a9a88c9181a16bde7589464f0b6f4bc6c28aad7c4359#rd","文章永久链接")</f>
        <v>文章永久链接</v>
      </c>
    </row>
    <row r="97" spans="1:5" x14ac:dyDescent="0.4">
      <c r="A97" s="2" t="s">
        <v>3</v>
      </c>
      <c r="B97" s="2" t="s">
        <v>193</v>
      </c>
      <c r="C97" s="2" t="s">
        <v>190</v>
      </c>
      <c r="D97" s="2" t="s">
        <v>192</v>
      </c>
      <c r="E97" s="3" t="str">
        <f>HYPERLINK("http://mp.weixin.qq.com/s?__biz=MzUzNTE3NDMwNw==&amp;mid=2247523195&amp;idx=6&amp;sn=b430f85b995d9e15f4596c5153129c9c&amp;chksm=fa8b56b7cdfcdfa15e85a2dc0be89d115b4c7e610369a359ebc5ada0d006020faf35db849e60#rd","文章永久链接")</f>
        <v>文章永久链接</v>
      </c>
    </row>
    <row r="98" spans="1:5" x14ac:dyDescent="0.4">
      <c r="A98" s="2" t="s">
        <v>3</v>
      </c>
      <c r="B98" s="2" t="s">
        <v>191</v>
      </c>
      <c r="C98" s="2" t="s">
        <v>190</v>
      </c>
      <c r="D98" s="2" t="s">
        <v>189</v>
      </c>
      <c r="E98" s="3" t="str">
        <f>HYPERLINK("http://mp.weixin.qq.com/s?__biz=MzUzNTE3NDMwNw==&amp;mid=2247523195&amp;idx=7&amp;sn=2cebdfce1638c0e25992be5019893efc&amp;chksm=fa8b56b7cdfcdfa15b6295ce04e0c39c4cbdb1b10b2b22405aed30a0c8b60441621ad92fbe61#rd","文章永久链接")</f>
        <v>文章永久链接</v>
      </c>
    </row>
    <row r="99" spans="1:5" x14ac:dyDescent="0.4">
      <c r="A99" s="2" t="s">
        <v>3</v>
      </c>
      <c r="B99" s="2" t="s">
        <v>188</v>
      </c>
      <c r="C99" s="2" t="s">
        <v>173</v>
      </c>
      <c r="D99" s="2" t="s">
        <v>187</v>
      </c>
      <c r="E99" s="3" t="str">
        <f>HYPERLINK("http://mp.weixin.qq.com/s?__biz=MzUzNTE3NDMwNw==&amp;mid=2247523135&amp;idx=1&amp;sn=3fa8f3e0455cb727728f2d2f04c7f7de&amp;chksm=fa8b56f3cdfcdfe5373668c1624facc02db8c456beb327084694a1837af6791bf38ea0db2ce7#rd","文章永久链接")</f>
        <v>文章永久链接</v>
      </c>
    </row>
    <row r="100" spans="1:5" x14ac:dyDescent="0.4">
      <c r="A100" s="2" t="s">
        <v>3</v>
      </c>
      <c r="B100" s="2" t="s">
        <v>186</v>
      </c>
      <c r="C100" s="2" t="s">
        <v>173</v>
      </c>
      <c r="D100" s="2" t="s">
        <v>185</v>
      </c>
      <c r="E100" s="3" t="str">
        <f>HYPERLINK("http://mp.weixin.qq.com/s?__biz=MzUzNTE3NDMwNw==&amp;mid=2247523135&amp;idx=2&amp;sn=8bd40c479a8dbefe507b44733d401a97&amp;chksm=fa8b56f3cdfcdfe504c6be2209cd2182e464d46f35894ff49b8277cd9928b750fab6a86c30c3#rd","文章永久链接")</f>
        <v>文章永久链接</v>
      </c>
    </row>
    <row r="101" spans="1:5" x14ac:dyDescent="0.4">
      <c r="A101" s="2" t="s">
        <v>3</v>
      </c>
      <c r="B101" s="2" t="s">
        <v>184</v>
      </c>
      <c r="C101" s="2" t="s">
        <v>173</v>
      </c>
      <c r="D101" s="2" t="s">
        <v>183</v>
      </c>
      <c r="E101" s="3" t="str">
        <f>HYPERLINK("http://mp.weixin.qq.com/s?__biz=MzUzNTE3NDMwNw==&amp;mid=2247523135&amp;idx=3&amp;sn=51e16bb7307e0c113fc727d7b436ff85&amp;chksm=fa8b56f3cdfcdfe5e0bcde6bf55cea479d5594f7dc370c8c825c07cd019b14819600df4d92a2#rd","文章永久链接")</f>
        <v>文章永久链接</v>
      </c>
    </row>
    <row r="102" spans="1:5" x14ac:dyDescent="0.4">
      <c r="A102" s="2" t="s">
        <v>3</v>
      </c>
      <c r="B102" s="2" t="s">
        <v>182</v>
      </c>
      <c r="C102" s="2" t="s">
        <v>173</v>
      </c>
      <c r="D102" s="2" t="s">
        <v>181</v>
      </c>
      <c r="E102" s="3" t="str">
        <f>HYPERLINK("http://mp.weixin.qq.com/s?__biz=MzUzNTE3NDMwNw==&amp;mid=2247523135&amp;idx=4&amp;sn=ffe9840f97fe9869a9a45b0e002d6f27&amp;chksm=fa8b56f3cdfcdfe56776f9fa8d61cbf347da06ac68c8d86751800f2c9560c05a4ddb49f4025d#rd","文章永久链接")</f>
        <v>文章永久链接</v>
      </c>
    </row>
    <row r="103" spans="1:5" x14ac:dyDescent="0.4">
      <c r="A103" s="2" t="s">
        <v>3</v>
      </c>
      <c r="B103" s="2" t="s">
        <v>180</v>
      </c>
      <c r="C103" s="2" t="s">
        <v>173</v>
      </c>
      <c r="D103" s="2" t="s">
        <v>179</v>
      </c>
      <c r="E103" s="3" t="str">
        <f>HYPERLINK("http://mp.weixin.qq.com/s?__biz=MzUzNTE3NDMwNw==&amp;mid=2247523135&amp;idx=5&amp;sn=fcc4f5d0355f00889f41ca1e9c9059e7&amp;chksm=fa8b56f3cdfcdfe58aed2d5b573704471507d1698c4131c8e98f61be64c97c8984ce750d068c#rd","文章永久链接")</f>
        <v>文章永久链接</v>
      </c>
    </row>
    <row r="104" spans="1:5" x14ac:dyDescent="0.4">
      <c r="A104" s="2" t="s">
        <v>3</v>
      </c>
      <c r="B104" s="2" t="s">
        <v>178</v>
      </c>
      <c r="C104" s="2" t="s">
        <v>173</v>
      </c>
      <c r="D104" s="2" t="s">
        <v>177</v>
      </c>
      <c r="E104" s="3" t="str">
        <f>HYPERLINK("http://mp.weixin.qq.com/s?__biz=MzUzNTE3NDMwNw==&amp;mid=2247523135&amp;idx=6&amp;sn=38daed418a3ca8deb83b8880559a9d6a&amp;chksm=fa8b56f3cdfcdfe563b2f3040fa6d7e75f49dae61d9eb7574fc188b7d205f387f17010d9dd6b#rd","文章永久链接")</f>
        <v>文章永久链接</v>
      </c>
    </row>
    <row r="105" spans="1:5" x14ac:dyDescent="0.4">
      <c r="A105" s="2" t="s">
        <v>3</v>
      </c>
      <c r="B105" s="2" t="s">
        <v>176</v>
      </c>
      <c r="C105" s="2" t="s">
        <v>173</v>
      </c>
      <c r="D105" s="2" t="s">
        <v>175</v>
      </c>
      <c r="E105" s="3" t="str">
        <f>HYPERLINK("http://mp.weixin.qq.com/s?__biz=MzUzNTE3NDMwNw==&amp;mid=2247523135&amp;idx=7&amp;sn=356485cce3d1ad4893a822d80350460e&amp;chksm=fa8b56f3cdfcdfe50e04cc0aa4254426eed22bcf95621ec93d2d62a2928b8f54e2421eaffbf4#rd","文章永久链接")</f>
        <v>文章永久链接</v>
      </c>
    </row>
    <row r="106" spans="1:5" x14ac:dyDescent="0.4">
      <c r="A106" s="2" t="s">
        <v>3</v>
      </c>
      <c r="B106" s="2" t="s">
        <v>174</v>
      </c>
      <c r="C106" s="2" t="s">
        <v>173</v>
      </c>
      <c r="D106" s="2" t="s">
        <v>172</v>
      </c>
      <c r="E106" s="3" t="str">
        <f>HYPERLINK("http://mp.weixin.qq.com/s?__biz=MzUzNTE3NDMwNw==&amp;mid=2247523135&amp;idx=8&amp;sn=6847877ad38b2e0ebf2633884e7a45cf&amp;chksm=fa8b56f3cdfcdfe5905db2924371cdd7880205336e11bb749bb2de6caa619adcb35b1748f8d7#rd","文章永久链接")</f>
        <v>文章永久链接</v>
      </c>
    </row>
    <row r="107" spans="1:5" x14ac:dyDescent="0.4">
      <c r="A107" s="2" t="s">
        <v>3</v>
      </c>
      <c r="B107" s="2" t="s">
        <v>171</v>
      </c>
      <c r="C107" s="2" t="s">
        <v>156</v>
      </c>
      <c r="D107" s="2" t="s">
        <v>170</v>
      </c>
      <c r="E107" s="3" t="str">
        <f>HYPERLINK("http://mp.weixin.qq.com/s?__biz=MzUzNTE3NDMwNw==&amp;mid=2247523037&amp;idx=1&amp;sn=ae414c13fac541bedccf82fd5a1e9518&amp;chksm=fa8b5711cdfcde0755a95bc368bf9af4b8c37748a4bcf44abfe3e97be99ae2d646a18e9fcf67#rd","文章永久链接")</f>
        <v>文章永久链接</v>
      </c>
    </row>
    <row r="108" spans="1:5" x14ac:dyDescent="0.4">
      <c r="A108" s="2" t="s">
        <v>3</v>
      </c>
      <c r="B108" s="2" t="s">
        <v>169</v>
      </c>
      <c r="C108" s="2" t="s">
        <v>156</v>
      </c>
      <c r="D108" s="2" t="s">
        <v>168</v>
      </c>
      <c r="E108" s="3" t="str">
        <f>HYPERLINK("http://mp.weixin.qq.com/s?__biz=MzUzNTE3NDMwNw==&amp;mid=2247523037&amp;idx=2&amp;sn=43f791ad65f1c0a123fb90a3e690b8cc&amp;chksm=fa8b5711cdfcde07f7e9c508fa50186d141854ebf595f69c4f7e5e813c8dc59bfaa9651958a8#rd","文章永久链接")</f>
        <v>文章永久链接</v>
      </c>
    </row>
    <row r="109" spans="1:5" x14ac:dyDescent="0.4">
      <c r="A109" s="2" t="s">
        <v>3</v>
      </c>
      <c r="B109" s="2" t="s">
        <v>167</v>
      </c>
      <c r="C109" s="2" t="s">
        <v>156</v>
      </c>
      <c r="D109" s="2" t="s">
        <v>166</v>
      </c>
      <c r="E109" s="3" t="str">
        <f>HYPERLINK("http://mp.weixin.qq.com/s?__biz=MzUzNTE3NDMwNw==&amp;mid=2247523037&amp;idx=3&amp;sn=aeafb2d935ad9e39f59517af619d841a&amp;chksm=fa8b5711cdfcde07ed7bedcf5ec9b58690ce5408c88ddfded5e12bdfd494d5c0453f75916818#rd","文章永久链接")</f>
        <v>文章永久链接</v>
      </c>
    </row>
    <row r="110" spans="1:5" x14ac:dyDescent="0.4">
      <c r="A110" s="2" t="s">
        <v>3</v>
      </c>
      <c r="B110" s="2" t="s">
        <v>165</v>
      </c>
      <c r="C110" s="2" t="s">
        <v>156</v>
      </c>
      <c r="D110" s="2" t="s">
        <v>164</v>
      </c>
      <c r="E110" s="3" t="str">
        <f>HYPERLINK("http://mp.weixin.qq.com/s?__biz=MzUzNTE3NDMwNw==&amp;mid=2247523037&amp;idx=4&amp;sn=4557d5bb5345455a1ead51aa1959414f&amp;chksm=fa8b5711cdfcde07b42cdb16aaecc90407a25cee87480e2f1eeadfec21b430ba2e51b4fc854d#rd","文章永久链接")</f>
        <v>文章永久链接</v>
      </c>
    </row>
    <row r="111" spans="1:5" x14ac:dyDescent="0.4">
      <c r="A111" s="2" t="s">
        <v>3</v>
      </c>
      <c r="B111" s="2" t="s">
        <v>163</v>
      </c>
      <c r="C111" s="2" t="s">
        <v>156</v>
      </c>
      <c r="D111" s="2" t="s">
        <v>162</v>
      </c>
      <c r="E111" s="3" t="str">
        <f>HYPERLINK("http://mp.weixin.qq.com/s?__biz=MzUzNTE3NDMwNw==&amp;mid=2247523037&amp;idx=5&amp;sn=e49ae6b56af0c35f98cfe80db4050894&amp;chksm=fa8b5711cdfcde07d43a387d7e682b1655b3f20a140840aa3e7cbb27520c1cb08e9fe49407f5#rd","文章永久链接")</f>
        <v>文章永久链接</v>
      </c>
    </row>
    <row r="112" spans="1:5" x14ac:dyDescent="0.4">
      <c r="A112" s="2" t="s">
        <v>3</v>
      </c>
      <c r="B112" s="2" t="s">
        <v>161</v>
      </c>
      <c r="C112" s="2" t="s">
        <v>156</v>
      </c>
      <c r="D112" s="2" t="s">
        <v>160</v>
      </c>
      <c r="E112" s="3" t="str">
        <f>HYPERLINK("http://mp.weixin.qq.com/s?__biz=MzUzNTE3NDMwNw==&amp;mid=2247523037&amp;idx=6&amp;sn=6ccaa8879240b4171be5ee98de703cf4&amp;chksm=fa8b5711cdfcde075774b13672764787c6ee0e891cb27237f89a1b294484e0621bb8fe00822a#rd","文章永久链接")</f>
        <v>文章永久链接</v>
      </c>
    </row>
    <row r="113" spans="1:5" x14ac:dyDescent="0.4">
      <c r="A113" s="2" t="s">
        <v>3</v>
      </c>
      <c r="B113" s="2" t="s">
        <v>159</v>
      </c>
      <c r="C113" s="2" t="s">
        <v>156</v>
      </c>
      <c r="D113" s="2" t="s">
        <v>158</v>
      </c>
      <c r="E113" s="3" t="str">
        <f>HYPERLINK("http://mp.weixin.qq.com/s?__biz=MzUzNTE3NDMwNw==&amp;mid=2247523037&amp;idx=7&amp;sn=44ad9a2af7670d9ec3a776dfb7296d87&amp;chksm=fa8b5711cdfcde076bbc8ad1726a2a45c83aca4708d3ebd1ae81c6babe5bcb50c3ec1da52116#rd","文章永久链接")</f>
        <v>文章永久链接</v>
      </c>
    </row>
    <row r="114" spans="1:5" x14ac:dyDescent="0.4">
      <c r="A114" s="2" t="s">
        <v>3</v>
      </c>
      <c r="B114" s="2" t="s">
        <v>157</v>
      </c>
      <c r="C114" s="2" t="s">
        <v>156</v>
      </c>
      <c r="D114" s="2" t="s">
        <v>155</v>
      </c>
      <c r="E114" s="3" t="str">
        <f>HYPERLINK("http://mp.weixin.qq.com/s?__biz=MzUzNTE3NDMwNw==&amp;mid=2247523037&amp;idx=8&amp;sn=cd67ac75f5a2c01315b77a3ac216ff79&amp;chksm=fa8b5711cdfcde07e3951b7f6f8a17f52672210a6d82df7f33f075edaa99ef53441d5fcba662#rd","文章永久链接")</f>
        <v>文章永久链接</v>
      </c>
    </row>
    <row r="115" spans="1:5" x14ac:dyDescent="0.4">
      <c r="A115" s="2" t="s">
        <v>3</v>
      </c>
      <c r="B115" s="2" t="s">
        <v>336</v>
      </c>
      <c r="C115" s="2" t="s">
        <v>329</v>
      </c>
      <c r="D115" s="2" t="s">
        <v>335</v>
      </c>
      <c r="E115" s="3" t="str">
        <f>HYPERLINK("http://mp.weixin.qq.com/s?__biz=MzUzNTE3NDMwNw==&amp;mid=2247522962&amp;idx=1&amp;sn=1820dc5d1dc66be340142a9782d9321c&amp;chksm=fa8b575ecdfcde489f3dba1497c7a4e96ca0723d47b6fc3c98975b69d5c63bc6514c244280ec#rd","文章永久链接")</f>
        <v>文章永久链接</v>
      </c>
    </row>
    <row r="116" spans="1:5" x14ac:dyDescent="0.4">
      <c r="A116" s="2" t="s">
        <v>3</v>
      </c>
      <c r="B116" s="2" t="s">
        <v>334</v>
      </c>
      <c r="C116" s="2" t="s">
        <v>329</v>
      </c>
      <c r="D116" s="2" t="s">
        <v>333</v>
      </c>
      <c r="E116" s="3" t="str">
        <f>HYPERLINK("http://mp.weixin.qq.com/s?__biz=MzUzNTE3NDMwNw==&amp;mid=2247522962&amp;idx=2&amp;sn=2da68fbc293caf2b0a934070f6d86382&amp;chksm=fa8b575ecdfcde48d2e5259f72df7609dfa4c0a965b8709d39c87a775d4e153a6bf488be452c#rd","文章永久链接")</f>
        <v>文章永久链接</v>
      </c>
    </row>
    <row r="117" spans="1:5" x14ac:dyDescent="0.4">
      <c r="A117" s="2" t="s">
        <v>3</v>
      </c>
      <c r="B117" s="2" t="s">
        <v>332</v>
      </c>
      <c r="C117" s="2" t="s">
        <v>329</v>
      </c>
      <c r="D117" s="2" t="s">
        <v>331</v>
      </c>
      <c r="E117" s="3" t="str">
        <f>HYPERLINK("http://mp.weixin.qq.com/s?__biz=MzUzNTE3NDMwNw==&amp;mid=2247522962&amp;idx=3&amp;sn=9a3a5087352b54943b918764a117a33f&amp;chksm=fa8b575ecdfcde4810dd55104cc10fa7f1fe96a0c6393cb0ce0992aedf9bd9d505536b5496cc#rd","文章永久链接")</f>
        <v>文章永久链接</v>
      </c>
    </row>
    <row r="118" spans="1:5" x14ac:dyDescent="0.4">
      <c r="A118" s="2" t="s">
        <v>3</v>
      </c>
      <c r="B118" s="2" t="s">
        <v>330</v>
      </c>
      <c r="C118" s="2" t="s">
        <v>329</v>
      </c>
      <c r="D118" s="2" t="s">
        <v>328</v>
      </c>
      <c r="E118" s="3" t="str">
        <f>HYPERLINK("http://mp.weixin.qq.com/s?__biz=MzUzNTE3NDMwNw==&amp;mid=2247522962&amp;idx=4&amp;sn=e59e11749a1fbbe89dffd0907c437799&amp;chksm=fa8b575ecdfcde48801e8b7229646c963ed091eff6588f71caa6cb1da513d5a0388df0a77b1b#rd","文章永久链接")</f>
        <v>文章永久链接</v>
      </c>
    </row>
    <row r="119" spans="1:5" x14ac:dyDescent="0.4">
      <c r="A119" s="2" t="s">
        <v>3</v>
      </c>
      <c r="B119" s="2" t="s">
        <v>327</v>
      </c>
      <c r="C119" s="2" t="s">
        <v>326</v>
      </c>
      <c r="D119" s="2" t="s">
        <v>325</v>
      </c>
      <c r="E119" s="3" t="str">
        <f>HYPERLINK("http://mp.weixin.qq.com/s?__biz=MzUzNTE3NDMwNw==&amp;mid=2247522924&amp;idx=1&amp;sn=56bcd2f91a2561e0818c56119cf2996f&amp;chksm=fa8b57a0cdfcdeb6e94e53c3e5869d0414224096bbd9a502e655d445c6c2853b58fe93503504#rd","文章永久链接")</f>
        <v>文章永久链接</v>
      </c>
    </row>
    <row r="120" spans="1:5" x14ac:dyDescent="0.4">
      <c r="A120" s="2" t="s">
        <v>3</v>
      </c>
      <c r="B120" s="2" t="s">
        <v>324</v>
      </c>
      <c r="C120" s="2" t="s">
        <v>309</v>
      </c>
      <c r="D120" s="2" t="s">
        <v>323</v>
      </c>
      <c r="E120" s="3" t="str">
        <f>HYPERLINK("http://mp.weixin.qq.com/s?__biz=MzUzNTE3NDMwNw==&amp;mid=2247522894&amp;idx=1&amp;sn=bcfdf8bb2ef88c81520cc29adcd72dc2&amp;chksm=fa8b5782cdfcde948a073fc90d257e19e0e1aa7762562dc202849392c14c1f8a6f0e18b19bc9#rd","文章永久链接")</f>
        <v>文章永久链接</v>
      </c>
    </row>
    <row r="121" spans="1:5" x14ac:dyDescent="0.4">
      <c r="A121" s="2" t="s">
        <v>3</v>
      </c>
      <c r="B121" s="2" t="s">
        <v>322</v>
      </c>
      <c r="C121" s="2" t="s">
        <v>309</v>
      </c>
      <c r="D121" s="2" t="s">
        <v>321</v>
      </c>
      <c r="E121" s="3" t="str">
        <f>HYPERLINK("http://mp.weixin.qq.com/s?__biz=MzUzNTE3NDMwNw==&amp;mid=2247522894&amp;idx=2&amp;sn=af705ac29e7bdc3bf93d1228cbc6006a&amp;chksm=fa8b5782cdfcde945720065f03c7a31f58fabab11007854e544b6335d498f70259908face8cc#rd","文章永久链接")</f>
        <v>文章永久链接</v>
      </c>
    </row>
    <row r="122" spans="1:5" x14ac:dyDescent="0.4">
      <c r="A122" s="2" t="s">
        <v>3</v>
      </c>
      <c r="B122" s="2" t="s">
        <v>320</v>
      </c>
      <c r="C122" s="2" t="s">
        <v>309</v>
      </c>
      <c r="D122" s="2" t="s">
        <v>319</v>
      </c>
      <c r="E122" s="3" t="str">
        <f>HYPERLINK("http://mp.weixin.qq.com/s?__biz=MzUzNTE3NDMwNw==&amp;mid=2247522894&amp;idx=3&amp;sn=cf85cb95fc08c4c5c4a2449ea7612429&amp;chksm=fa8b5782cdfcde949be2ed1410974a5e18bebdd98ec1789285ff28b2a8f389e28e3cdf15f0bc#rd","文章永久链接")</f>
        <v>文章永久链接</v>
      </c>
    </row>
    <row r="123" spans="1:5" x14ac:dyDescent="0.4">
      <c r="A123" s="2" t="s">
        <v>3</v>
      </c>
      <c r="B123" s="2" t="s">
        <v>318</v>
      </c>
      <c r="C123" s="2" t="s">
        <v>309</v>
      </c>
      <c r="D123" s="2" t="s">
        <v>317</v>
      </c>
      <c r="E123" s="3" t="str">
        <f>HYPERLINK("http://mp.weixin.qq.com/s?__biz=MzUzNTE3NDMwNw==&amp;mid=2247522894&amp;idx=4&amp;sn=8805631e29ebc8b939c09374fb61f0f1&amp;chksm=fa8b5782cdfcde94a6a88bbdf33e12261389c015f7c69332d0a169414efd53f0dc79360c19cb#rd","文章永久链接")</f>
        <v>文章永久链接</v>
      </c>
    </row>
    <row r="124" spans="1:5" x14ac:dyDescent="0.4">
      <c r="A124" s="2" t="s">
        <v>3</v>
      </c>
      <c r="B124" s="2" t="s">
        <v>316</v>
      </c>
      <c r="C124" s="2" t="s">
        <v>309</v>
      </c>
      <c r="D124" s="2" t="s">
        <v>315</v>
      </c>
      <c r="E124" s="3" t="str">
        <f>HYPERLINK("http://mp.weixin.qq.com/s?__biz=MzUzNTE3NDMwNw==&amp;mid=2247522894&amp;idx=5&amp;sn=46cae303543e6f36462e70c36aeeebc8&amp;chksm=fa8b5782cdfcde9430eb279298785b822f46e7a60e8e2de9eb659b168f514553f2d72a7a0653#rd","文章永久链接")</f>
        <v>文章永久链接</v>
      </c>
    </row>
    <row r="125" spans="1:5" x14ac:dyDescent="0.4">
      <c r="A125" s="2" t="s">
        <v>3</v>
      </c>
      <c r="B125" s="2" t="s">
        <v>314</v>
      </c>
      <c r="C125" s="2" t="s">
        <v>309</v>
      </c>
      <c r="D125" s="2" t="s">
        <v>313</v>
      </c>
      <c r="E125" s="3" t="str">
        <f>HYPERLINK("http://mp.weixin.qq.com/s?__biz=MzUzNTE3NDMwNw==&amp;mid=2247522894&amp;idx=6&amp;sn=48e0fdafb00a7ea01846e4a8c06b4b5f&amp;chksm=fa8b5782cdfcde949f1902ce2fa933577f079cc317856bcb567c5ec23799857e04820e6da5cc#rd","文章永久链接")</f>
        <v>文章永久链接</v>
      </c>
    </row>
    <row r="126" spans="1:5" x14ac:dyDescent="0.4">
      <c r="A126" s="2" t="s">
        <v>3</v>
      </c>
      <c r="B126" s="2" t="s">
        <v>312</v>
      </c>
      <c r="C126" s="2" t="s">
        <v>309</v>
      </c>
      <c r="D126" s="2" t="s">
        <v>311</v>
      </c>
      <c r="E126" s="3" t="str">
        <f>HYPERLINK("http://mp.weixin.qq.com/s?__biz=MzUzNTE3NDMwNw==&amp;mid=2247522894&amp;idx=7&amp;sn=92ca68fe836a9bef0f97d8707d7fc6e7&amp;chksm=fa8b5782cdfcde9424f3fbf5719892b9a17d5c8f0fb61c227e18562e383b359b35de399735af#rd","文章永久链接")</f>
        <v>文章永久链接</v>
      </c>
    </row>
    <row r="127" spans="1:5" x14ac:dyDescent="0.4">
      <c r="A127" s="2" t="s">
        <v>3</v>
      </c>
      <c r="B127" s="2" t="s">
        <v>310</v>
      </c>
      <c r="C127" s="2" t="s">
        <v>309</v>
      </c>
      <c r="D127" s="2" t="s">
        <v>308</v>
      </c>
      <c r="E127" s="3" t="str">
        <f>HYPERLINK("http://mp.weixin.qq.com/s?__biz=MzUzNTE3NDMwNw==&amp;mid=2247522894&amp;idx=8&amp;sn=46d1916137d93f0b7474caf42a03d304&amp;chksm=fa8b5782cdfcde94872f9e9c1fd61f4a4f448f90740c1c640a827155a981500303595e3189c0#rd","文章永久链接")</f>
        <v>文章永久链接</v>
      </c>
    </row>
    <row r="128" spans="1:5" x14ac:dyDescent="0.4">
      <c r="A128" s="2" t="s">
        <v>3</v>
      </c>
      <c r="B128" s="2" t="s">
        <v>307</v>
      </c>
      <c r="C128" s="2" t="s">
        <v>292</v>
      </c>
      <c r="D128" s="2" t="s">
        <v>306</v>
      </c>
      <c r="E128" s="3" t="str">
        <f>HYPERLINK("http://mp.weixin.qq.com/s?__biz=MzUzNTE3NDMwNw==&amp;mid=2247522778&amp;idx=1&amp;sn=4f3f0d6b9a3dfa4e68e38deab8bbad0d&amp;chksm=fa8b5416cdfcdd004d3a4f6014d55ccd985feb4cb759125082b0cf8ce6377204a27f7159ce5b#rd","文章永久链接")</f>
        <v>文章永久链接</v>
      </c>
    </row>
    <row r="129" spans="1:5" x14ac:dyDescent="0.4">
      <c r="A129" s="2" t="s">
        <v>3</v>
      </c>
      <c r="B129" s="2" t="s">
        <v>305</v>
      </c>
      <c r="C129" s="2" t="s">
        <v>292</v>
      </c>
      <c r="D129" s="2" t="s">
        <v>304</v>
      </c>
      <c r="E129" s="3" t="str">
        <f>HYPERLINK("http://mp.weixin.qq.com/s?__biz=MzUzNTE3NDMwNw==&amp;mid=2247522778&amp;idx=2&amp;sn=dfc660a9f0cd149b29fa66675a657cd9&amp;chksm=fa8b5416cdfcdd00c2ab512d8fd7aa258919f62528bf12466efa977fe1d6dd5600b2945e5bda#rd","文章永久链接")</f>
        <v>文章永久链接</v>
      </c>
    </row>
    <row r="130" spans="1:5" x14ac:dyDescent="0.4">
      <c r="A130" s="2" t="s">
        <v>3</v>
      </c>
      <c r="B130" s="2" t="s">
        <v>303</v>
      </c>
      <c r="C130" s="2" t="s">
        <v>292</v>
      </c>
      <c r="D130" s="2" t="s">
        <v>302</v>
      </c>
      <c r="E130" s="3" t="str">
        <f>HYPERLINK("http://mp.weixin.qq.com/s?__biz=MzUzNTE3NDMwNw==&amp;mid=2247522778&amp;idx=3&amp;sn=b0323962d3895f592f485f8e344a93bd&amp;chksm=fa8b5416cdfcdd0089ac31dc44ce455f05c76f77a60d97b7ceb98c6090abe557b23694cfb63e#rd","文章永久链接")</f>
        <v>文章永久链接</v>
      </c>
    </row>
    <row r="131" spans="1:5" x14ac:dyDescent="0.4">
      <c r="A131" s="2" t="s">
        <v>3</v>
      </c>
      <c r="B131" s="2" t="s">
        <v>301</v>
      </c>
      <c r="C131" s="2" t="s">
        <v>292</v>
      </c>
      <c r="D131" s="2" t="s">
        <v>300</v>
      </c>
      <c r="E131" s="3" t="str">
        <f>HYPERLINK("http://mp.weixin.qq.com/s?__biz=MzUzNTE3NDMwNw==&amp;mid=2247522778&amp;idx=4&amp;sn=5f731d36751ecc8601be575ff00f7920&amp;chksm=fa8b5416cdfcdd00c079916dac56742dd7ae1601cbe52cb1320d9b9aa080d57927021a9aad43#rd","文章永久链接")</f>
        <v>文章永久链接</v>
      </c>
    </row>
    <row r="132" spans="1:5" x14ac:dyDescent="0.4">
      <c r="A132" s="2" t="s">
        <v>3</v>
      </c>
      <c r="B132" s="2" t="s">
        <v>299</v>
      </c>
      <c r="C132" s="2" t="s">
        <v>292</v>
      </c>
      <c r="D132" s="2" t="s">
        <v>298</v>
      </c>
      <c r="E132" s="3" t="str">
        <f>HYPERLINK("http://mp.weixin.qq.com/s?__biz=MzUzNTE3NDMwNw==&amp;mid=2247522778&amp;idx=5&amp;sn=74f59774c531afa14fbb7584d8caf85f&amp;chksm=fa8b5416cdfcdd00dacab97c7b13a7a4246c83a3f88c158fe510323305ca3b660428ab2048e8#rd","文章永久链接")</f>
        <v>文章永久链接</v>
      </c>
    </row>
    <row r="133" spans="1:5" x14ac:dyDescent="0.4">
      <c r="A133" s="2" t="s">
        <v>3</v>
      </c>
      <c r="B133" s="2" t="s">
        <v>297</v>
      </c>
      <c r="C133" s="2" t="s">
        <v>292</v>
      </c>
      <c r="D133" s="2" t="s">
        <v>296</v>
      </c>
      <c r="E133" s="3" t="str">
        <f>HYPERLINK("http://mp.weixin.qq.com/s?__biz=MzUzNTE3NDMwNw==&amp;mid=2247522778&amp;idx=6&amp;sn=aab8e4cc0498fa571070e380baf97456&amp;chksm=fa8b5416cdfcdd001ad7b89734291a35ffbdfdd120175fd0af54ed27717ead436f21422552df#rd","文章永久链接")</f>
        <v>文章永久链接</v>
      </c>
    </row>
    <row r="134" spans="1:5" x14ac:dyDescent="0.4">
      <c r="A134" s="2" t="s">
        <v>3</v>
      </c>
      <c r="B134" s="2" t="s">
        <v>295</v>
      </c>
      <c r="C134" s="2" t="s">
        <v>292</v>
      </c>
      <c r="D134" s="2" t="s">
        <v>294</v>
      </c>
      <c r="E134" s="3" t="str">
        <f>HYPERLINK("http://mp.weixin.qq.com/s?__biz=MzUzNTE3NDMwNw==&amp;mid=2247522778&amp;idx=7&amp;sn=399eef58fdaf111e0558bf9a516814c1&amp;chksm=fa8b5416cdfcdd0074bcee7ab90cb8890a90acb5571255365ab0ea27c12a1f3c10fae25468c0#rd","文章永久链接")</f>
        <v>文章永久链接</v>
      </c>
    </row>
    <row r="135" spans="1:5" x14ac:dyDescent="0.4">
      <c r="A135" s="2" t="s">
        <v>3</v>
      </c>
      <c r="B135" s="2" t="s">
        <v>293</v>
      </c>
      <c r="C135" s="2" t="s">
        <v>292</v>
      </c>
      <c r="D135" s="2" t="s">
        <v>291</v>
      </c>
      <c r="E135" s="3" t="str">
        <f>HYPERLINK("http://mp.weixin.qq.com/s?__biz=MzUzNTE3NDMwNw==&amp;mid=2247522778&amp;idx=8&amp;sn=78b227a11c9ddef5a0f7b27705f46336&amp;chksm=fa8b5416cdfcdd00df643ddefcc5dc857d8f91f822ee49e0971ff6fdcfd222cc5dacc4e1d218#rd","文章永久链接")</f>
        <v>文章永久链接</v>
      </c>
    </row>
    <row r="136" spans="1:5" x14ac:dyDescent="0.4">
      <c r="A136" s="2" t="s">
        <v>3</v>
      </c>
      <c r="B136" s="2" t="s">
        <v>290</v>
      </c>
      <c r="C136" s="2" t="s">
        <v>277</v>
      </c>
      <c r="D136" s="2" t="s">
        <v>289</v>
      </c>
      <c r="E136" s="3" t="str">
        <f>HYPERLINK("http://mp.weixin.qq.com/s?__biz=MzUzNTE3NDMwNw==&amp;mid=2247522651&amp;idx=1&amp;sn=1cb0062faca505bf12060b6fe3a62bc8&amp;chksm=fa8b5497cdfcdd8169cc7dd1649c8350f9f4357ad3cee9fec464b30e71ef509ddeb7844ee2ec#rd","文章永久链接")</f>
        <v>文章永久链接</v>
      </c>
    </row>
    <row r="137" spans="1:5" x14ac:dyDescent="0.4">
      <c r="A137" s="2" t="s">
        <v>3</v>
      </c>
      <c r="B137" s="2" t="s">
        <v>288</v>
      </c>
      <c r="C137" s="2" t="s">
        <v>277</v>
      </c>
      <c r="D137" s="2" t="s">
        <v>287</v>
      </c>
      <c r="E137" s="3" t="str">
        <f>HYPERLINK("http://mp.weixin.qq.com/s?__biz=MzUzNTE3NDMwNw==&amp;mid=2247522651&amp;idx=2&amp;sn=cd712f215c2d79fcadc1e48421392bad&amp;chksm=fa8b5497cdfcdd81f940ac2561af0fd79bdb227018193ac7388b5f795a10eed96633d7e84629#rd","文章永久链接")</f>
        <v>文章永久链接</v>
      </c>
    </row>
    <row r="138" spans="1:5" x14ac:dyDescent="0.4">
      <c r="A138" s="2" t="s">
        <v>3</v>
      </c>
      <c r="B138" s="2" t="s">
        <v>286</v>
      </c>
      <c r="C138" s="2" t="s">
        <v>277</v>
      </c>
      <c r="D138" s="2" t="s">
        <v>285</v>
      </c>
      <c r="E138" s="3" t="str">
        <f>HYPERLINK("http://mp.weixin.qq.com/s?__biz=MzUzNTE3NDMwNw==&amp;mid=2247522651&amp;idx=4&amp;sn=cb6fbfb61f9ffb3dd17b3114dc8b90b3&amp;chksm=fa8b5497cdfcdd81379239badbbf536ba7fd38296454523342ed24371a8013b376426ddbacf0#rd","文章永久链接")</f>
        <v>文章永久链接</v>
      </c>
    </row>
    <row r="139" spans="1:5" x14ac:dyDescent="0.4">
      <c r="A139" s="2" t="s">
        <v>3</v>
      </c>
      <c r="B139" s="2" t="s">
        <v>284</v>
      </c>
      <c r="C139" s="2" t="s">
        <v>277</v>
      </c>
      <c r="D139" s="2" t="s">
        <v>283</v>
      </c>
      <c r="E139" s="3" t="str">
        <f>HYPERLINK("http://mp.weixin.qq.com/s?__biz=MzUzNTE3NDMwNw==&amp;mid=2247522651&amp;idx=5&amp;sn=ddd19aeebc8a00358fa8fb6ec18abf37&amp;chksm=fa8b5497cdfcdd81edf33c332c54cf9597ea7ba94d975c3f5e48ab70036761c8a0aca9734511#rd","文章永久链接")</f>
        <v>文章永久链接</v>
      </c>
    </row>
    <row r="140" spans="1:5" x14ac:dyDescent="0.4">
      <c r="A140" s="2" t="s">
        <v>3</v>
      </c>
      <c r="B140" s="2" t="s">
        <v>282</v>
      </c>
      <c r="C140" s="2" t="s">
        <v>277</v>
      </c>
      <c r="D140" s="2" t="s">
        <v>281</v>
      </c>
      <c r="E140" s="3" t="str">
        <f>HYPERLINK("http://mp.weixin.qq.com/s?__biz=MzUzNTE3NDMwNw==&amp;mid=2247522651&amp;idx=6&amp;sn=b9e6020c875ed65b9c1075b6b27644b9&amp;chksm=fa8b5497cdfcdd810293d242cf719299fbb46d3e96a213be12c4b51fbc6371f1dc1d2bde0d7a#rd","文章永久链接")</f>
        <v>文章永久链接</v>
      </c>
    </row>
    <row r="141" spans="1:5" x14ac:dyDescent="0.4">
      <c r="A141" s="2" t="s">
        <v>3</v>
      </c>
      <c r="B141" s="2" t="s">
        <v>280</v>
      </c>
      <c r="C141" s="2" t="s">
        <v>277</v>
      </c>
      <c r="D141" s="2" t="s">
        <v>279</v>
      </c>
      <c r="E141" s="3" t="str">
        <f>HYPERLINK("http://mp.weixin.qq.com/s?__biz=MzUzNTE3NDMwNw==&amp;mid=2247522651&amp;idx=7&amp;sn=baaf0c896e440c05a86b01d9a49afc6f&amp;chksm=fa8b5497cdfcdd81d3306581af45d02c5c234be1dec65c856c28f7c336854d3f77e9707bf028#rd","文章永久链接")</f>
        <v>文章永久链接</v>
      </c>
    </row>
    <row r="142" spans="1:5" x14ac:dyDescent="0.4">
      <c r="A142" s="2" t="s">
        <v>3</v>
      </c>
      <c r="B142" s="2" t="s">
        <v>278</v>
      </c>
      <c r="C142" s="2" t="s">
        <v>277</v>
      </c>
      <c r="D142" s="2" t="s">
        <v>276</v>
      </c>
      <c r="E142" s="3" t="str">
        <f>HYPERLINK("http://mp.weixin.qq.com/s?__biz=MzUzNTE3NDMwNw==&amp;mid=2247522651&amp;idx=8&amp;sn=07500da4307e7739435346f2eadb16c2&amp;chksm=fa8b5497cdfcdd812899b4b4898e37bf80b190f3f8268f374b958ef1ca8795c579227d2329e3#rd","文章永久链接")</f>
        <v>文章永久链接</v>
      </c>
    </row>
    <row r="143" spans="1:5" x14ac:dyDescent="0.4">
      <c r="A143" s="2" t="s">
        <v>3</v>
      </c>
      <c r="B143" s="2" t="s">
        <v>275</v>
      </c>
      <c r="C143" s="2" t="s">
        <v>260</v>
      </c>
      <c r="D143" s="2" t="s">
        <v>274</v>
      </c>
      <c r="E143" s="3" t="str">
        <f>HYPERLINK("http://mp.weixin.qq.com/s?__biz=MzUzNTE3NDMwNw==&amp;mid=2247522532&amp;idx=1&amp;sn=4f258c0254111b42f8ea1cbf723ae20a&amp;chksm=fa8b5528cdfcdc3e70f1303326672d2b41cce2a135c4aca95a18557e8a1c93c5dc9bc02c8991#rd","文章永久链接")</f>
        <v>文章永久链接</v>
      </c>
    </row>
    <row r="144" spans="1:5" x14ac:dyDescent="0.4">
      <c r="A144" s="2" t="s">
        <v>3</v>
      </c>
      <c r="B144" s="2" t="s">
        <v>273</v>
      </c>
      <c r="C144" s="2" t="s">
        <v>260</v>
      </c>
      <c r="D144" s="2" t="s">
        <v>272</v>
      </c>
      <c r="E144" s="3" t="str">
        <f>HYPERLINK("http://mp.weixin.qq.com/s?__biz=MzUzNTE3NDMwNw==&amp;mid=2247522532&amp;idx=2&amp;sn=3a229f45084d0a7622a0ad1898ff627c&amp;chksm=fa8b5528cdfcdc3ea3618730275dc369317afb44411c4cdc67e71c7a144d255f0cfb1b333f79#rd","文章永久链接")</f>
        <v>文章永久链接</v>
      </c>
    </row>
    <row r="145" spans="1:5" x14ac:dyDescent="0.4">
      <c r="A145" s="2" t="s">
        <v>3</v>
      </c>
      <c r="B145" s="2" t="s">
        <v>271</v>
      </c>
      <c r="C145" s="2" t="s">
        <v>260</v>
      </c>
      <c r="D145" s="2" t="s">
        <v>270</v>
      </c>
      <c r="E145" s="3" t="str">
        <f>HYPERLINK("http://mp.weixin.qq.com/s?__biz=MzUzNTE3NDMwNw==&amp;mid=2247522532&amp;idx=3&amp;sn=3d99fb9ca2db68b2640689198b81ae3c&amp;chksm=fa8b5528cdfcdc3ea77c4ad16d06867172ad51dc50f7bbcc5d485af1e118dea53cbc5dc3fa11#rd","文章永久链接")</f>
        <v>文章永久链接</v>
      </c>
    </row>
    <row r="146" spans="1:5" x14ac:dyDescent="0.4">
      <c r="A146" s="2" t="s">
        <v>3</v>
      </c>
      <c r="B146" s="2" t="s">
        <v>269</v>
      </c>
      <c r="C146" s="2" t="s">
        <v>260</v>
      </c>
      <c r="D146" s="2" t="s">
        <v>268</v>
      </c>
      <c r="E146" s="3" t="str">
        <f>HYPERLINK("http://mp.weixin.qq.com/s?__biz=MzUzNTE3NDMwNw==&amp;mid=2247522532&amp;idx=4&amp;sn=ae60dcdd36acd4183ccd0edeb6e75e96&amp;chksm=fa8b5528cdfcdc3e735db3a322c63d2741258380549201564043231bb8fe137d908c9c60e17d#rd","文章永久链接")</f>
        <v>文章永久链接</v>
      </c>
    </row>
    <row r="147" spans="1:5" x14ac:dyDescent="0.4">
      <c r="A147" s="2" t="s">
        <v>3</v>
      </c>
      <c r="B147" s="2" t="s">
        <v>267</v>
      </c>
      <c r="C147" s="2" t="s">
        <v>260</v>
      </c>
      <c r="D147" s="2" t="s">
        <v>266</v>
      </c>
      <c r="E147" s="3" t="str">
        <f>HYPERLINK("http://mp.weixin.qq.com/s?__biz=MzUzNTE3NDMwNw==&amp;mid=2247522532&amp;idx=5&amp;sn=b6c1414727e8164251d102a0875dd281&amp;chksm=fa8b5528cdfcdc3e5639879c3d96b1a1d2d86335ab7f3964dee430d0c54b965c0961013db48c#rd","文章永久链接")</f>
        <v>文章永久链接</v>
      </c>
    </row>
    <row r="148" spans="1:5" x14ac:dyDescent="0.4">
      <c r="A148" s="2" t="s">
        <v>3</v>
      </c>
      <c r="B148" s="2" t="s">
        <v>265</v>
      </c>
      <c r="C148" s="2" t="s">
        <v>260</v>
      </c>
      <c r="D148" s="2" t="s">
        <v>264</v>
      </c>
      <c r="E148" s="3" t="str">
        <f>HYPERLINK("http://mp.weixin.qq.com/s?__biz=MzUzNTE3NDMwNw==&amp;mid=2247522532&amp;idx=6&amp;sn=66586884804e4608ed5bab2fd37f69bf&amp;chksm=fa8b5528cdfcdc3e4fbb0dbe52d0b400ab67fe6ccd757a2c56b739a09b3aa52df63564141a62#rd","文章永久链接")</f>
        <v>文章永久链接</v>
      </c>
    </row>
    <row r="149" spans="1:5" x14ac:dyDescent="0.4">
      <c r="A149" s="2" t="s">
        <v>3</v>
      </c>
      <c r="B149" s="2" t="s">
        <v>263</v>
      </c>
      <c r="C149" s="2" t="s">
        <v>260</v>
      </c>
      <c r="D149" s="2" t="s">
        <v>262</v>
      </c>
      <c r="E149" s="3" t="str">
        <f>HYPERLINK("http://mp.weixin.qq.com/s?__biz=MzUzNTE3NDMwNw==&amp;mid=2247522532&amp;idx=7&amp;sn=412813639d110cdb096500933328e98a&amp;chksm=fa8b5528cdfcdc3ed3b14f9ad2d2da8f1ae9e42549d7c2c843a1520f430408195a9a3ecd96bd#rd","文章永久链接")</f>
        <v>文章永久链接</v>
      </c>
    </row>
    <row r="150" spans="1:5" x14ac:dyDescent="0.4">
      <c r="A150" s="2" t="s">
        <v>3</v>
      </c>
      <c r="B150" s="2" t="s">
        <v>261</v>
      </c>
      <c r="C150" s="2" t="s">
        <v>260</v>
      </c>
      <c r="D150" s="2" t="s">
        <v>259</v>
      </c>
      <c r="E150" s="3" t="str">
        <f>HYPERLINK("http://mp.weixin.qq.com/s?__biz=MzUzNTE3NDMwNw==&amp;mid=2247522532&amp;idx=8&amp;sn=55658ae8af6723a204573ffac17e993d&amp;chksm=fa8b5528cdfcdc3eb37404d600f4fcdd978b3d8537cc172828d954155d9aa5a8d8283fae677a#rd","文章永久链接")</f>
        <v>文章永久链接</v>
      </c>
    </row>
    <row r="151" spans="1:5" x14ac:dyDescent="0.4">
      <c r="A151" s="2" t="s">
        <v>3</v>
      </c>
      <c r="B151" s="2" t="s">
        <v>258</v>
      </c>
      <c r="C151" s="2" t="s">
        <v>245</v>
      </c>
      <c r="D151" s="2" t="s">
        <v>257</v>
      </c>
      <c r="E151" s="3" t="str">
        <f>HYPERLINK("http://mp.weixin.qq.com/s?__biz=MzUzNTE3NDMwNw==&amp;mid=2247522369&amp;idx=1&amp;sn=5b95372ecc03b38a716fd7c0a495fee4&amp;chksm=fa8b558dcdfcdc9b0611fbbc161aa636359f210d569b4da694c6f03e9262344839c7a2ac0c3b#rd","文章永久链接")</f>
        <v>文章永久链接</v>
      </c>
    </row>
    <row r="152" spans="1:5" x14ac:dyDescent="0.4">
      <c r="A152" s="2" t="s">
        <v>3</v>
      </c>
      <c r="B152" s="2" t="s">
        <v>256</v>
      </c>
      <c r="C152" s="2" t="s">
        <v>245</v>
      </c>
      <c r="D152" s="2" t="s">
        <v>255</v>
      </c>
      <c r="E152" s="3" t="str">
        <f>HYPERLINK("http://mp.weixin.qq.com/s?__biz=MzUzNTE3NDMwNw==&amp;mid=2247522369&amp;idx=2&amp;sn=a3fef8100901c679f97201d0eccaa02e&amp;chksm=fa8b558dcdfcdc9bb5006c00fc4fe6feaeb7164002416eea010f8f8fea89754d56e322ea4ced#rd","文章永久链接")</f>
        <v>文章永久链接</v>
      </c>
    </row>
    <row r="153" spans="1:5" x14ac:dyDescent="0.4">
      <c r="A153" s="2" t="s">
        <v>3</v>
      </c>
      <c r="B153" s="2" t="s">
        <v>254</v>
      </c>
      <c r="C153" s="2" t="s">
        <v>245</v>
      </c>
      <c r="D153" s="2" t="s">
        <v>253</v>
      </c>
      <c r="E153" s="3" t="str">
        <f>HYPERLINK("http://mp.weixin.qq.com/s?__biz=MzUzNTE3NDMwNw==&amp;mid=2247522369&amp;idx=3&amp;sn=1dae0ff20dd4af3b49699d2cc4a63dfa&amp;chksm=fa8b558dcdfcdc9b909f8314dbad89b929c921f852de8ae73b11f8d30c6ebd146bc3bd857dd7#rd","文章永久链接")</f>
        <v>文章永久链接</v>
      </c>
    </row>
    <row r="154" spans="1:5" x14ac:dyDescent="0.4">
      <c r="A154" s="2" t="s">
        <v>3</v>
      </c>
      <c r="B154" s="2" t="s">
        <v>252</v>
      </c>
      <c r="C154" s="2" t="s">
        <v>245</v>
      </c>
      <c r="D154" s="2" t="s">
        <v>251</v>
      </c>
      <c r="E154" s="3" t="str">
        <f>HYPERLINK("http://mp.weixin.qq.com/s?__biz=MzUzNTE3NDMwNw==&amp;mid=2247522369&amp;idx=4&amp;sn=85745976523ebcefa47be9e6e7d585ad&amp;chksm=fa8b558dcdfcdc9b3f6ff12e4e6eb60898aa28662324038023b730a9fa93aefe29bb52592c84#rd","文章永久链接")</f>
        <v>文章永久链接</v>
      </c>
    </row>
    <row r="155" spans="1:5" x14ac:dyDescent="0.4">
      <c r="A155" s="2" t="s">
        <v>3</v>
      </c>
      <c r="B155" s="2" t="s">
        <v>250</v>
      </c>
      <c r="C155" s="2" t="s">
        <v>245</v>
      </c>
      <c r="D155" s="2" t="s">
        <v>249</v>
      </c>
      <c r="E155" s="3" t="str">
        <f>HYPERLINK("http://mp.weixin.qq.com/s?__biz=MzUzNTE3NDMwNw==&amp;mid=2247522369&amp;idx=5&amp;sn=3669c234ad7cbc55e4f7076cf5f6491d&amp;chksm=fa8b558dcdfcdc9bcd98c28fa6224fa1ec74d810610db9f4a94e8a01bb8be874a475984e0636#rd","文章永久链接")</f>
        <v>文章永久链接</v>
      </c>
    </row>
    <row r="156" spans="1:5" x14ac:dyDescent="0.4">
      <c r="A156" s="2" t="s">
        <v>3</v>
      </c>
      <c r="B156" s="2" t="s">
        <v>248</v>
      </c>
      <c r="C156" s="2" t="s">
        <v>245</v>
      </c>
      <c r="D156" s="2" t="s">
        <v>247</v>
      </c>
      <c r="E156" s="3" t="str">
        <f>HYPERLINK("http://mp.weixin.qq.com/s?__biz=MzUzNTE3NDMwNw==&amp;mid=2247522369&amp;idx=6&amp;sn=1000ee91afde052c21dec219307cb08d&amp;chksm=fa8b558dcdfcdc9bded71a2b42451b9586281b43ded87ac34fe248ee14bbc9427656684f741e#rd","文章永久链接")</f>
        <v>文章永久链接</v>
      </c>
    </row>
    <row r="157" spans="1:5" x14ac:dyDescent="0.4">
      <c r="A157" s="2" t="s">
        <v>3</v>
      </c>
      <c r="B157" s="2" t="s">
        <v>246</v>
      </c>
      <c r="C157" s="2" t="s">
        <v>245</v>
      </c>
      <c r="D157" s="2" t="s">
        <v>244</v>
      </c>
      <c r="E157" s="3" t="str">
        <f>HYPERLINK("http://mp.weixin.qq.com/s?__biz=MzUzNTE3NDMwNw==&amp;mid=2247522369&amp;idx=7&amp;sn=74f1ec77abddc720aaac6c4e1675d277&amp;chksm=fa8b558dcdfcdc9bb07ff9ac1e3f326f4c19382dc195e3f8cfb832a44a53ad2f1e631a0e6459#rd","文章永久链接")</f>
        <v>文章永久链接</v>
      </c>
    </row>
    <row r="158" spans="1:5" x14ac:dyDescent="0.4">
      <c r="A158" s="2" t="s">
        <v>3</v>
      </c>
      <c r="B158" s="2" t="s">
        <v>430</v>
      </c>
      <c r="C158" s="2" t="s">
        <v>425</v>
      </c>
      <c r="D158" s="2" t="s">
        <v>429</v>
      </c>
      <c r="E158" s="3" t="str">
        <f>HYPERLINK("http://mp.weixin.qq.com/s?__biz=MzUzNTE3NDMwNw==&amp;mid=2247522267&amp;idx=1&amp;sn=f422cc76b676b0c16de1f394e94c585e&amp;chksm=fa8b5a17cdfcd301f475d6e8bd81f17cf58ebf1a7b79b7cb033585d69cb35c42c1ffbfe18178#rd","文章永久链接")</f>
        <v>文章永久链接</v>
      </c>
    </row>
    <row r="159" spans="1:5" x14ac:dyDescent="0.4">
      <c r="A159" s="2" t="s">
        <v>3</v>
      </c>
      <c r="B159" s="2" t="s">
        <v>428</v>
      </c>
      <c r="C159" s="2" t="s">
        <v>425</v>
      </c>
      <c r="D159" s="2" t="s">
        <v>427</v>
      </c>
      <c r="E159" s="3" t="str">
        <f>HYPERLINK("http://mp.weixin.qq.com/s?__biz=MzUzNTE3NDMwNw==&amp;mid=2247522267&amp;idx=2&amp;sn=90ac39a88b56340d36c5bf7291fe4997&amp;chksm=fa8b5a17cdfcd3014763bd929ff073af010b20ddb53216317f41efdbd6afb8fd9c35f8f8ea37#rd","文章永久链接")</f>
        <v>文章永久链接</v>
      </c>
    </row>
    <row r="160" spans="1:5" x14ac:dyDescent="0.4">
      <c r="A160" s="2" t="s">
        <v>3</v>
      </c>
      <c r="B160" s="2" t="s">
        <v>426</v>
      </c>
      <c r="C160" s="2" t="s">
        <v>425</v>
      </c>
      <c r="D160" s="2" t="s">
        <v>424</v>
      </c>
      <c r="E160" s="3" t="str">
        <f>HYPERLINK("http://mp.weixin.qq.com/s?__biz=MzUzNTE3NDMwNw==&amp;mid=2247522267&amp;idx=3&amp;sn=a4d1eea5e61aee2107979a5061d5fa1a&amp;chksm=fa8b5a17cdfcd3012c616a421edfe5888e0f0701666de780775692978b1ef9198a64441511c1#rd","文章永久链接")</f>
        <v>文章永久链接</v>
      </c>
    </row>
    <row r="161" spans="1:5" x14ac:dyDescent="0.4">
      <c r="A161" s="2" t="s">
        <v>3</v>
      </c>
      <c r="B161" s="2" t="s">
        <v>423</v>
      </c>
      <c r="C161" s="2" t="s">
        <v>417</v>
      </c>
      <c r="D161" s="2" t="s">
        <v>422</v>
      </c>
      <c r="E161" s="3" t="str">
        <f>HYPERLINK("http://mp.weixin.qq.com/s?__biz=MzUzNTE3NDMwNw==&amp;mid=2247522242&amp;idx=1&amp;sn=395738c85f92d26551f0073fc5874c84&amp;chksm=fa8b5a0ecdfcd318d10eaa154f5167fcad7f8bdaf460f8df00cb110e03298b6f223b4dc8dbc7#rd","文章永久链接")</f>
        <v>文章永久链接</v>
      </c>
    </row>
    <row r="162" spans="1:5" x14ac:dyDescent="0.4">
      <c r="A162" s="2" t="s">
        <v>3</v>
      </c>
      <c r="B162" s="2" t="s">
        <v>421</v>
      </c>
      <c r="C162" s="2" t="s">
        <v>417</v>
      </c>
      <c r="D162" s="2" t="s">
        <v>420</v>
      </c>
      <c r="E162" s="3" t="str">
        <f>HYPERLINK("http://mp.weixin.qq.com/s?__biz=MzUzNTE3NDMwNw==&amp;mid=2247522242&amp;idx=2&amp;sn=ebd60c7c68c90b6b535ea50a26c40b28&amp;chksm=fa8b5a0ecdfcd318c32d212020e4e4976f5d1f889b84540506eb0c4880ab50e6e4a0665b1b96#rd","文章永久链接")</f>
        <v>文章永久链接</v>
      </c>
    </row>
    <row r="163" spans="1:5" x14ac:dyDescent="0.4">
      <c r="A163" s="2" t="s">
        <v>3</v>
      </c>
      <c r="B163" s="2" t="s">
        <v>419</v>
      </c>
      <c r="C163" s="2" t="s">
        <v>417</v>
      </c>
      <c r="D163" s="2" t="s">
        <v>416</v>
      </c>
      <c r="E163" s="3" t="str">
        <f>HYPERLINK("http://mp.weixin.qq.com/s?__biz=MzUzNTE3NDMwNw==&amp;mid=2247522242&amp;idx=3&amp;sn=45a70d62b2f1e9bc331426853279a5e3&amp;chksm=fa8b5a0ecdfcd318fed100f326b966268b81033f94fff1dab79f49fc43db062f08534a1bf479#rd","文章永久链接")</f>
        <v>文章永久链接</v>
      </c>
    </row>
    <row r="164" spans="1:5" x14ac:dyDescent="0.4">
      <c r="A164" s="2" t="s">
        <v>3</v>
      </c>
      <c r="B164" s="2" t="s">
        <v>418</v>
      </c>
      <c r="C164" s="2" t="s">
        <v>417</v>
      </c>
      <c r="D164" s="2" t="s">
        <v>416</v>
      </c>
      <c r="E164" s="3" t="str">
        <f>HYPERLINK("http://mp.weixin.qq.com/s?__biz=MzUzNTE3NDMwNw==&amp;mid=2247522242&amp;idx=4&amp;sn=031a86345b3163630dd4c16f4ca4e2eb&amp;chksm=fa8b5a0ecdfcd318163474c009f4c9ed687ff55476474fdd636c6c60187d7715acfaa8e373cf#rd","文章永久链接")</f>
        <v>文章永久链接</v>
      </c>
    </row>
    <row r="165" spans="1:5" x14ac:dyDescent="0.4">
      <c r="A165" s="2" t="s">
        <v>3</v>
      </c>
      <c r="B165" s="2" t="s">
        <v>415</v>
      </c>
      <c r="C165" s="2" t="s">
        <v>400</v>
      </c>
      <c r="D165" s="2" t="s">
        <v>414</v>
      </c>
      <c r="E165" s="3" t="str">
        <f>HYPERLINK("http://mp.weixin.qq.com/s?__biz=MzUzNTE3NDMwNw==&amp;mid=2247522175&amp;idx=1&amp;sn=87734e0cb085daf00fc23d735cbe8371&amp;chksm=fa8b5ab3cdfcd3a537d51473bc7137092fa4112b59a37e99f9eae38de64180119e6c66a22455#rd","文章永久链接")</f>
        <v>文章永久链接</v>
      </c>
    </row>
    <row r="166" spans="1:5" x14ac:dyDescent="0.4">
      <c r="A166" s="2" t="s">
        <v>3</v>
      </c>
      <c r="B166" s="2" t="s">
        <v>413</v>
      </c>
      <c r="C166" s="2" t="s">
        <v>400</v>
      </c>
      <c r="D166" s="2" t="s">
        <v>412</v>
      </c>
      <c r="E166" s="3" t="str">
        <f>HYPERLINK("http://mp.weixin.qq.com/s?__biz=MzUzNTE3NDMwNw==&amp;mid=2247522175&amp;idx=2&amp;sn=e3d44b25faf9fb74598c08647d750d3f&amp;chksm=fa8b5ab3cdfcd3a5806eb993cd51bd2d42c3bd41f162e1669075c651f36da8217b3afcdac267#rd","文章永久链接")</f>
        <v>文章永久链接</v>
      </c>
    </row>
    <row r="167" spans="1:5" x14ac:dyDescent="0.4">
      <c r="A167" s="2" t="s">
        <v>3</v>
      </c>
      <c r="B167" s="2" t="s">
        <v>411</v>
      </c>
      <c r="C167" s="2" t="s">
        <v>400</v>
      </c>
      <c r="D167" s="2" t="s">
        <v>410</v>
      </c>
      <c r="E167" s="3" t="str">
        <f>HYPERLINK("http://mp.weixin.qq.com/s?__biz=MzUzNTE3NDMwNw==&amp;mid=2247522175&amp;idx=3&amp;sn=7a633f118e61720b8efede6913a86184&amp;chksm=fa8b5ab3cdfcd3a57e96539378461ca8fa477916e438b9c5d9518b761a618117da9e249e6afd#rd","文章永久链接")</f>
        <v>文章永久链接</v>
      </c>
    </row>
    <row r="168" spans="1:5" x14ac:dyDescent="0.4">
      <c r="A168" s="2" t="s">
        <v>3</v>
      </c>
      <c r="B168" s="2" t="s">
        <v>409</v>
      </c>
      <c r="C168" s="2" t="s">
        <v>400</v>
      </c>
      <c r="D168" s="2" t="s">
        <v>408</v>
      </c>
      <c r="E168" s="3" t="str">
        <f>HYPERLINK("http://mp.weixin.qq.com/s?__biz=MzUzNTE3NDMwNw==&amp;mid=2247522175&amp;idx=4&amp;sn=88681c4c02eb3cfc4d60b5f943047e1f&amp;chksm=fa8b5ab3cdfcd3a5ae7465beec35d06630addf23d49015ee27ed3e38a0f54f8449aff07d2dbc#rd","文章永久链接")</f>
        <v>文章永久链接</v>
      </c>
    </row>
    <row r="169" spans="1:5" x14ac:dyDescent="0.4">
      <c r="A169" s="2" t="s">
        <v>3</v>
      </c>
      <c r="B169" s="2" t="s">
        <v>407</v>
      </c>
      <c r="C169" s="2" t="s">
        <v>400</v>
      </c>
      <c r="D169" s="2" t="s">
        <v>406</v>
      </c>
      <c r="E169" s="3" t="str">
        <f>HYPERLINK("http://mp.weixin.qq.com/s?__biz=MzUzNTE3NDMwNw==&amp;mid=2247522175&amp;idx=5&amp;sn=0debb480cf88e17c5819012597632b86&amp;chksm=fa8b5ab3cdfcd3a52403aa86a5b40f463ebf61e523cb5ffe84331a33cb9db76b0e2cec049696#rd","文章永久链接")</f>
        <v>文章永久链接</v>
      </c>
    </row>
    <row r="170" spans="1:5" x14ac:dyDescent="0.4">
      <c r="A170" s="2" t="s">
        <v>3</v>
      </c>
      <c r="B170" s="2" t="s">
        <v>405</v>
      </c>
      <c r="C170" s="2" t="s">
        <v>400</v>
      </c>
      <c r="D170" s="2" t="s">
        <v>404</v>
      </c>
      <c r="E170" s="3" t="str">
        <f>HYPERLINK("http://mp.weixin.qq.com/s?__biz=MzUzNTE3NDMwNw==&amp;mid=2247522175&amp;idx=6&amp;sn=d2fdc070fdbfaf6749c06cdc89639957&amp;chksm=fa8b5ab3cdfcd3a5937d583c2a917b4c18b7048b3125779cc920d9192afaaeb36e2af3903599#rd","文章永久链接")</f>
        <v>文章永久链接</v>
      </c>
    </row>
    <row r="171" spans="1:5" x14ac:dyDescent="0.4">
      <c r="A171" s="2" t="s">
        <v>3</v>
      </c>
      <c r="B171" s="2" t="s">
        <v>403</v>
      </c>
      <c r="C171" s="2" t="s">
        <v>400</v>
      </c>
      <c r="D171" s="2" t="s">
        <v>402</v>
      </c>
      <c r="E171" s="3" t="str">
        <f>HYPERLINK("http://mp.weixin.qq.com/s?__biz=MzUzNTE3NDMwNw==&amp;mid=2247522175&amp;idx=7&amp;sn=36b9fcc304244346a081c80a3265844a&amp;chksm=fa8b5ab3cdfcd3a5b0df77f255e44cc875efa3abbb25c083a6c7764e42643366b42b127ed6e4#rd","文章永久链接")</f>
        <v>文章永久链接</v>
      </c>
    </row>
    <row r="172" spans="1:5" x14ac:dyDescent="0.4">
      <c r="A172" s="2" t="s">
        <v>3</v>
      </c>
      <c r="B172" s="2" t="s">
        <v>401</v>
      </c>
      <c r="C172" s="2" t="s">
        <v>400</v>
      </c>
      <c r="D172" s="2" t="s">
        <v>399</v>
      </c>
      <c r="E172" s="3" t="str">
        <f>HYPERLINK("http://mp.weixin.qq.com/s?__biz=MzUzNTE3NDMwNw==&amp;mid=2247522175&amp;idx=8&amp;sn=7de7b6865fd64b3da06047a05b3cfe7f&amp;chksm=fa8b5ab3cdfcd3a5db505369e83ce81b07b510a0e83357d9db61f9fb6ac3e05b88369f975ee4#rd","文章永久链接")</f>
        <v>文章永久链接</v>
      </c>
    </row>
    <row r="173" spans="1:5" x14ac:dyDescent="0.4">
      <c r="A173" s="2" t="s">
        <v>3</v>
      </c>
      <c r="B173" s="2" t="s">
        <v>398</v>
      </c>
      <c r="C173" s="2" t="s">
        <v>385</v>
      </c>
      <c r="D173" s="2" t="s">
        <v>397</v>
      </c>
      <c r="E173" s="3" t="str">
        <f>HYPERLINK("http://mp.weixin.qq.com/s?__biz=MzUzNTE3NDMwNw==&amp;mid=2247522059&amp;idx=1&amp;sn=352ea8137ae20737f6df19873d66d9ee&amp;chksm=fa8b5ac7cdfcd3d1eca13b65e6ab06da247e3fb55a97e080f29b819e46b7cf452d5a7656cb19#rd","文章永久链接")</f>
        <v>文章永久链接</v>
      </c>
    </row>
    <row r="174" spans="1:5" x14ac:dyDescent="0.4">
      <c r="A174" s="2" t="s">
        <v>3</v>
      </c>
      <c r="B174" s="2" t="s">
        <v>396</v>
      </c>
      <c r="C174" s="2" t="s">
        <v>385</v>
      </c>
      <c r="D174" s="2" t="s">
        <v>395</v>
      </c>
      <c r="E174" s="3" t="str">
        <f>HYPERLINK("http://mp.weixin.qq.com/s?__biz=MzUzNTE3NDMwNw==&amp;mid=2247522059&amp;idx=2&amp;sn=2a73cff4bc62ca9ace6b5dc90a62f5c2&amp;chksm=fa8b5ac7cdfcd3d1ce7a778990c8aff38ca54d06bb6c35ce46754668f9576788c2b960bd791a#rd","文章永久链接")</f>
        <v>文章永久链接</v>
      </c>
    </row>
    <row r="175" spans="1:5" x14ac:dyDescent="0.4">
      <c r="A175" s="2" t="s">
        <v>3</v>
      </c>
      <c r="B175" s="2" t="s">
        <v>394</v>
      </c>
      <c r="C175" s="2" t="s">
        <v>385</v>
      </c>
      <c r="D175" s="2" t="s">
        <v>393</v>
      </c>
      <c r="E175" s="3" t="str">
        <f>HYPERLINK("http://mp.weixin.qq.com/s?__biz=MzUzNTE3NDMwNw==&amp;mid=2247522059&amp;idx=3&amp;sn=0226637ad2c14d82b845eb16e489ca07&amp;chksm=fa8b5ac7cdfcd3d1a51bd6ac487d4b52393fc482a7be80ea1ff694b83ea70be6fcd1ae199c72#rd","文章永久链接")</f>
        <v>文章永久链接</v>
      </c>
    </row>
    <row r="176" spans="1:5" x14ac:dyDescent="0.4">
      <c r="A176" s="2" t="s">
        <v>3</v>
      </c>
      <c r="B176" s="2" t="s">
        <v>392</v>
      </c>
      <c r="C176" s="2" t="s">
        <v>385</v>
      </c>
      <c r="D176" s="2" t="s">
        <v>391</v>
      </c>
      <c r="E176" s="3" t="str">
        <f>HYPERLINK("http://mp.weixin.qq.com/s?__biz=MzUzNTE3NDMwNw==&amp;mid=2247522059&amp;idx=4&amp;sn=1ca051ebbb1410334b2b2b5ac07ade5d&amp;chksm=fa8b5ac7cdfcd3d1f29a3215de3b916bec93557dcb11cc9ea25ea836b4f43a641b24fc7695b9#rd","文章永久链接")</f>
        <v>文章永久链接</v>
      </c>
    </row>
    <row r="177" spans="1:5" x14ac:dyDescent="0.4">
      <c r="A177" s="2" t="s">
        <v>3</v>
      </c>
      <c r="B177" s="2" t="s">
        <v>390</v>
      </c>
      <c r="C177" s="2" t="s">
        <v>385</v>
      </c>
      <c r="D177" s="2" t="s">
        <v>389</v>
      </c>
      <c r="E177" s="3" t="str">
        <f>HYPERLINK("http://mp.weixin.qq.com/s?__biz=MzUzNTE3NDMwNw==&amp;mid=2247522059&amp;idx=5&amp;sn=95ad7f5ed9e46e8ab93a775080ae1302&amp;chksm=fa8b5ac7cdfcd3d107f4eb458fb43a1b5d218260d326a24b4c982bc7784b701e703d12ba1a12#rd","文章永久链接")</f>
        <v>文章永久链接</v>
      </c>
    </row>
    <row r="178" spans="1:5" x14ac:dyDescent="0.4">
      <c r="A178" s="2" t="s">
        <v>3</v>
      </c>
      <c r="B178" s="2" t="s">
        <v>388</v>
      </c>
      <c r="C178" s="2" t="s">
        <v>385</v>
      </c>
      <c r="D178" s="2" t="s">
        <v>387</v>
      </c>
      <c r="E178" s="3" t="str">
        <f>HYPERLINK("http://mp.weixin.qq.com/s?__biz=MzUzNTE3NDMwNw==&amp;mid=2247522059&amp;idx=6&amp;sn=97ce9dbe2a3488bbe61111ac1fe1137b&amp;chksm=fa8b5ac7cdfcd3d13808d0656bd247e7a6329c8c6fc732c0b09a6b29facbdec54df8237774ab#rd","文章永久链接")</f>
        <v>文章永久链接</v>
      </c>
    </row>
    <row r="179" spans="1:5" x14ac:dyDescent="0.4">
      <c r="A179" s="2" t="s">
        <v>3</v>
      </c>
      <c r="B179" s="2" t="s">
        <v>386</v>
      </c>
      <c r="C179" s="2" t="s">
        <v>385</v>
      </c>
      <c r="D179" s="2" t="s">
        <v>384</v>
      </c>
      <c r="E179" s="3" t="str">
        <f>HYPERLINK("http://mp.weixin.qq.com/s?__biz=MzUzNTE3NDMwNw==&amp;mid=2247522059&amp;idx=7&amp;sn=c46b83a256822e4a62d5107205c74fca&amp;chksm=fa8b5ac7cdfcd3d10b99e12d63a1c5aa2ebb53e94af5b7b88a1eaf41e470840d42652715c528#rd","文章永久链接")</f>
        <v>文章永久链接</v>
      </c>
    </row>
    <row r="180" spans="1:5" x14ac:dyDescent="0.4">
      <c r="A180" s="2" t="s">
        <v>3</v>
      </c>
      <c r="B180" s="2" t="s">
        <v>383</v>
      </c>
      <c r="C180" s="2" t="s">
        <v>372</v>
      </c>
      <c r="D180" s="2" t="s">
        <v>382</v>
      </c>
      <c r="E180" s="3" t="str">
        <f>HYPERLINK("http://mp.weixin.qq.com/s?__biz=MzUzNTE3NDMwNw==&amp;mid=2247521996&amp;idx=1&amp;sn=393b2c63b063612321f1ba07916a86bc&amp;chksm=fa8b5b00cdfcd216c6d64907458f8df56b79969ef313678d43d1221cca0c971af22f6001985b#rd","文章永久链接")</f>
        <v>文章永久链接</v>
      </c>
    </row>
    <row r="181" spans="1:5" x14ac:dyDescent="0.4">
      <c r="A181" s="2" t="s">
        <v>3</v>
      </c>
      <c r="B181" s="2" t="s">
        <v>381</v>
      </c>
      <c r="C181" s="2" t="s">
        <v>372</v>
      </c>
      <c r="D181" s="2" t="s">
        <v>380</v>
      </c>
      <c r="E181" s="3" t="str">
        <f>HYPERLINK("http://mp.weixin.qq.com/s?__biz=MzUzNTE3NDMwNw==&amp;mid=2247521996&amp;idx=2&amp;sn=7c02e5f5cb2f60ead98b74aa391fcbc8&amp;chksm=fa8b5b00cdfcd2168ffe69b904b80b875e6b220dc5d344c3a751b71f74c077c15ec6d0077306#rd","文章永久链接")</f>
        <v>文章永久链接</v>
      </c>
    </row>
    <row r="182" spans="1:5" x14ac:dyDescent="0.4">
      <c r="A182" s="2" t="s">
        <v>3</v>
      </c>
      <c r="B182" s="2" t="s">
        <v>379</v>
      </c>
      <c r="C182" s="2" t="s">
        <v>372</v>
      </c>
      <c r="D182" s="2" t="s">
        <v>378</v>
      </c>
      <c r="E182" s="3" t="str">
        <f>HYPERLINK("http://mp.weixin.qq.com/s?__biz=MzUzNTE3NDMwNw==&amp;mid=2247521996&amp;idx=3&amp;sn=9c501da6ef653da5ea6c8dfd46150e6c&amp;chksm=fa8b5b00cdfcd216f195c443a1342b63591614c7510f0a7f337da11ca62e31a06ff4c86a6d35#rd","文章永久链接")</f>
        <v>文章永久链接</v>
      </c>
    </row>
    <row r="183" spans="1:5" x14ac:dyDescent="0.4">
      <c r="A183" s="2" t="s">
        <v>3</v>
      </c>
      <c r="B183" s="2" t="s">
        <v>377</v>
      </c>
      <c r="C183" s="2" t="s">
        <v>372</v>
      </c>
      <c r="D183" s="2" t="s">
        <v>376</v>
      </c>
      <c r="E183" s="3" t="str">
        <f>HYPERLINK("http://mp.weixin.qq.com/s?__biz=MzUzNTE3NDMwNw==&amp;mid=2247521996&amp;idx=4&amp;sn=fe03f32891aac3abb331029209eb141b&amp;chksm=fa8b5b00cdfcd21626065ea56c72757d87e05fd20e12a5d6bd471058b08c0bd1eaf01852a2cb#rd","文章永久链接")</f>
        <v>文章永久链接</v>
      </c>
    </row>
    <row r="184" spans="1:5" x14ac:dyDescent="0.4">
      <c r="A184" s="2" t="s">
        <v>3</v>
      </c>
      <c r="B184" s="2" t="s">
        <v>375</v>
      </c>
      <c r="C184" s="2" t="s">
        <v>372</v>
      </c>
      <c r="D184" s="2" t="s">
        <v>374</v>
      </c>
      <c r="E184" s="3" t="str">
        <f>HYPERLINK("http://mp.weixin.qq.com/s?__biz=MzUzNTE3NDMwNw==&amp;mid=2247521996&amp;idx=5&amp;sn=2d9604624cc1ce6a7a735e99b4931273&amp;chksm=fa8b5b00cdfcd216f70f1dcee12b4e2ba9332b73ce461c4c38f67789ccb7ea2c25839a8adf28#rd","文章永久链接")</f>
        <v>文章永久链接</v>
      </c>
    </row>
    <row r="185" spans="1:5" x14ac:dyDescent="0.4">
      <c r="A185" s="2" t="s">
        <v>3</v>
      </c>
      <c r="B185" s="2" t="s">
        <v>373</v>
      </c>
      <c r="C185" s="2" t="s">
        <v>372</v>
      </c>
      <c r="D185" s="2" t="s">
        <v>371</v>
      </c>
      <c r="E185" s="3" t="str">
        <f>HYPERLINK("http://mp.weixin.qq.com/s?__biz=MzUzNTE3NDMwNw==&amp;mid=2247521996&amp;idx=6&amp;sn=f2ba80f304fc06af577bfd86a8931974&amp;chksm=fa8b5b00cdfcd216df20291635e69061194089015d32147b5119b92807c8339d463ea77e8f9d#rd","文章永久链接")</f>
        <v>文章永久链接</v>
      </c>
    </row>
    <row r="186" spans="1:5" x14ac:dyDescent="0.4">
      <c r="A186" s="2" t="s">
        <v>3</v>
      </c>
      <c r="B186" s="2" t="s">
        <v>370</v>
      </c>
      <c r="C186" s="2" t="s">
        <v>355</v>
      </c>
      <c r="D186" s="2" t="s">
        <v>369</v>
      </c>
      <c r="E186" s="3" t="str">
        <f>HYPERLINK("http://mp.weixin.qq.com/s?__biz=MzUzNTE3NDMwNw==&amp;mid=2247521936&amp;idx=1&amp;sn=3aab9e2598c729e538364ac1d2afeb72&amp;chksm=fa8b5b5ccdfcd24a414a8059631b0cc082d417f1d51f608ced53f405bbc2aa330b910de3294f#rd","文章永久链接")</f>
        <v>文章永久链接</v>
      </c>
    </row>
    <row r="187" spans="1:5" x14ac:dyDescent="0.4">
      <c r="A187" s="2" t="s">
        <v>3</v>
      </c>
      <c r="B187" s="2" t="s">
        <v>368</v>
      </c>
      <c r="C187" s="2" t="s">
        <v>355</v>
      </c>
      <c r="D187" s="2" t="s">
        <v>367</v>
      </c>
      <c r="E187" s="3" t="str">
        <f>HYPERLINK("http://mp.weixin.qq.com/s?__biz=MzUzNTE3NDMwNw==&amp;mid=2247521936&amp;idx=2&amp;sn=882dcb0a0d4e16070c720249b131ac4a&amp;chksm=fa8b5b5ccdfcd24a0fad263a744fb4c53ba79bd77e2641ce5d3ba4dd190b6022812e46dac578#rd","文章永久链接")</f>
        <v>文章永久链接</v>
      </c>
    </row>
    <row r="188" spans="1:5" x14ac:dyDescent="0.4">
      <c r="A188" s="2" t="s">
        <v>3</v>
      </c>
      <c r="B188" s="2" t="s">
        <v>366</v>
      </c>
      <c r="C188" s="2" t="s">
        <v>355</v>
      </c>
      <c r="D188" s="2" t="s">
        <v>365</v>
      </c>
      <c r="E188" s="3" t="str">
        <f>HYPERLINK("http://mp.weixin.qq.com/s?__biz=MzUzNTE3NDMwNw==&amp;mid=2247521936&amp;idx=3&amp;sn=e6a96bd90a70d3559364c659f08e64d4&amp;chksm=fa8b5b5ccdfcd24aaff4a17e6e30abf391628f344a3998e52d3d43a565c64856e39415c1e97b#rd","文章永久链接")</f>
        <v>文章永久链接</v>
      </c>
    </row>
    <row r="189" spans="1:5" x14ac:dyDescent="0.4">
      <c r="A189" s="2" t="s">
        <v>3</v>
      </c>
      <c r="B189" s="2" t="s">
        <v>364</v>
      </c>
      <c r="C189" s="2" t="s">
        <v>355</v>
      </c>
      <c r="D189" s="2" t="s">
        <v>363</v>
      </c>
      <c r="E189" s="3" t="str">
        <f>HYPERLINK("http://mp.weixin.qq.com/s?__biz=MzUzNTE3NDMwNw==&amp;mid=2247521936&amp;idx=4&amp;sn=2c53ec992b4700e3e1f6265c100ad5f7&amp;chksm=fa8b5b5ccdfcd24a99b666e653c1180eba5d2691c3789b040b22528624da2765c12758e4db1e#rd","文章永久链接")</f>
        <v>文章永久链接</v>
      </c>
    </row>
    <row r="190" spans="1:5" x14ac:dyDescent="0.4">
      <c r="A190" s="2" t="s">
        <v>3</v>
      </c>
      <c r="B190" s="2" t="s">
        <v>362</v>
      </c>
      <c r="C190" s="2" t="s">
        <v>355</v>
      </c>
      <c r="D190" s="2" t="s">
        <v>361</v>
      </c>
      <c r="E190" s="3" t="str">
        <f>HYPERLINK("http://mp.weixin.qq.com/s?__biz=MzUzNTE3NDMwNw==&amp;mid=2247521936&amp;idx=5&amp;sn=8bc4f04bc59dc55e53e33a79376b1ebb&amp;chksm=fa8b5b5ccdfcd24aa5470993a48e7b16d32b9f04f97b28f4d35677d1ad098d739e22bf477578#rd","文章永久链接")</f>
        <v>文章永久链接</v>
      </c>
    </row>
    <row r="191" spans="1:5" x14ac:dyDescent="0.4">
      <c r="A191" s="2" t="s">
        <v>3</v>
      </c>
      <c r="B191" s="2" t="s">
        <v>360</v>
      </c>
      <c r="C191" s="2" t="s">
        <v>355</v>
      </c>
      <c r="D191" s="2" t="s">
        <v>359</v>
      </c>
      <c r="E191" s="3" t="str">
        <f>HYPERLINK("http://mp.weixin.qq.com/s?__biz=MzUzNTE3NDMwNw==&amp;mid=2247521936&amp;idx=6&amp;sn=d76a3f691be797db8f0f0d5a81e1b699&amp;chksm=fa8b5b5ccdfcd24a6a08d1bb75bc8cb4a3f4b171bcf71a143e341b6445f9c23759c505519cb0#rd","文章永久链接")</f>
        <v>文章永久链接</v>
      </c>
    </row>
    <row r="192" spans="1:5" x14ac:dyDescent="0.4">
      <c r="A192" s="2" t="s">
        <v>3</v>
      </c>
      <c r="B192" s="2" t="s">
        <v>358</v>
      </c>
      <c r="C192" s="2" t="s">
        <v>355</v>
      </c>
      <c r="D192" s="2" t="s">
        <v>357</v>
      </c>
      <c r="E192" s="3" t="str">
        <f>HYPERLINK("http://mp.weixin.qq.com/s?__biz=MzUzNTE3NDMwNw==&amp;mid=2247521936&amp;idx=7&amp;sn=ab3e4d8c1f91cbcd125f8c551f7db71d&amp;chksm=fa8b5b5ccdfcd24abc7bb4fc9c9b8ef630263a531114087f738f6945682111aaa045534b5a69#rd","文章永久链接")</f>
        <v>文章永久链接</v>
      </c>
    </row>
    <row r="193" spans="1:5" x14ac:dyDescent="0.4">
      <c r="A193" s="2" t="s">
        <v>3</v>
      </c>
      <c r="B193" s="2" t="s">
        <v>356</v>
      </c>
      <c r="C193" s="2" t="s">
        <v>355</v>
      </c>
      <c r="D193" s="2" t="s">
        <v>354</v>
      </c>
      <c r="E193" s="3" t="str">
        <f>HYPERLINK("http://mp.weixin.qq.com/s?__biz=MzUzNTE3NDMwNw==&amp;mid=2247521936&amp;idx=8&amp;sn=2f10720b0a0e2603924760e37a6f97f5&amp;chksm=fa8b5b5ccdfcd24a8b98a29096c7bf2232ce3401f67ecd749f10c4fb9bcc73bc4cdcc8c99ae4#rd","文章永久链接")</f>
        <v>文章永久链接</v>
      </c>
    </row>
    <row r="194" spans="1:5" x14ac:dyDescent="0.4">
      <c r="A194" s="2" t="s">
        <v>3</v>
      </c>
      <c r="B194" s="2" t="s">
        <v>353</v>
      </c>
      <c r="C194" s="2" t="s">
        <v>338</v>
      </c>
      <c r="D194" s="2" t="s">
        <v>352</v>
      </c>
      <c r="E194" s="3" t="str">
        <f>HYPERLINK("http://mp.weixin.qq.com/s?__biz=MzUzNTE3NDMwNw==&amp;mid=2247521801&amp;idx=1&amp;sn=f97dbb19198aa21153dbcdd934565ca4&amp;chksm=fa8b5bc5cdfcd2d391edf1e73262a0f425b7cab1a51ed8054a4d20185bb565f91a874272e2f4#rd","文章永久链接")</f>
        <v>文章永久链接</v>
      </c>
    </row>
    <row r="195" spans="1:5" x14ac:dyDescent="0.4">
      <c r="A195" s="2" t="s">
        <v>3</v>
      </c>
      <c r="B195" s="2" t="s">
        <v>351</v>
      </c>
      <c r="C195" s="2" t="s">
        <v>338</v>
      </c>
      <c r="D195" s="2" t="s">
        <v>350</v>
      </c>
      <c r="E195" s="3" t="str">
        <f>HYPERLINK("http://mp.weixin.qq.com/s?__biz=MzUzNTE3NDMwNw==&amp;mid=2247521801&amp;idx=2&amp;sn=d721b6612385f0470f1816a8a56d502c&amp;chksm=fa8b5bc5cdfcd2d33a59256cfa6d2f42309a1cf61510cccff3e54754b9f14fc55693a7c7f3e4#rd","文章永久链接")</f>
        <v>文章永久链接</v>
      </c>
    </row>
    <row r="196" spans="1:5" x14ac:dyDescent="0.4">
      <c r="A196" s="2" t="s">
        <v>3</v>
      </c>
      <c r="B196" s="2" t="s">
        <v>349</v>
      </c>
      <c r="C196" s="2" t="s">
        <v>338</v>
      </c>
      <c r="D196" s="2" t="s">
        <v>348</v>
      </c>
      <c r="E196" s="3" t="str">
        <f>HYPERLINK("http://mp.weixin.qq.com/s?__biz=MzUzNTE3NDMwNw==&amp;mid=2247521801&amp;idx=3&amp;sn=5cda659efa1650e9cf5a6daea1853146&amp;chksm=fa8b5bc5cdfcd2d34f380739198114053f85ebbea1f9ff7a6ce57c772e633b4ed525bed31fe4#rd","文章永久链接")</f>
        <v>文章永久链接</v>
      </c>
    </row>
    <row r="197" spans="1:5" x14ac:dyDescent="0.4">
      <c r="A197" s="2" t="s">
        <v>3</v>
      </c>
      <c r="B197" s="2" t="s">
        <v>347</v>
      </c>
      <c r="C197" s="2" t="s">
        <v>338</v>
      </c>
      <c r="D197" s="2" t="s">
        <v>346</v>
      </c>
      <c r="E197" s="3" t="str">
        <f>HYPERLINK("http://mp.weixin.qq.com/s?__biz=MzUzNTE3NDMwNw==&amp;mid=2247521801&amp;idx=4&amp;sn=cdf5c8cf15b2d21ab71ebf524f541bb9&amp;chksm=fa8b5bc5cdfcd2d331ab860ce21193b645d5717bf266e2b7ee8d6d10b3497d4b293b62221cf5#rd","文章永久链接")</f>
        <v>文章永久链接</v>
      </c>
    </row>
    <row r="198" spans="1:5" x14ac:dyDescent="0.4">
      <c r="A198" s="2" t="s">
        <v>3</v>
      </c>
      <c r="B198" s="2" t="s">
        <v>345</v>
      </c>
      <c r="C198" s="2" t="s">
        <v>338</v>
      </c>
      <c r="D198" s="2" t="s">
        <v>344</v>
      </c>
      <c r="E198" s="3" t="str">
        <f>HYPERLINK("http://mp.weixin.qq.com/s?__biz=MzUzNTE3NDMwNw==&amp;mid=2247521801&amp;idx=5&amp;sn=fd01d71290efd403ff8f5bdb0ffc0bed&amp;chksm=fa8b5bc5cdfcd2d319967c111722a844e9d958162f2e18a9789c662893c6b0d8444d1a737d88#rd","文章永久链接")</f>
        <v>文章永久链接</v>
      </c>
    </row>
    <row r="199" spans="1:5" x14ac:dyDescent="0.4">
      <c r="A199" s="2" t="s">
        <v>3</v>
      </c>
      <c r="B199" s="2" t="s">
        <v>343</v>
      </c>
      <c r="C199" s="2" t="s">
        <v>338</v>
      </c>
      <c r="D199" s="2" t="s">
        <v>342</v>
      </c>
      <c r="E199" s="3" t="str">
        <f>HYPERLINK("http://mp.weixin.qq.com/s?__biz=MzUzNTE3NDMwNw==&amp;mid=2247521801&amp;idx=6&amp;sn=77bf4deb799dd84e9b820fac90b64363&amp;chksm=fa8b5bc5cdfcd2d3ffb6e95f82893ae7ac66c53ed4e27ee0634435a937e2e75a261aef0cd705#rd","文章永久链接")</f>
        <v>文章永久链接</v>
      </c>
    </row>
    <row r="200" spans="1:5" x14ac:dyDescent="0.4">
      <c r="A200" s="2" t="s">
        <v>3</v>
      </c>
      <c r="B200" s="2" t="s">
        <v>341</v>
      </c>
      <c r="C200" s="2" t="s">
        <v>338</v>
      </c>
      <c r="D200" s="2" t="s">
        <v>340</v>
      </c>
      <c r="E200" s="3" t="str">
        <f>HYPERLINK("http://mp.weixin.qq.com/s?__biz=MzUzNTE3NDMwNw==&amp;mid=2247521801&amp;idx=7&amp;sn=e8951ce08405efea4db9c15496178393&amp;chksm=fa8b5bc5cdfcd2d35e4e910dc8c13f0b060448a92b84bafaf687b360b14946035de8ae8f2f77#rd","文章永久链接")</f>
        <v>文章永久链接</v>
      </c>
    </row>
    <row r="201" spans="1:5" x14ac:dyDescent="0.4">
      <c r="A201" s="2" t="s">
        <v>3</v>
      </c>
      <c r="B201" s="2" t="s">
        <v>339</v>
      </c>
      <c r="C201" s="2" t="s">
        <v>338</v>
      </c>
      <c r="D201" s="2" t="s">
        <v>337</v>
      </c>
      <c r="E201" s="3" t="str">
        <f>HYPERLINK("http://mp.weixin.qq.com/s?__biz=MzUzNTE3NDMwNw==&amp;mid=2247521801&amp;idx=8&amp;sn=06c73c2eab9f98c26a555a2ae51ace44&amp;chksm=fa8b5bc5cdfcd2d3b4f510cc26bc183655a82fffafcf102bbe6d068e50cc2332ffaf418b7d73#rd","文章永久链接")</f>
        <v>文章永久链接</v>
      </c>
    </row>
  </sheetData>
  <autoFilter ref="A1:E201" xr:uid="{A73E22AB-F319-4317-9472-3CC2BC66A5CD}">
    <sortState xmlns:xlrd2="http://schemas.microsoft.com/office/spreadsheetml/2017/richdata2" ref="A2:E201">
      <sortCondition descending="1" ref="C2:C201"/>
    </sortState>
  </autoFilter>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48090-94DC-4D34-9165-DAC29ADAB294}">
  <sheetPr>
    <outlinePr summaryBelow="0" summaryRight="0"/>
  </sheetPr>
  <dimension ref="A1:E11"/>
  <sheetViews>
    <sheetView zoomScaleNormal="100" workbookViewId="0"/>
  </sheetViews>
  <sheetFormatPr defaultRowHeight="12.3" x14ac:dyDescent="0.4"/>
  <cols>
    <col min="1" max="1" width="10.796875" style="2" customWidth="1"/>
    <col min="2" max="2" width="63" style="2" customWidth="1"/>
    <col min="3" max="3" width="17.09765625" style="2" customWidth="1"/>
    <col min="4" max="4" width="55.796875" style="2" customWidth="1"/>
    <col min="5" max="5" width="10.796875" style="2" customWidth="1"/>
    <col min="6" max="16384" width="8.796875" style="1"/>
  </cols>
  <sheetData>
    <row r="1" spans="1:5" x14ac:dyDescent="0.4">
      <c r="A1" s="2" t="s">
        <v>435</v>
      </c>
      <c r="B1" s="2" t="s">
        <v>434</v>
      </c>
      <c r="C1" s="2" t="s">
        <v>433</v>
      </c>
      <c r="D1" s="2" t="s">
        <v>432</v>
      </c>
      <c r="E1" s="2" t="s">
        <v>431</v>
      </c>
    </row>
    <row r="2" spans="1:5" x14ac:dyDescent="0.4">
      <c r="A2" s="2" t="s">
        <v>1071</v>
      </c>
      <c r="B2" s="2" t="s">
        <v>1073</v>
      </c>
      <c r="C2" s="2" t="s">
        <v>1069</v>
      </c>
      <c r="D2" s="2" t="s">
        <v>1072</v>
      </c>
      <c r="E2" s="3" t="str">
        <f>HYPERLINK("http://mp.weixin.qq.com/s?__biz=MzUzNTQ5ODcwNQ==&amp;mid=2247500645&amp;idx=1&amp;sn=adbfc495b850e9ad2fb59c564b452df2&amp;chksm=fa8619dbcdf190cd39806954cb7a0ef5a0e1c35d9cd4c877fb31242eec140b6c43ebaff64978#rd","文章永久链接")</f>
        <v>文章永久链接</v>
      </c>
    </row>
    <row r="3" spans="1:5" x14ac:dyDescent="0.4">
      <c r="A3" s="2" t="s">
        <v>1071</v>
      </c>
      <c r="B3" s="2" t="s">
        <v>1070</v>
      </c>
      <c r="C3" s="2" t="s">
        <v>1069</v>
      </c>
      <c r="D3" s="2" t="s">
        <v>1068</v>
      </c>
      <c r="E3" s="3" t="str">
        <f>HYPERLINK("http://mp.weixin.qq.com/s?__biz=MzUzNTQ5ODcwNQ==&amp;mid=2247500645&amp;idx=2&amp;sn=726723137359b3c940843dea16f5fab3&amp;chksm=fa8619dbcdf190cd84ace59df5b0251bf6a4d0c6017de44184a0de70db366caa01ba8770ebb9#rd","文章永久链接")</f>
        <v>文章永久链接</v>
      </c>
    </row>
    <row r="4" spans="1:5" x14ac:dyDescent="0.4">
      <c r="A4" s="2" t="s">
        <v>1071</v>
      </c>
      <c r="B4" s="2" t="s">
        <v>1078</v>
      </c>
      <c r="C4" s="2" t="s">
        <v>1075</v>
      </c>
      <c r="D4" s="2" t="s">
        <v>1077</v>
      </c>
      <c r="E4" s="3" t="str">
        <f>HYPERLINK("http://mp.weixin.qq.com/s?__biz=MzUzNTQ5ODcwNQ==&amp;mid=2247500563&amp;idx=1&amp;sn=6fa905c23c426d0c49ebd981c122921b&amp;chksm=fa8619adcdf190bb98afb0b7f63da2d8ab167ca89f463a6bb20166a820d16bb64965a5403ef7#rd","文章永久链接")</f>
        <v>文章永久链接</v>
      </c>
    </row>
    <row r="5" spans="1:5" x14ac:dyDescent="0.4">
      <c r="A5" s="2" t="s">
        <v>1071</v>
      </c>
      <c r="B5" s="2" t="s">
        <v>1076</v>
      </c>
      <c r="C5" s="2" t="s">
        <v>1075</v>
      </c>
      <c r="D5" s="2" t="s">
        <v>1074</v>
      </c>
      <c r="E5" s="3" t="str">
        <f>HYPERLINK("http://mp.weixin.qq.com/s?__biz=MzUzNTQ5ODcwNQ==&amp;mid=2247500563&amp;idx=2&amp;sn=71e89be566ffd28a742b8918863c7699&amp;chksm=fa8619adcdf190bb152e7c02801a841a7b4ab5f9a7f690e14899132b6739d6a5394826c44a74#rd","文章永久链接")</f>
        <v>文章永久链接</v>
      </c>
    </row>
    <row r="6" spans="1:5" x14ac:dyDescent="0.4">
      <c r="A6" s="2" t="s">
        <v>1071</v>
      </c>
      <c r="B6" s="2" t="s">
        <v>1083</v>
      </c>
      <c r="C6" s="2" t="s">
        <v>1080</v>
      </c>
      <c r="D6" s="2" t="s">
        <v>1082</v>
      </c>
      <c r="E6" s="3" t="str">
        <f>HYPERLINK("http://mp.weixin.qq.com/s?__biz=MzUzNTQ5ODcwNQ==&amp;mid=2247500485&amp;idx=1&amp;sn=19cc2ec27668294ad3be953328c3e5e7&amp;chksm=fa86187bcdf1916d21d0a8feffc81e854e176885686c64bdc54956eb57ed2f994238528892eb#rd","文章永久链接")</f>
        <v>文章永久链接</v>
      </c>
    </row>
    <row r="7" spans="1:5" x14ac:dyDescent="0.4">
      <c r="A7" s="2" t="s">
        <v>1071</v>
      </c>
      <c r="B7" s="2" t="s">
        <v>1081</v>
      </c>
      <c r="C7" s="2" t="s">
        <v>1080</v>
      </c>
      <c r="D7" s="2" t="s">
        <v>1079</v>
      </c>
      <c r="E7" s="3" t="str">
        <f>HYPERLINK("http://mp.weixin.qq.com/s?__biz=MzUzNTQ5ODcwNQ==&amp;mid=2247500485&amp;idx=2&amp;sn=b85b3b85c8e7314684a48de82aad34bd&amp;chksm=fa86187bcdf1916df1b29832a98ff531fff415e06820e1cb7aa9393802a3aa4fbd0709064adf#rd","文章永久链接")</f>
        <v>文章永久链接</v>
      </c>
    </row>
    <row r="8" spans="1:5" x14ac:dyDescent="0.4">
      <c r="A8" s="2" t="s">
        <v>1071</v>
      </c>
      <c r="B8" s="2" t="s">
        <v>1092</v>
      </c>
      <c r="C8" s="2" t="s">
        <v>1085</v>
      </c>
      <c r="D8" s="2" t="s">
        <v>1091</v>
      </c>
      <c r="E8" s="3" t="str">
        <f>HYPERLINK("http://mp.weixin.qq.com/s?__biz=MzUzNTQ5ODcwNQ==&amp;mid=2247500412&amp;idx=1&amp;sn=20c6feb5b1910fc120a9f260ee56f29c&amp;chksm=fa8618c2cdf191d4dc3c122c57db86c128a6278aaa674da9f616cdef1d69d15ee157288780cf#rd","文章永久链接")</f>
        <v>文章永久链接</v>
      </c>
    </row>
    <row r="9" spans="1:5" x14ac:dyDescent="0.4">
      <c r="A9" s="2" t="s">
        <v>1071</v>
      </c>
      <c r="B9" s="2" t="s">
        <v>1090</v>
      </c>
      <c r="C9" s="2" t="s">
        <v>1085</v>
      </c>
      <c r="D9" s="2" t="s">
        <v>1089</v>
      </c>
      <c r="E9" s="3" t="str">
        <f>HYPERLINK("http://mp.weixin.qq.com/s?__biz=MzUzNTQ5ODcwNQ==&amp;mid=2247500412&amp;idx=2&amp;sn=01a2a682d0d43edce5ad40ca533875ec&amp;chksm=fa8618c2cdf191d43f90e982e106f714215a3cf6c8fc7d6b87e4f63071db6dd7bac4bd866bb4#rd","文章永久链接")</f>
        <v>文章永久链接</v>
      </c>
    </row>
    <row r="10" spans="1:5" x14ac:dyDescent="0.4">
      <c r="A10" s="2" t="s">
        <v>1071</v>
      </c>
      <c r="B10" s="2" t="s">
        <v>1088</v>
      </c>
      <c r="C10" s="2" t="s">
        <v>1085</v>
      </c>
      <c r="D10" s="2" t="s">
        <v>1087</v>
      </c>
      <c r="E10" s="3" t="str">
        <f>HYPERLINK("http://mp.weixin.qq.com/s?__biz=MzUzNTQ5ODcwNQ==&amp;mid=2247500412&amp;idx=3&amp;sn=0844ba98c9c46a99560256a27bbc1420&amp;chksm=fa8618c2cdf191d4b99bd312a57dfe692ca21711d441ee9df0a169dfaa4a88a880bf3287ea8b#rd","文章永久链接")</f>
        <v>文章永久链接</v>
      </c>
    </row>
    <row r="11" spans="1:5" x14ac:dyDescent="0.4">
      <c r="A11" s="2" t="s">
        <v>1071</v>
      </c>
      <c r="B11" s="2" t="s">
        <v>1086</v>
      </c>
      <c r="C11" s="2" t="s">
        <v>1085</v>
      </c>
      <c r="D11" s="2" t="s">
        <v>1084</v>
      </c>
      <c r="E11" s="3" t="str">
        <f>HYPERLINK("http://mp.weixin.qq.com/s?__biz=MzUzNTQ5ODcwNQ==&amp;mid=2247500412&amp;idx=4&amp;sn=44418ab1bae204d26aa762c4123a8c27&amp;chksm=fa8618c2cdf191d498713c9ead6b3d68733b6243eeb458a2c13a292c7d6bde7512ed8ad179da#rd","文章永久链接")</f>
        <v>文章永久链接</v>
      </c>
    </row>
  </sheetData>
  <sortState xmlns:xlrd2="http://schemas.microsoft.com/office/spreadsheetml/2017/richdata2" ref="A2:E11">
    <sortCondition descending="1" ref="C2:C11"/>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B1DE3-F925-4825-A5A5-5ED6E676A9E4}">
  <sheetPr>
    <outlinePr summaryBelow="0" summaryRight="0"/>
  </sheetPr>
  <dimension ref="A1:E5"/>
  <sheetViews>
    <sheetView zoomScaleNormal="100" workbookViewId="0"/>
  </sheetViews>
  <sheetFormatPr defaultRowHeight="12.3" x14ac:dyDescent="0.4"/>
  <cols>
    <col min="1" max="1" width="10.796875" style="2" customWidth="1"/>
    <col min="2" max="2" width="21.59765625" style="2" customWidth="1"/>
    <col min="3" max="3" width="17.09765625" style="2" customWidth="1"/>
    <col min="4" max="4" width="21.59765625" style="2" customWidth="1"/>
    <col min="5" max="5" width="10.796875" style="2" customWidth="1"/>
    <col min="6" max="16384" width="8.796875" style="1"/>
  </cols>
  <sheetData>
    <row r="1" spans="1:5" x14ac:dyDescent="0.4">
      <c r="A1" s="2" t="s">
        <v>435</v>
      </c>
      <c r="B1" s="2" t="s">
        <v>434</v>
      </c>
      <c r="C1" s="2" t="s">
        <v>433</v>
      </c>
      <c r="D1" s="2" t="s">
        <v>432</v>
      </c>
      <c r="E1" s="2" t="s">
        <v>431</v>
      </c>
    </row>
    <row r="2" spans="1:5" x14ac:dyDescent="0.4">
      <c r="A2" s="2" t="s">
        <v>1096</v>
      </c>
      <c r="B2" s="2" t="s">
        <v>1095</v>
      </c>
      <c r="C2" s="2" t="s">
        <v>1094</v>
      </c>
      <c r="D2" s="2" t="s">
        <v>1093</v>
      </c>
      <c r="E2" s="3" t="str">
        <f>HYPERLINK("http://mp.weixin.qq.com/s?__biz=MzI4NjMyNTUwMw==&amp;mid=2247486152&amp;idx=1&amp;sn=69c4f067fc25b300eba8459b877495e0&amp;chksm=ebdfe558dca86c4e2fc277f5ed0808048cff7668e4e6733d52cd0ed110b86aa0c2972276c541#rd","文章永久链接")</f>
        <v>文章永久链接</v>
      </c>
    </row>
    <row r="3" spans="1:5" x14ac:dyDescent="0.4">
      <c r="A3" s="2" t="s">
        <v>1096</v>
      </c>
      <c r="B3" s="2" t="s">
        <v>1099</v>
      </c>
      <c r="C3" s="2" t="s">
        <v>1098</v>
      </c>
      <c r="D3" s="2" t="s">
        <v>1097</v>
      </c>
      <c r="E3" s="3" t="str">
        <f>HYPERLINK("http://mp.weixin.qq.com/s?__biz=MzI4NjMyNTUwMw==&amp;mid=2247486139&amp;idx=1&amp;sn=9d8993e138541e0f80523097fcdbeec5&amp;chksm=ebdfe52bdca86c3d7730619d88207a78f250ee8d288585e8070a4aaa9b831d17ea134534794e#rd","文章永久链接")</f>
        <v>文章永久链接</v>
      </c>
    </row>
    <row r="4" spans="1:5" x14ac:dyDescent="0.4">
      <c r="A4" s="2" t="s">
        <v>1096</v>
      </c>
      <c r="B4" s="2" t="s">
        <v>1102</v>
      </c>
      <c r="C4" s="2" t="s">
        <v>1101</v>
      </c>
      <c r="D4" s="2" t="s">
        <v>1100</v>
      </c>
      <c r="E4" s="3" t="str">
        <f>HYPERLINK("http://mp.weixin.qq.com/s?__biz=MzI4NjMyNTUwMw==&amp;mid=2247486127&amp;idx=1&amp;sn=42e67e5e62968fce0af542b222912dd5&amp;chksm=ebdfe53fdca86c29b0b1f0a54a38892572e1b5ead82d1edd9f1224f8e9818244b6d9f2a64b4f#rd","文章永久链接")</f>
        <v>文章永久链接</v>
      </c>
    </row>
    <row r="5" spans="1:5" x14ac:dyDescent="0.4">
      <c r="A5" s="2" t="s">
        <v>1096</v>
      </c>
      <c r="B5" s="2" t="s">
        <v>1105</v>
      </c>
      <c r="C5" s="2" t="s">
        <v>1104</v>
      </c>
      <c r="D5" s="2" t="s">
        <v>1103</v>
      </c>
      <c r="E5" s="3" t="str">
        <f>HYPERLINK("http://mp.weixin.qq.com/s?__biz=MzI4NjMyNTUwMw==&amp;mid=2247486114&amp;idx=1&amp;sn=3cdc97bdb7264c4bc1e9ffcdc9244935&amp;chksm=ebdfe532dca86c24e859a187e0f73d58e4f5aeecfc350c6a7ad547852737893b5827bb0095af#rd","文章永久链接")</f>
        <v>文章永久链接</v>
      </c>
    </row>
  </sheetData>
  <sortState xmlns:xlrd2="http://schemas.microsoft.com/office/spreadsheetml/2017/richdata2" ref="A2:E5">
    <sortCondition descending="1" ref="C2:C5"/>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1B4B5-1139-4524-9D31-AA86FDDA072F}">
  <sheetPr>
    <outlinePr summaryBelow="0" summaryRight="0"/>
  </sheetPr>
  <dimension ref="A1:E2"/>
  <sheetViews>
    <sheetView zoomScaleNormal="100" workbookViewId="0"/>
  </sheetViews>
  <sheetFormatPr defaultRowHeight="12.3" x14ac:dyDescent="0.4"/>
  <cols>
    <col min="1" max="1" width="12.59765625" style="2" customWidth="1"/>
    <col min="2" max="2" width="43.19921875" style="2" customWidth="1"/>
    <col min="3" max="3" width="17.09765625" style="2" customWidth="1"/>
    <col min="4" max="4" width="81" style="2" customWidth="1"/>
    <col min="5" max="5" width="10.796875" style="2" customWidth="1"/>
    <col min="6" max="16384" width="8.796875" style="1"/>
  </cols>
  <sheetData>
    <row r="1" spans="1:5" x14ac:dyDescent="0.4">
      <c r="A1" s="2" t="s">
        <v>435</v>
      </c>
      <c r="B1" s="2" t="s">
        <v>434</v>
      </c>
      <c r="C1" s="2" t="s">
        <v>433</v>
      </c>
      <c r="D1" s="2" t="s">
        <v>432</v>
      </c>
      <c r="E1" s="2" t="s">
        <v>431</v>
      </c>
    </row>
    <row r="2" spans="1:5" x14ac:dyDescent="0.4">
      <c r="A2" s="2" t="s">
        <v>1109</v>
      </c>
      <c r="B2" s="2" t="s">
        <v>1108</v>
      </c>
      <c r="C2" s="2" t="s">
        <v>1107</v>
      </c>
      <c r="D2" s="2" t="s">
        <v>1106</v>
      </c>
      <c r="E2" s="3" t="str">
        <f>HYPERLINK("http://mp.weixin.qq.com/s?__biz=MjM5MDA1MjY2MQ==&amp;mid=2650164626&amp;idx=1&amp;sn=3bb89dcb2d9da15ace043c583681fd72&amp;chksm=be4855c8893fdcdeb427e597836eda09901878dc5bd8ed76bbc24e47e6b0aaebc5abc09c26fc#rd","文章永久链接")</f>
        <v>文章永久链接</v>
      </c>
    </row>
  </sheetData>
  <sortState xmlns:xlrd2="http://schemas.microsoft.com/office/spreadsheetml/2017/richdata2" ref="A2:E2">
    <sortCondition descending="1" ref="C2"/>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801CF-86CF-4FAB-B764-D9D126A35B63}">
  <sheetPr>
    <outlinePr summaryBelow="0" summaryRight="0"/>
  </sheetPr>
  <dimension ref="A1:E102"/>
  <sheetViews>
    <sheetView topLeftCell="A5" zoomScaleNormal="100" workbookViewId="0"/>
  </sheetViews>
  <sheetFormatPr defaultRowHeight="12.3" x14ac:dyDescent="0.4"/>
  <cols>
    <col min="1" max="1" width="7.19921875" style="2" customWidth="1"/>
    <col min="2" max="2" width="82.796875" style="2" customWidth="1"/>
    <col min="3" max="3" width="17.09765625" style="2" customWidth="1"/>
    <col min="4" max="4" width="150.296875" style="2" customWidth="1"/>
    <col min="5" max="5" width="10.796875" style="2" customWidth="1"/>
    <col min="6" max="16384" width="8.796875" style="1"/>
  </cols>
  <sheetData>
    <row r="1" spans="1:5" x14ac:dyDescent="0.4">
      <c r="A1" s="2" t="s">
        <v>435</v>
      </c>
      <c r="B1" s="2" t="s">
        <v>434</v>
      </c>
      <c r="C1" s="2" t="s">
        <v>433</v>
      </c>
      <c r="D1" s="2" t="s">
        <v>432</v>
      </c>
      <c r="E1" s="2" t="s">
        <v>431</v>
      </c>
    </row>
    <row r="2" spans="1:5" x14ac:dyDescent="0.4">
      <c r="A2" s="2" t="s">
        <v>1113</v>
      </c>
      <c r="B2" s="2" t="s">
        <v>1126</v>
      </c>
      <c r="C2" s="2" t="s">
        <v>1119</v>
      </c>
      <c r="D2" s="2" t="s">
        <v>1125</v>
      </c>
      <c r="E2" s="3" t="str">
        <f>HYPERLINK("http://mp.weixin.qq.com/s?__biz=MzI3MDMzMjg0MA==&amp;mid=2247531897&amp;idx=1&amp;sn=cb20baed7d2a5757afda3a4ee17416ca&amp;chksm=ead09bbedda712a87bf8a256404766b4b4013bf66b3ea54d7b483ae551f77dceb8f6268a3da1#rd","文章永久链接")</f>
        <v>文章永久链接</v>
      </c>
    </row>
    <row r="3" spans="1:5" x14ac:dyDescent="0.4">
      <c r="A3" s="2" t="s">
        <v>1113</v>
      </c>
      <c r="B3" s="2" t="s">
        <v>1124</v>
      </c>
      <c r="C3" s="2" t="s">
        <v>1119</v>
      </c>
      <c r="D3" s="2" t="s">
        <v>1123</v>
      </c>
      <c r="E3" s="3" t="str">
        <f>HYPERLINK("http://mp.weixin.qq.com/s?__biz=MzI3MDMzMjg0MA==&amp;mid=2247531897&amp;idx=2&amp;sn=5018f2830b7dd98b7ffe15966c37a702&amp;chksm=ead09bbedda712a86a65c1d18261cac53647441964909ea484780bbf6b500fb19b47b85e78fa#rd","文章永久链接")</f>
        <v>文章永久链接</v>
      </c>
    </row>
    <row r="4" spans="1:5" x14ac:dyDescent="0.4">
      <c r="A4" s="2" t="s">
        <v>1113</v>
      </c>
      <c r="B4" s="2" t="s">
        <v>1122</v>
      </c>
      <c r="C4" s="2" t="s">
        <v>1119</v>
      </c>
      <c r="D4" s="2" t="s">
        <v>1121</v>
      </c>
      <c r="E4" s="3" t="str">
        <f>HYPERLINK("http://mp.weixin.qq.com/s?__biz=MzI3MDMzMjg0MA==&amp;mid=2247531897&amp;idx=3&amp;sn=5b8f631fb59587fe2cef90e6f4ce90cf&amp;chksm=ead09bbedda712a863311f9a2f7a42d9df4b3165c77f0f02d43d952227214ee21f4a82733d19#rd","文章永久链接")</f>
        <v>文章永久链接</v>
      </c>
    </row>
    <row r="5" spans="1:5" x14ac:dyDescent="0.4">
      <c r="A5" s="2" t="s">
        <v>1113</v>
      </c>
      <c r="B5" s="2" t="s">
        <v>1120</v>
      </c>
      <c r="C5" s="2" t="s">
        <v>1119</v>
      </c>
      <c r="D5" s="2" t="s">
        <v>1118</v>
      </c>
      <c r="E5" s="3" t="str">
        <f>HYPERLINK("http://mp.weixin.qq.com/s?__biz=MzI3MDMzMjg0MA==&amp;mid=2247531897&amp;idx=4&amp;sn=e45f5f91c47df90f300a2965c00d8925&amp;chksm=ead09bbedda712a89e1862de83c1d6d0627da8649dbbd768d863f8400438af217e9b69106c66#rd","文章永久链接")</f>
        <v>文章永久链接</v>
      </c>
    </row>
    <row r="6" spans="1:5" x14ac:dyDescent="0.4">
      <c r="A6" s="2" t="s">
        <v>1113</v>
      </c>
      <c r="B6" s="2" t="s">
        <v>1117</v>
      </c>
      <c r="C6" s="2" t="s">
        <v>1111</v>
      </c>
      <c r="D6" s="2" t="s">
        <v>1116</v>
      </c>
      <c r="E6" s="3" t="str">
        <f>HYPERLINK("http://mp.weixin.qq.com/s?__biz=MzI3MDMzMjg0MA==&amp;mid=2247531804&amp;idx=1&amp;sn=f8b1d2efc0adad911b8d05eea2381f9e&amp;chksm=ead09bdbdda712cdfbcff9291e551dccbddedccf3533b9e12bc2dae32b0df29b560457df5f09#rd","文章永久链接")</f>
        <v>文章永久链接</v>
      </c>
    </row>
    <row r="7" spans="1:5" x14ac:dyDescent="0.4">
      <c r="A7" s="2" t="s">
        <v>1113</v>
      </c>
      <c r="B7" s="2" t="s">
        <v>1115</v>
      </c>
      <c r="C7" s="2" t="s">
        <v>1111</v>
      </c>
      <c r="D7" s="2" t="s">
        <v>1114</v>
      </c>
      <c r="E7" s="3" t="str">
        <f>HYPERLINK("http://mp.weixin.qq.com/s?__biz=MzI3MDMzMjg0MA==&amp;mid=2247531804&amp;idx=2&amp;sn=16deade4a24ad50f8ae9e64879863476&amp;chksm=ead09bdbdda712cd630c9e6a8491a708649a55664c45b0078e9c139e5afbedb7977690abde73#rd","文章永久链接")</f>
        <v>文章永久链接</v>
      </c>
    </row>
    <row r="8" spans="1:5" x14ac:dyDescent="0.4">
      <c r="A8" s="2" t="s">
        <v>1113</v>
      </c>
      <c r="B8" s="2" t="s">
        <v>1112</v>
      </c>
      <c r="C8" s="2" t="s">
        <v>1111</v>
      </c>
      <c r="D8" s="2" t="s">
        <v>1110</v>
      </c>
      <c r="E8" s="3" t="str">
        <f>HYPERLINK("http://mp.weixin.qq.com/s?__biz=MzI3MDMzMjg0MA==&amp;mid=2247531804&amp;idx=3&amp;sn=34139f2c4db29c15a634d69c0ac686e9&amp;chksm=ead09bdbdda712cd5b72a45cf9030745ffd0790aad7831b991fc3358189071d10ea8abf72ffd#rd","文章永久链接")</f>
        <v>文章永久链接</v>
      </c>
    </row>
    <row r="9" spans="1:5" x14ac:dyDescent="0.4">
      <c r="A9" s="2" t="s">
        <v>1113</v>
      </c>
      <c r="B9" s="2" t="s">
        <v>1135</v>
      </c>
      <c r="C9" s="2" t="s">
        <v>1128</v>
      </c>
      <c r="D9" s="2" t="s">
        <v>1134</v>
      </c>
      <c r="E9" s="3" t="str">
        <f>HYPERLINK("http://mp.weixin.qq.com/s?__biz=MzI3MDMzMjg0MA==&amp;mid=2247531739&amp;idx=1&amp;sn=381211aa9835371a938c0bd59e9bf1ae&amp;chksm=ead09a1cdda7130ab40e486073aac81cf64ac92a4f7d32b34242ae7771acdca95da71c498d69#rd","文章永久链接")</f>
        <v>文章永久链接</v>
      </c>
    </row>
    <row r="10" spans="1:5" x14ac:dyDescent="0.4">
      <c r="A10" s="2" t="s">
        <v>1113</v>
      </c>
      <c r="B10" s="2" t="s">
        <v>1133</v>
      </c>
      <c r="C10" s="2" t="s">
        <v>1128</v>
      </c>
      <c r="D10" s="2" t="s">
        <v>1132</v>
      </c>
      <c r="E10" s="3" t="str">
        <f>HYPERLINK("http://mp.weixin.qq.com/s?__biz=MzI3MDMzMjg0MA==&amp;mid=2247531739&amp;idx=2&amp;sn=70dd7df211486fffdf47a7abc7fdf98c&amp;chksm=ead09a1cdda7130ab1d06a8e514893b875004b14fd42b2a4cf3c66c3b547ce10480c310baa8e#rd","文章永久链接")</f>
        <v>文章永久链接</v>
      </c>
    </row>
    <row r="11" spans="1:5" x14ac:dyDescent="0.4">
      <c r="A11" s="2" t="s">
        <v>1113</v>
      </c>
      <c r="B11" s="2" t="s">
        <v>1131</v>
      </c>
      <c r="C11" s="2" t="s">
        <v>1128</v>
      </c>
      <c r="D11" s="2" t="s">
        <v>1130</v>
      </c>
      <c r="E11" s="3" t="str">
        <f>HYPERLINK("http://mp.weixin.qq.com/s?__biz=MzI3MDMzMjg0MA==&amp;mid=2247531739&amp;idx=3&amp;sn=303f480305c5839fad2c1e2cf9d9a043&amp;chksm=ead09a1cdda7130a789aa9c6d4f1afb58872e3821f8bc7c17b08a49125e2a7cffd12e63306a3#rd","文章永久链接")</f>
        <v>文章永久链接</v>
      </c>
    </row>
    <row r="12" spans="1:5" x14ac:dyDescent="0.4">
      <c r="A12" s="2" t="s">
        <v>1113</v>
      </c>
      <c r="B12" s="2" t="s">
        <v>1129</v>
      </c>
      <c r="C12" s="2" t="s">
        <v>1128</v>
      </c>
      <c r="D12" s="2" t="s">
        <v>1127</v>
      </c>
      <c r="E12" s="3" t="str">
        <f>HYPERLINK("http://mp.weixin.qq.com/s?__biz=MzI3MDMzMjg0MA==&amp;mid=2247531739&amp;idx=4&amp;sn=b7c551738f3eb3707c5dd900be7d263a&amp;chksm=ead09a1cdda7130a5ca5882879a0d7a9e02d321af80ca19cb28c8d9e7523a5bc1fa511c928c4#rd","文章永久链接")</f>
        <v>文章永久链接</v>
      </c>
    </row>
    <row r="13" spans="1:5" x14ac:dyDescent="0.4">
      <c r="A13" s="2" t="s">
        <v>1113</v>
      </c>
      <c r="B13" s="2" t="s">
        <v>1193</v>
      </c>
      <c r="C13" s="2" t="s">
        <v>1190</v>
      </c>
      <c r="D13" s="2" t="s">
        <v>1192</v>
      </c>
      <c r="E13" s="3" t="str">
        <f>HYPERLINK("http://mp.weixin.qq.com/s?__biz=MzI3MDMzMjg0MA==&amp;mid=2247531622&amp;idx=1&amp;sn=9b115834250ec111bb98384cc3c35e81&amp;chksm=ead09aa1dda713b72e6ac7d812a45db1ad95f862af90fa991426bd13b95a84b79996544af97d#rd","文章永久链接")</f>
        <v>文章永久链接</v>
      </c>
    </row>
    <row r="14" spans="1:5" x14ac:dyDescent="0.4">
      <c r="A14" s="2" t="s">
        <v>1113</v>
      </c>
      <c r="B14" s="2" t="s">
        <v>1191</v>
      </c>
      <c r="C14" s="2" t="s">
        <v>1190</v>
      </c>
      <c r="D14" s="2" t="s">
        <v>1189</v>
      </c>
      <c r="E14" s="3" t="str">
        <f>HYPERLINK("http://mp.weixin.qq.com/s?__biz=MzI3MDMzMjg0MA==&amp;mid=2247531622&amp;idx=2&amp;sn=5e6b70ad7bfa66aafd7d2618ee48301a&amp;chksm=ead09aa1dda713b7cddac8af9091f6c04a39d10dea0e08d0cabf816ddab265d20745e2e7e5cd#rd","文章永久链接")</f>
        <v>文章永久链接</v>
      </c>
    </row>
    <row r="15" spans="1:5" x14ac:dyDescent="0.4">
      <c r="A15" s="2" t="s">
        <v>1113</v>
      </c>
      <c r="B15" s="2" t="s">
        <v>1188</v>
      </c>
      <c r="C15" s="2" t="s">
        <v>1183</v>
      </c>
      <c r="D15" s="2" t="s">
        <v>1187</v>
      </c>
      <c r="E15" s="3" t="str">
        <f>HYPERLINK("http://mp.weixin.qq.com/s?__biz=MzI3MDMzMjg0MA==&amp;mid=2247531546&amp;idx=1&amp;sn=56a6fb31f5e560d1dc1e90440df17b2c&amp;chksm=ead09adddda713cbb2fe6161083c2a6c72191b3a5cf939ec433c5b9089afdf098ceb132713df#rd","文章永久链接")</f>
        <v>文章永久链接</v>
      </c>
    </row>
    <row r="16" spans="1:5" x14ac:dyDescent="0.4">
      <c r="A16" s="2" t="s">
        <v>1113</v>
      </c>
      <c r="B16" s="2" t="s">
        <v>1186</v>
      </c>
      <c r="C16" s="2" t="s">
        <v>1183</v>
      </c>
      <c r="D16" s="2" t="s">
        <v>1185</v>
      </c>
      <c r="E16" s="3" t="str">
        <f>HYPERLINK("http://mp.weixin.qq.com/s?__biz=MzI3MDMzMjg0MA==&amp;mid=2247531546&amp;idx=2&amp;sn=b2c3a260d16b8cfd1fb19f5036787ca9&amp;chksm=ead09adddda713cb85b13be7e33d15ccb8dfa436cce31757e339f9075fea158c4bc39c79a644#rd","文章永久链接")</f>
        <v>文章永久链接</v>
      </c>
    </row>
    <row r="17" spans="1:5" x14ac:dyDescent="0.4">
      <c r="A17" s="2" t="s">
        <v>1113</v>
      </c>
      <c r="B17" s="2" t="s">
        <v>1184</v>
      </c>
      <c r="C17" s="2" t="s">
        <v>1183</v>
      </c>
      <c r="D17" s="2" t="s">
        <v>1182</v>
      </c>
      <c r="E17" s="3" t="str">
        <f>HYPERLINK("http://mp.weixin.qq.com/s?__biz=MzI3MDMzMjg0MA==&amp;mid=2247531546&amp;idx=3&amp;sn=5c31ddb42cf61f22432789c08f442748&amp;chksm=ead09adddda713cb3887472f3348ab8c94cee6fc15599b4f263687ba418617e9e6e40ce75ec5#rd","文章永久链接")</f>
        <v>文章永久链接</v>
      </c>
    </row>
    <row r="18" spans="1:5" x14ac:dyDescent="0.4">
      <c r="A18" s="2" t="s">
        <v>1113</v>
      </c>
      <c r="B18" s="2" t="s">
        <v>1181</v>
      </c>
      <c r="C18" s="2" t="s">
        <v>1170</v>
      </c>
      <c r="D18" s="2" t="s">
        <v>1180</v>
      </c>
      <c r="E18" s="3" t="str">
        <f>HYPERLINK("http://mp.weixin.qq.com/s?__biz=MzI3MDMzMjg0MA==&amp;mid=2247531437&amp;idx=1&amp;sn=bfc6d54c81e364d2a71d6cbdb35dffd9&amp;chksm=ead09d6adda7147c5b9c98a1cce61e73223e8311d7838d9d35e72fe055df0224cdf22ddbe332#rd","文章永久链接")</f>
        <v>文章永久链接</v>
      </c>
    </row>
    <row r="19" spans="1:5" x14ac:dyDescent="0.4">
      <c r="A19" s="2" t="s">
        <v>1113</v>
      </c>
      <c r="B19" s="2" t="s">
        <v>1179</v>
      </c>
      <c r="C19" s="2" t="s">
        <v>1170</v>
      </c>
      <c r="D19" s="2" t="s">
        <v>1178</v>
      </c>
      <c r="E19" s="3" t="str">
        <f>HYPERLINK("http://mp.weixin.qq.com/s?__biz=MzI3MDMzMjg0MA==&amp;mid=2247531437&amp;idx=2&amp;sn=7e839a7af08d4cba45873a3b078012f5&amp;chksm=ead09d6adda7147c342b38eb5cf486484fb0f3db34bc166501c00706b04432417013e41db8e6#rd","文章永久链接")</f>
        <v>文章永久链接</v>
      </c>
    </row>
    <row r="20" spans="1:5" x14ac:dyDescent="0.4">
      <c r="A20" s="2" t="s">
        <v>1113</v>
      </c>
      <c r="B20" s="2" t="s">
        <v>1177</v>
      </c>
      <c r="C20" s="2" t="s">
        <v>1170</v>
      </c>
      <c r="D20" s="2" t="s">
        <v>1176</v>
      </c>
      <c r="E20" s="3" t="str">
        <f>HYPERLINK("http://mp.weixin.qq.com/s?__biz=MzI3MDMzMjg0MA==&amp;mid=2247531437&amp;idx=3&amp;sn=0c5a0a080093b6cd258b8a2185c45e19&amp;chksm=ead09d6adda7147cff2a2552ac7aa451a2251b6318f9511e613ab21ae256365a253696a05794#rd","文章永久链接")</f>
        <v>文章永久链接</v>
      </c>
    </row>
    <row r="21" spans="1:5" x14ac:dyDescent="0.4">
      <c r="A21" s="2" t="s">
        <v>1113</v>
      </c>
      <c r="B21" s="2" t="s">
        <v>1175</v>
      </c>
      <c r="C21" s="2" t="s">
        <v>1170</v>
      </c>
      <c r="D21" s="2" t="s">
        <v>1174</v>
      </c>
      <c r="E21" s="3" t="str">
        <f>HYPERLINK("http://mp.weixin.qq.com/s?__biz=MzI3MDMzMjg0MA==&amp;mid=2247531437&amp;idx=4&amp;sn=4918c95550a8d2f5595577c8c5d7a256&amp;chksm=ead09d6adda7147c87658f1899d584ab2d763ecabe7e4b7985ac3ce6142aec45914ae0633add#rd","文章永久链接")</f>
        <v>文章永久链接</v>
      </c>
    </row>
    <row r="22" spans="1:5" x14ac:dyDescent="0.4">
      <c r="A22" s="2" t="s">
        <v>1113</v>
      </c>
      <c r="B22" s="2" t="s">
        <v>1173</v>
      </c>
      <c r="C22" s="2" t="s">
        <v>1170</v>
      </c>
      <c r="D22" s="2" t="s">
        <v>1172</v>
      </c>
      <c r="E22" s="3" t="str">
        <f>HYPERLINK("http://mp.weixin.qq.com/s?__biz=MzI3MDMzMjg0MA==&amp;mid=2247531437&amp;idx=5&amp;sn=21d768c02bec3768aaae916cc8449bba&amp;chksm=ead09d6adda7147c192000ffeee2a202746352b01ec57a4ca3dd91f7c48c1419e6a1259d9aa8#rd","文章永久链接")</f>
        <v>文章永久链接</v>
      </c>
    </row>
    <row r="23" spans="1:5" x14ac:dyDescent="0.4">
      <c r="A23" s="2" t="s">
        <v>1113</v>
      </c>
      <c r="B23" s="2" t="s">
        <v>1171</v>
      </c>
      <c r="C23" s="2" t="s">
        <v>1170</v>
      </c>
      <c r="D23" s="2" t="s">
        <v>1169</v>
      </c>
      <c r="E23" s="3" t="str">
        <f>HYPERLINK("http://mp.weixin.qq.com/s?__biz=MzI3MDMzMjg0MA==&amp;mid=2247531437&amp;idx=6&amp;sn=95b018c40f41e1049bdbb7bd8382b197&amp;chksm=ead09d6adda7147c0e81df1439e68d1c1cf9fb11992e2756526ebe912c0bf112e37b5217e61e#rd","文章永久链接")</f>
        <v>文章永久链接</v>
      </c>
    </row>
    <row r="24" spans="1:5" x14ac:dyDescent="0.4">
      <c r="A24" s="2" t="s">
        <v>1113</v>
      </c>
      <c r="B24" s="2" t="s">
        <v>1168</v>
      </c>
      <c r="C24" s="2" t="s">
        <v>1154</v>
      </c>
      <c r="D24" s="2" t="s">
        <v>1143</v>
      </c>
      <c r="E24" s="3" t="str">
        <f>HYPERLINK("http://mp.weixin.qq.com/s?__biz=MzI3MDMzMjg0MA==&amp;mid=2247531272&amp;idx=1&amp;sn=4cfd1eda12af000796102ecba847e747&amp;chksm=ead09dcfdda714d9d76b688c3a960378a7daa304954c72f0e5dee47db30e46de26d3eae5de56#rd","文章永久链接")</f>
        <v>文章永久链接</v>
      </c>
    </row>
    <row r="25" spans="1:5" x14ac:dyDescent="0.4">
      <c r="A25" s="2" t="s">
        <v>1113</v>
      </c>
      <c r="B25" s="2" t="s">
        <v>1167</v>
      </c>
      <c r="C25" s="2" t="s">
        <v>1154</v>
      </c>
      <c r="D25" s="2" t="s">
        <v>1166</v>
      </c>
      <c r="E25" s="3" t="str">
        <f>HYPERLINK("http://mp.weixin.qq.com/s?__biz=MzI3MDMzMjg0MA==&amp;mid=2247531272&amp;idx=2&amp;sn=a5d43175e0e81eea8f7a541e7c980c1a&amp;chksm=ead09dcfdda714d9a564dc1e6fdaa57726884c66ecb968b1c828b0c629cd40e8b8cafcaca662#rd","文章永久链接")</f>
        <v>文章永久链接</v>
      </c>
    </row>
    <row r="26" spans="1:5" x14ac:dyDescent="0.4">
      <c r="A26" s="2" t="s">
        <v>1113</v>
      </c>
      <c r="B26" s="2" t="s">
        <v>1165</v>
      </c>
      <c r="C26" s="2" t="s">
        <v>1154</v>
      </c>
      <c r="D26" s="2" t="s">
        <v>1164</v>
      </c>
      <c r="E26" s="3" t="str">
        <f>HYPERLINK("http://mp.weixin.qq.com/s?__biz=MzI3MDMzMjg0MA==&amp;mid=2247531272&amp;idx=3&amp;sn=1abdb108958430990eda9296926f62f1&amp;chksm=ead09dcfdda714d9027192bf9416e2c4ff80f7485202e3bf3f791c0a102b900c57e6b521ac96#rd","文章永久链接")</f>
        <v>文章永久链接</v>
      </c>
    </row>
    <row r="27" spans="1:5" x14ac:dyDescent="0.4">
      <c r="A27" s="2" t="s">
        <v>1113</v>
      </c>
      <c r="B27" s="2" t="s">
        <v>1163</v>
      </c>
      <c r="C27" s="2" t="s">
        <v>1154</v>
      </c>
      <c r="D27" s="2" t="s">
        <v>1162</v>
      </c>
      <c r="E27" s="3" t="str">
        <f>HYPERLINK("http://mp.weixin.qq.com/s?__biz=MzI3MDMzMjg0MA==&amp;mid=2247531272&amp;idx=4&amp;sn=0d6294dd67df733a3b1f9e7a1e302120&amp;chksm=ead09dcfdda714d9c62ff127c0f65f8f92eb7afecdbc0560bf562b009e9cbc992ba27760df03#rd","文章永久链接")</f>
        <v>文章永久链接</v>
      </c>
    </row>
    <row r="28" spans="1:5" x14ac:dyDescent="0.4">
      <c r="A28" s="2" t="s">
        <v>1113</v>
      </c>
      <c r="B28" s="2" t="s">
        <v>1161</v>
      </c>
      <c r="C28" s="2" t="s">
        <v>1154</v>
      </c>
      <c r="D28" s="2" t="s">
        <v>1160</v>
      </c>
      <c r="E28" s="3" t="str">
        <f>HYPERLINK("http://mp.weixin.qq.com/s?__biz=MzI3MDMzMjg0MA==&amp;mid=2247531272&amp;idx=5&amp;sn=426cbbe229b2de8c79fe89fa9d946827&amp;chksm=ead09dcfdda714d98d0492911eb2d666cb6e6ef13432349494d9deb8b591b7ac1c14fd3a6baf#rd","文章永久链接")</f>
        <v>文章永久链接</v>
      </c>
    </row>
    <row r="29" spans="1:5" x14ac:dyDescent="0.4">
      <c r="A29" s="2" t="s">
        <v>1113</v>
      </c>
      <c r="B29" s="2" t="s">
        <v>1159</v>
      </c>
      <c r="C29" s="2" t="s">
        <v>1154</v>
      </c>
      <c r="D29" s="2" t="s">
        <v>1158</v>
      </c>
      <c r="E29" s="3" t="str">
        <f>HYPERLINK("http://mp.weixin.qq.com/s?__biz=MzI3MDMzMjg0MA==&amp;mid=2247531272&amp;idx=6&amp;sn=64af5502573dc60a6ba1c5cee26a527a&amp;chksm=ead09dcfdda714d96d7f6f25dbc6cb63617a8a09fb3ae6520b3f70878794a3ca801a39104c41#rd","文章永久链接")</f>
        <v>文章永久链接</v>
      </c>
    </row>
    <row r="30" spans="1:5" x14ac:dyDescent="0.4">
      <c r="A30" s="2" t="s">
        <v>1113</v>
      </c>
      <c r="B30" s="2" t="s">
        <v>1157</v>
      </c>
      <c r="C30" s="2" t="s">
        <v>1154</v>
      </c>
      <c r="D30" s="2" t="s">
        <v>1156</v>
      </c>
      <c r="E30" s="3" t="str">
        <f>HYPERLINK("http://mp.weixin.qq.com/s?__biz=MzI3MDMzMjg0MA==&amp;mid=2247531272&amp;idx=7&amp;sn=451a5d25bc2299c1e14fb0ef8ff69f3c&amp;chksm=ead09dcfdda714d908b30c0df2d0967c0b7fd7c096f95694b5dadd1728e01b87d087c836e6d5#rd","文章永久链接")</f>
        <v>文章永久链接</v>
      </c>
    </row>
    <row r="31" spans="1:5" x14ac:dyDescent="0.4">
      <c r="A31" s="2" t="s">
        <v>1113</v>
      </c>
      <c r="B31" s="2" t="s">
        <v>1155</v>
      </c>
      <c r="C31" s="2" t="s">
        <v>1154</v>
      </c>
      <c r="D31" s="2" t="s">
        <v>1153</v>
      </c>
      <c r="E31" s="3" t="str">
        <f>HYPERLINK("http://mp.weixin.qq.com/s?__biz=MzI3MDMzMjg0MA==&amp;mid=2247531272&amp;idx=8&amp;sn=732f53165be7e53ceb0a990c24912fd4&amp;chksm=ead09dcfdda714d9d5ce3ab54deab70a302648fc52e338d73572a9e729eb237e01b33554d3bc#rd","文章永久链接")</f>
        <v>文章永久链接</v>
      </c>
    </row>
    <row r="32" spans="1:5" x14ac:dyDescent="0.4">
      <c r="A32" s="2" t="s">
        <v>1113</v>
      </c>
      <c r="B32" s="2" t="s">
        <v>1152</v>
      </c>
      <c r="C32" s="2" t="s">
        <v>1137</v>
      </c>
      <c r="D32" s="2" t="s">
        <v>1151</v>
      </c>
      <c r="E32" s="3" t="str">
        <f>HYPERLINK("http://mp.weixin.qq.com/s?__biz=MzI3MDMzMjg0MA==&amp;mid=2247531202&amp;idx=1&amp;sn=e50ec933fbf67442f6a5fcf3a5e97a45&amp;chksm=ead09c05dda71513e9b961280748b3674f5d71edc034e6ebec7e621c0e13e4ffef3c39683c28#rd","文章永久链接")</f>
        <v>文章永久链接</v>
      </c>
    </row>
    <row r="33" spans="1:5" x14ac:dyDescent="0.4">
      <c r="A33" s="2" t="s">
        <v>1113</v>
      </c>
      <c r="B33" s="2" t="s">
        <v>1150</v>
      </c>
      <c r="C33" s="2" t="s">
        <v>1137</v>
      </c>
      <c r="D33" s="2" t="s">
        <v>1149</v>
      </c>
      <c r="E33" s="3" t="str">
        <f>HYPERLINK("http://mp.weixin.qq.com/s?__biz=MzI3MDMzMjg0MA==&amp;mid=2247531202&amp;idx=2&amp;sn=0f2aa90970e20a74fb15db1e416ab75c&amp;chksm=ead09c05dda7151310480abd8835254b0c915154290059022df5763c4696ca60eac43f45895b#rd","文章永久链接")</f>
        <v>文章永久链接</v>
      </c>
    </row>
    <row r="34" spans="1:5" x14ac:dyDescent="0.4">
      <c r="A34" s="2" t="s">
        <v>1113</v>
      </c>
      <c r="B34" s="2" t="s">
        <v>1148</v>
      </c>
      <c r="C34" s="2" t="s">
        <v>1137</v>
      </c>
      <c r="D34" s="2" t="s">
        <v>1147</v>
      </c>
      <c r="E34" s="3" t="str">
        <f>HYPERLINK("http://mp.weixin.qq.com/s?__biz=MzI3MDMzMjg0MA==&amp;mid=2247531202&amp;idx=3&amp;sn=23e266f746b03289fcd6945d35e1a8ae&amp;chksm=ead09c05dda715134b435d4174d2b861263dc7f599a795edbc46e78c808e629cf86924690721#rd","文章永久链接")</f>
        <v>文章永久链接</v>
      </c>
    </row>
    <row r="35" spans="1:5" x14ac:dyDescent="0.4">
      <c r="A35" s="2" t="s">
        <v>1113</v>
      </c>
      <c r="B35" s="2" t="s">
        <v>1146</v>
      </c>
      <c r="C35" s="2" t="s">
        <v>1137</v>
      </c>
      <c r="D35" s="2" t="s">
        <v>1145</v>
      </c>
      <c r="E35" s="3" t="str">
        <f>HYPERLINK("http://mp.weixin.qq.com/s?__biz=MzI3MDMzMjg0MA==&amp;mid=2247531202&amp;idx=4&amp;sn=7f1f710aa542c3f4793b00781f536806&amp;chksm=ead09c05dda7151317787d27518eb297d685477b80c2f5e96817bd71ee84faebea5d864e7711#rd","文章永久链接")</f>
        <v>文章永久链接</v>
      </c>
    </row>
    <row r="36" spans="1:5" x14ac:dyDescent="0.4">
      <c r="A36" s="2" t="s">
        <v>1113</v>
      </c>
      <c r="B36" s="2" t="s">
        <v>1144</v>
      </c>
      <c r="C36" s="2" t="s">
        <v>1137</v>
      </c>
      <c r="D36" s="2" t="s">
        <v>1143</v>
      </c>
      <c r="E36" s="3" t="str">
        <f>HYPERLINK("http://mp.weixin.qq.com/s?__biz=MzI3MDMzMjg0MA==&amp;mid=2247531202&amp;idx=5&amp;sn=7c03f81474eb3bcb9a206bc5fcb794a0&amp;chksm=ead09c05dda715137b94afef9bf7adb61883b6f947c4f072b9d79c9a3fad2e5080819712827b#rd","文章永久链接")</f>
        <v>文章永久链接</v>
      </c>
    </row>
    <row r="37" spans="1:5" x14ac:dyDescent="0.4">
      <c r="A37" s="2" t="s">
        <v>1113</v>
      </c>
      <c r="B37" s="2" t="s">
        <v>1142</v>
      </c>
      <c r="C37" s="2" t="s">
        <v>1137</v>
      </c>
      <c r="D37" s="2" t="s">
        <v>1141</v>
      </c>
      <c r="E37" s="3" t="str">
        <f>HYPERLINK("http://mp.weixin.qq.com/s?__biz=MzI3MDMzMjg0MA==&amp;mid=2247531202&amp;idx=6&amp;sn=29c33506c18832b68f19eeda7c3e8991&amp;chksm=ead09c05dda71513f5d0ea653808491503b19be64b2802c248a85ad0b7b1fa08f0913733a853#rd","文章永久链接")</f>
        <v>文章永久链接</v>
      </c>
    </row>
    <row r="38" spans="1:5" x14ac:dyDescent="0.4">
      <c r="A38" s="2" t="s">
        <v>1113</v>
      </c>
      <c r="B38" s="2" t="s">
        <v>1140</v>
      </c>
      <c r="C38" s="2" t="s">
        <v>1137</v>
      </c>
      <c r="D38" s="2" t="s">
        <v>1139</v>
      </c>
      <c r="E38" s="3" t="str">
        <f>HYPERLINK("http://mp.weixin.qq.com/s?__biz=MzI3MDMzMjg0MA==&amp;mid=2247531202&amp;idx=7&amp;sn=7d8acda2b3cd6e3ae8b3d1e9e5952a93&amp;chksm=ead09c05dda715130c51887594f203ac955292ffbd74bd0bf3d2774280edcd0de0659e2a0349#rd","文章永久链接")</f>
        <v>文章永久链接</v>
      </c>
    </row>
    <row r="39" spans="1:5" x14ac:dyDescent="0.4">
      <c r="A39" s="2" t="s">
        <v>1113</v>
      </c>
      <c r="B39" s="2" t="s">
        <v>1138</v>
      </c>
      <c r="C39" s="2" t="s">
        <v>1137</v>
      </c>
      <c r="D39" s="2" t="s">
        <v>1136</v>
      </c>
      <c r="E39" s="3" t="str">
        <f>HYPERLINK("http://mp.weixin.qq.com/s?__biz=MzI3MDMzMjg0MA==&amp;mid=2247531202&amp;idx=8&amp;sn=13b1e1270765ffe31ea48269cde2f697&amp;chksm=ead09c05dda715135a8c09eec73b7325ffcfa5f14915193da58ee7e0c9abc395131c357e50f5#rd","文章永久链接")</f>
        <v>文章永久链接</v>
      </c>
    </row>
    <row r="40" spans="1:5" x14ac:dyDescent="0.4">
      <c r="A40" s="2" t="s">
        <v>1113</v>
      </c>
      <c r="B40" s="2" t="s">
        <v>1231</v>
      </c>
      <c r="C40" s="2" t="s">
        <v>1226</v>
      </c>
      <c r="D40" s="2" t="s">
        <v>1230</v>
      </c>
      <c r="E40" s="3" t="str">
        <f>HYPERLINK("http://mp.weixin.qq.com/s?__biz=MzI3MDMzMjg0MA==&amp;mid=2247530812&amp;idx=1&amp;sn=2bbb5eda5191f503bb4e6f651bfd11da&amp;chksm=ead09ffbdda716ed047b48f6cdf6796fcaa516005974caa10f6447744421c6318359dfc2e4fc#rd","文章永久链接")</f>
        <v>文章永久链接</v>
      </c>
    </row>
    <row r="41" spans="1:5" x14ac:dyDescent="0.4">
      <c r="A41" s="2" t="s">
        <v>1113</v>
      </c>
      <c r="B41" s="2" t="s">
        <v>1229</v>
      </c>
      <c r="C41" s="2" t="s">
        <v>1226</v>
      </c>
      <c r="D41" s="2" t="s">
        <v>1228</v>
      </c>
      <c r="E41" s="3" t="str">
        <f>HYPERLINK("http://mp.weixin.qq.com/s?__biz=MzI3MDMzMjg0MA==&amp;mid=2247530812&amp;idx=2&amp;sn=b4e10ebdae3859886ee9d2179235e79b&amp;chksm=ead09ffbdda716edcca47678142365a5aab0559764609a86786bdf4e6ce0349bc51c305454bd#rd","文章永久链接")</f>
        <v>文章永久链接</v>
      </c>
    </row>
    <row r="42" spans="1:5" x14ac:dyDescent="0.4">
      <c r="A42" s="2" t="s">
        <v>1113</v>
      </c>
      <c r="B42" s="2" t="s">
        <v>1227</v>
      </c>
      <c r="C42" s="2" t="s">
        <v>1226</v>
      </c>
      <c r="D42" s="2" t="s">
        <v>1225</v>
      </c>
      <c r="E42" s="3" t="str">
        <f>HYPERLINK("http://mp.weixin.qq.com/s?__biz=MzI3MDMzMjg0MA==&amp;mid=2247530812&amp;idx=3&amp;sn=099a483f6acbf6f707aab8a981ac3575&amp;chksm=ead09ffbdda716ed9528ac41a74c52123112840034f79b556cf04e7987b0be4976ad24204e99#rd","文章永久链接")</f>
        <v>文章永久链接</v>
      </c>
    </row>
    <row r="43" spans="1:5" x14ac:dyDescent="0.4">
      <c r="A43" s="2" t="s">
        <v>1113</v>
      </c>
      <c r="B43" s="2" t="s">
        <v>1224</v>
      </c>
      <c r="C43" s="2" t="s">
        <v>1220</v>
      </c>
      <c r="E43" s="3" t="str">
        <f>HYPERLINK("http://mp.weixin.qq.com/s?__biz=MzI3MDMzMjg0MA==&amp;mid=2247530784&amp;idx=1&amp;sn=f0f1ecb4f06a0ebb9fcbb6d47d78d0e9&amp;chksm=ead09fe7dda716f140a3db53053fa5986d8195bed1a0fa89cf6ef093bd34f9545a507ce37b10#rd","文章永久链接")</f>
        <v>文章永久链接</v>
      </c>
    </row>
    <row r="44" spans="1:5" x14ac:dyDescent="0.4">
      <c r="A44" s="2" t="s">
        <v>1113</v>
      </c>
      <c r="B44" s="2" t="s">
        <v>1223</v>
      </c>
      <c r="C44" s="2" t="s">
        <v>1220</v>
      </c>
      <c r="D44" s="2" t="s">
        <v>1222</v>
      </c>
      <c r="E44" s="3" t="str">
        <f>HYPERLINK("http://mp.weixin.qq.com/s?__biz=MzI3MDMzMjg0MA==&amp;mid=2247530784&amp;idx=2&amp;sn=13344ebf8ce772165399591d38ba1b18&amp;chksm=ead09fe7dda716f12e9732c0cb7de5b8525edfce7c923e9b1c4a5701cd578912666839d598cf#rd","文章永久链接")</f>
        <v>文章永久链接</v>
      </c>
    </row>
    <row r="45" spans="1:5" x14ac:dyDescent="0.4">
      <c r="A45" s="2" t="s">
        <v>1113</v>
      </c>
      <c r="B45" s="2" t="s">
        <v>1221</v>
      </c>
      <c r="C45" s="2" t="s">
        <v>1220</v>
      </c>
      <c r="D45" s="2" t="s">
        <v>1219</v>
      </c>
      <c r="E45" s="3" t="str">
        <f>HYPERLINK("http://mp.weixin.qq.com/s?__biz=MzI3MDMzMjg0MA==&amp;mid=2247530784&amp;idx=3&amp;sn=dcf4b6a77e1bf8db1d4401ac79d1af2f&amp;chksm=ead09fe7dda716f14e07573c1e07c5d90bed3c7534f3043a9d753944dea6aa054b4850386dc9#rd","文章永久链接")</f>
        <v>文章永久链接</v>
      </c>
    </row>
    <row r="46" spans="1:5" x14ac:dyDescent="0.4">
      <c r="A46" s="2" t="s">
        <v>1113</v>
      </c>
      <c r="B46" s="2" t="s">
        <v>1218</v>
      </c>
      <c r="C46" s="2" t="s">
        <v>1213</v>
      </c>
      <c r="D46" s="2" t="s">
        <v>1217</v>
      </c>
      <c r="E46" s="3" t="str">
        <f>HYPERLINK("http://mp.weixin.qq.com/s?__biz=MzI3MDMzMjg0MA==&amp;mid=2247530740&amp;idx=1&amp;sn=371bfda45da68d0dfa8821502836559b&amp;chksm=ead09e33dda717251cf4905757392218ac0e6198f057bb53da008ea1fe40dd03ce152463f43d#rd","文章永久链接")</f>
        <v>文章永久链接</v>
      </c>
    </row>
    <row r="47" spans="1:5" x14ac:dyDescent="0.4">
      <c r="A47" s="2" t="s">
        <v>1113</v>
      </c>
      <c r="B47" s="2" t="s">
        <v>1216</v>
      </c>
      <c r="C47" s="2" t="s">
        <v>1213</v>
      </c>
      <c r="D47" s="2" t="s">
        <v>1215</v>
      </c>
      <c r="E47" s="3" t="str">
        <f>HYPERLINK("http://mp.weixin.qq.com/s?__biz=MzI3MDMzMjg0MA==&amp;mid=2247530740&amp;idx=2&amp;sn=77726b72553a3d38a70146ad1734f8a9&amp;chksm=ead09e33dda71725d88ede297b19ea478538e7e464b818d437eb43c026e816e8286aa6884729#rd","文章永久链接")</f>
        <v>文章永久链接</v>
      </c>
    </row>
    <row r="48" spans="1:5" x14ac:dyDescent="0.4">
      <c r="A48" s="2" t="s">
        <v>1113</v>
      </c>
      <c r="B48" s="2" t="s">
        <v>1214</v>
      </c>
      <c r="C48" s="2" t="s">
        <v>1213</v>
      </c>
      <c r="D48" s="2" t="s">
        <v>1212</v>
      </c>
      <c r="E48" s="3" t="str">
        <f>HYPERLINK("http://mp.weixin.qq.com/s?__biz=MzI3MDMzMjg0MA==&amp;mid=2247530740&amp;idx=3&amp;sn=415ffc26f49779f12831da407455832b&amp;chksm=ead09e33dda71725d58bc2be522b765e35f1c9b167585f99761ea562573f1171b508361dda92#rd","文章永久链接")</f>
        <v>文章永久链接</v>
      </c>
    </row>
    <row r="49" spans="1:5" x14ac:dyDescent="0.4">
      <c r="A49" s="2" t="s">
        <v>1113</v>
      </c>
      <c r="B49" s="2" t="s">
        <v>1211</v>
      </c>
      <c r="C49" s="2" t="s">
        <v>1205</v>
      </c>
      <c r="D49" s="2" t="s">
        <v>1210</v>
      </c>
      <c r="E49" s="3" t="str">
        <f>HYPERLINK("http://mp.weixin.qq.com/s?__biz=MzI3MDMzMjg0MA==&amp;mid=2247530668&amp;idx=1&amp;sn=cf54d8324666e0a89bb7bb4a7d74bf46&amp;chksm=ead09e6bdda7177d26a95734b767e05aa86d99e6fa708ba0b7ea217042c0ecfefacc77bab529#rd","文章永久链接")</f>
        <v>文章永久链接</v>
      </c>
    </row>
    <row r="50" spans="1:5" x14ac:dyDescent="0.4">
      <c r="A50" s="2" t="s">
        <v>1113</v>
      </c>
      <c r="B50" s="2" t="s">
        <v>1209</v>
      </c>
      <c r="C50" s="2" t="s">
        <v>1205</v>
      </c>
      <c r="D50" s="2" t="s">
        <v>1208</v>
      </c>
      <c r="E50" s="3" t="str">
        <f>HYPERLINK("http://mp.weixin.qq.com/s?__biz=MzI3MDMzMjg0MA==&amp;mid=2247530668&amp;idx=2&amp;sn=7c5b4b0799491742875cc5d74106b535&amp;chksm=ead09e6bdda7177d1ab92de6382e15cefc4fc5f4686f86cbf616e61872e10a8b8178a6bcb27d#rd","文章永久链接")</f>
        <v>文章永久链接</v>
      </c>
    </row>
    <row r="51" spans="1:5" x14ac:dyDescent="0.4">
      <c r="A51" s="2" t="s">
        <v>1113</v>
      </c>
      <c r="B51" s="2" t="s">
        <v>1207</v>
      </c>
      <c r="C51" s="2" t="s">
        <v>1205</v>
      </c>
      <c r="D51" s="2" t="s">
        <v>1206</v>
      </c>
      <c r="E51" s="3" t="str">
        <f>HYPERLINK("http://mp.weixin.qq.com/s?__biz=MzI3MDMzMjg0MA==&amp;mid=2247530668&amp;idx=3&amp;sn=55e913bd6cd2580f9d01cefc720200a4&amp;chksm=ead09e6bdda7177dd995d144f74405652345e0486725f13de084678fe0d35b9ebb0d2be8f52f#rd","文章永久链接")</f>
        <v>文章永久链接</v>
      </c>
    </row>
    <row r="52" spans="1:5" x14ac:dyDescent="0.4">
      <c r="A52" s="2" t="s">
        <v>1113</v>
      </c>
      <c r="B52" s="2" t="s">
        <v>1173</v>
      </c>
      <c r="C52" s="2" t="s">
        <v>1205</v>
      </c>
      <c r="D52" s="2" t="s">
        <v>1172</v>
      </c>
      <c r="E52" s="3" t="str">
        <f>HYPERLINK("http://mp.weixin.qq.com/s?__biz=MzI3MDMzMjg0MA==&amp;mid=2247530668&amp;idx=4&amp;sn=760017beb7ec706685578f7ef2e5b77e&amp;chksm=ead09e6bdda7177ded4658e6167f68b6af546a5d0128a4b16de76eeb8ec241e8e078b2c1cb51#rd","文章永久链接")</f>
        <v>文章永久链接</v>
      </c>
    </row>
    <row r="53" spans="1:5" x14ac:dyDescent="0.4">
      <c r="A53" s="2" t="s">
        <v>1113</v>
      </c>
      <c r="B53" s="2" t="s">
        <v>1204</v>
      </c>
      <c r="C53" s="2" t="s">
        <v>1195</v>
      </c>
      <c r="D53" s="2" t="s">
        <v>1203</v>
      </c>
      <c r="E53" s="3" t="str">
        <f>HYPERLINK("http://mp.weixin.qq.com/s?__biz=MzI3MDMzMjg0MA==&amp;mid=2247530599&amp;idx=1&amp;sn=c09ae3bbc20d18aa93448cca1892df26&amp;chksm=ead09ea0dda717b68d643bf52a02b4867b3eb547fbd1fde100cca9ae5ea12f3fbcb0c62cfd9c#rd","文章永久链接")</f>
        <v>文章永久链接</v>
      </c>
    </row>
    <row r="54" spans="1:5" x14ac:dyDescent="0.4">
      <c r="A54" s="2" t="s">
        <v>1113</v>
      </c>
      <c r="B54" s="2" t="s">
        <v>1202</v>
      </c>
      <c r="C54" s="2" t="s">
        <v>1195</v>
      </c>
      <c r="D54" s="2" t="s">
        <v>1201</v>
      </c>
      <c r="E54" s="3" t="str">
        <f>HYPERLINK("http://mp.weixin.qq.com/s?__biz=MzI3MDMzMjg0MA==&amp;mid=2247530599&amp;idx=2&amp;sn=f2b69675d6f95fb04c95eda656fee319&amp;chksm=ead09ea0dda717b6f3df85044d694b3b18fbf62f52337e5ca1f19e8e153e114b9f5a23705f92#rd","文章永久链接")</f>
        <v>文章永久链接</v>
      </c>
    </row>
    <row r="55" spans="1:5" x14ac:dyDescent="0.4">
      <c r="A55" s="2" t="s">
        <v>1113</v>
      </c>
      <c r="B55" s="2" t="s">
        <v>1200</v>
      </c>
      <c r="C55" s="2" t="s">
        <v>1195</v>
      </c>
      <c r="D55" s="2" t="s">
        <v>1199</v>
      </c>
      <c r="E55" s="3" t="str">
        <f>HYPERLINK("http://mp.weixin.qq.com/s?__biz=MzI3MDMzMjg0MA==&amp;mid=2247530599&amp;idx=3&amp;sn=2d86fe3e9a6dd194ff2d115aecdf9dad&amp;chksm=ead09ea0dda717b6d00f70ae7b0dbe2a7777480243b1dffba3179934ed893462ea9d007b2a4c#rd","文章永久链接")</f>
        <v>文章永久链接</v>
      </c>
    </row>
    <row r="56" spans="1:5" x14ac:dyDescent="0.4">
      <c r="A56" s="2" t="s">
        <v>1113</v>
      </c>
      <c r="B56" s="2" t="s">
        <v>1198</v>
      </c>
      <c r="C56" s="2" t="s">
        <v>1195</v>
      </c>
      <c r="D56" s="2" t="s">
        <v>1197</v>
      </c>
      <c r="E56" s="3" t="str">
        <f>HYPERLINK("http://mp.weixin.qq.com/s?__biz=MzI3MDMzMjg0MA==&amp;mid=2247530599&amp;idx=4&amp;sn=6d0d2ba7d5ab5a6a1ad845a3a034d5dc&amp;chksm=ead09ea0dda717b63ecbf529e98fecfa541ddde4d94157f33d45f4e6be3bc87cc4442139bdab#rd","文章永久链接")</f>
        <v>文章永久链接</v>
      </c>
    </row>
    <row r="57" spans="1:5" x14ac:dyDescent="0.4">
      <c r="A57" s="2" t="s">
        <v>1113</v>
      </c>
      <c r="B57" s="2" t="s">
        <v>1196</v>
      </c>
      <c r="C57" s="2" t="s">
        <v>1195</v>
      </c>
      <c r="D57" s="2" t="s">
        <v>1194</v>
      </c>
      <c r="E57" s="3" t="str">
        <f>HYPERLINK("http://mp.weixin.qq.com/s?__biz=MzI3MDMzMjg0MA==&amp;mid=2247530599&amp;idx=5&amp;sn=b75ba5c6d778bf57264313ce6a8a0458&amp;chksm=ead09ea0dda717b6dfa35a75f31ae836e0f5079ce244b2fc4e54badb4decfff86e869a4dc801#rd","文章永久链接")</f>
        <v>文章永久链接</v>
      </c>
    </row>
    <row r="58" spans="1:5" x14ac:dyDescent="0.4">
      <c r="A58" s="2" t="s">
        <v>1113</v>
      </c>
      <c r="B58" s="2" t="s">
        <v>1270</v>
      </c>
      <c r="C58" s="2" t="s">
        <v>1267</v>
      </c>
      <c r="D58" s="2" t="s">
        <v>1269</v>
      </c>
      <c r="E58" s="3" t="str">
        <f>HYPERLINK("http://mp.weixin.qq.com/s?__biz=MzI3MDMzMjg0MA==&amp;mid=2247530261&amp;idx=1&amp;sn=3cdc44b52360463425c3f9263c714d2c&amp;chksm=ead091d2dda718c4f4fe033543b7fc7abeb6f96431b83c33434bf240d8fd0dc16ffc75fa0b7f#rd","文章永久链接")</f>
        <v>文章永久链接</v>
      </c>
    </row>
    <row r="59" spans="1:5" x14ac:dyDescent="0.4">
      <c r="A59" s="2" t="s">
        <v>1113</v>
      </c>
      <c r="B59" s="2" t="s">
        <v>1268</v>
      </c>
      <c r="C59" s="2" t="s">
        <v>1267</v>
      </c>
      <c r="D59" s="2" t="s">
        <v>1266</v>
      </c>
      <c r="E59" s="3" t="str">
        <f>HYPERLINK("http://mp.weixin.qq.com/s?__biz=MzI3MDMzMjg0MA==&amp;mid=2247530261&amp;idx=2&amp;sn=357474386749eb0ae3cd2476d832ff54&amp;chksm=ead091d2dda718c48f420227334e0962de2750b213b98b06fe1b1d4b0ff5ed058a093061db50#rd","文章永久链接")</f>
        <v>文章永久链接</v>
      </c>
    </row>
    <row r="60" spans="1:5" x14ac:dyDescent="0.4">
      <c r="A60" s="2" t="s">
        <v>1113</v>
      </c>
      <c r="B60" s="2" t="s">
        <v>1265</v>
      </c>
      <c r="C60" s="2" t="s">
        <v>1260</v>
      </c>
      <c r="D60" s="2" t="s">
        <v>1264</v>
      </c>
      <c r="E60" s="3" t="str">
        <f>HYPERLINK("http://mp.weixin.qq.com/s?__biz=MzI3MDMzMjg0MA==&amp;mid=2247530173&amp;idx=1&amp;sn=b966f61ee51463c07ac286cfbf4a42b4&amp;chksm=ead0907adda7196ce2e669bfa23f8ec3c35804527d0a3abb51003216d60d9e0294e8f34e7607#rd","文章永久链接")</f>
        <v>文章永久链接</v>
      </c>
    </row>
    <row r="61" spans="1:5" x14ac:dyDescent="0.4">
      <c r="A61" s="2" t="s">
        <v>1113</v>
      </c>
      <c r="B61" s="2" t="s">
        <v>1263</v>
      </c>
      <c r="C61" s="2" t="s">
        <v>1260</v>
      </c>
      <c r="D61" s="2" t="s">
        <v>1262</v>
      </c>
      <c r="E61" s="3" t="str">
        <f>HYPERLINK("http://mp.weixin.qq.com/s?__biz=MzI3MDMzMjg0MA==&amp;mid=2247530173&amp;idx=2&amp;sn=35c5b63f0d1d1414be51508b500c83e9&amp;chksm=ead0907adda7196cf51eccb10d364de535b32207253027639e4208f9888375b818ed940a4a1a#rd","文章永久链接")</f>
        <v>文章永久链接</v>
      </c>
    </row>
    <row r="62" spans="1:5" x14ac:dyDescent="0.4">
      <c r="A62" s="2" t="s">
        <v>1113</v>
      </c>
      <c r="B62" s="2" t="s">
        <v>1261</v>
      </c>
      <c r="C62" s="2" t="s">
        <v>1260</v>
      </c>
      <c r="D62" s="2" t="s">
        <v>1259</v>
      </c>
      <c r="E62" s="3" t="str">
        <f>HYPERLINK("http://mp.weixin.qq.com/s?__biz=MzI3MDMzMjg0MA==&amp;mid=2247530173&amp;idx=3&amp;sn=022d19c4e114a07777a9201148c80d18&amp;chksm=ead0907adda7196c16bb2c241dd47df51996b6834a4a8f22c82f21c4e4284d2d6f5100e114ad#rd","文章永久链接")</f>
        <v>文章永久链接</v>
      </c>
    </row>
    <row r="63" spans="1:5" x14ac:dyDescent="0.4">
      <c r="A63" s="2" t="s">
        <v>1113</v>
      </c>
      <c r="B63" s="2" t="s">
        <v>1258</v>
      </c>
      <c r="C63" s="2" t="s">
        <v>1253</v>
      </c>
      <c r="D63" s="2" t="s">
        <v>1257</v>
      </c>
      <c r="E63" s="3" t="str">
        <f>HYPERLINK("http://mp.weixin.qq.com/s?__biz=MzI3MDMzMjg0MA==&amp;mid=2247530140&amp;idx=1&amp;sn=e2fe3babeb3866ff77e31254dffa62bb&amp;chksm=ead0905bdda7194d5015a82c35afad2fecb5c274c37091446e09d5ea711ea6f5736eb3269be3#rd","文章永久链接")</f>
        <v>文章永久链接</v>
      </c>
    </row>
    <row r="64" spans="1:5" x14ac:dyDescent="0.4">
      <c r="A64" s="2" t="s">
        <v>1113</v>
      </c>
      <c r="B64" s="2" t="s">
        <v>1256</v>
      </c>
      <c r="C64" s="2" t="s">
        <v>1253</v>
      </c>
      <c r="D64" s="2" t="s">
        <v>1255</v>
      </c>
      <c r="E64" s="3" t="str">
        <f>HYPERLINK("http://mp.weixin.qq.com/s?__biz=MzI3MDMzMjg0MA==&amp;mid=2247530140&amp;idx=2&amp;sn=7b476a21619e0275a36c68d57e29a45a&amp;chksm=ead0905bdda7194d9f5512b77243a80379109a85598c5855c08dc821ceb9cc163a8c3fe28320#rd","文章永久链接")</f>
        <v>文章永久链接</v>
      </c>
    </row>
    <row r="65" spans="1:5" x14ac:dyDescent="0.4">
      <c r="A65" s="2" t="s">
        <v>1113</v>
      </c>
      <c r="B65" s="2" t="s">
        <v>1254</v>
      </c>
      <c r="C65" s="2" t="s">
        <v>1253</v>
      </c>
      <c r="D65" s="2" t="s">
        <v>1252</v>
      </c>
      <c r="E65" s="3" t="str">
        <f>HYPERLINK("http://mp.weixin.qq.com/s?__biz=MzI3MDMzMjg0MA==&amp;mid=2247530140&amp;idx=3&amp;sn=27ab1ac60d57b089f704cff81b52b23a&amp;chksm=ead0905bdda7194d623ee120484a60317f7ed1c40c764dcaf37bcff1d360e093246f4d096f1d#rd","文章永久链接")</f>
        <v>文章永久链接</v>
      </c>
    </row>
    <row r="66" spans="1:5" x14ac:dyDescent="0.4">
      <c r="A66" s="2" t="s">
        <v>1113</v>
      </c>
      <c r="B66" s="2" t="s">
        <v>1251</v>
      </c>
      <c r="C66" s="2" t="s">
        <v>1246</v>
      </c>
      <c r="D66" s="2" t="s">
        <v>1250</v>
      </c>
      <c r="E66" s="3" t="str">
        <f>HYPERLINK("http://mp.weixin.qq.com/s?__biz=MzI3MDMzMjg0MA==&amp;mid=2247530082&amp;idx=1&amp;sn=f23e1bf75a40c2dcba98bc4f669bace1&amp;chksm=ead090a5dda719b38b374bf78184aa4ae0ca40d1c0fa226c5a2c36e54acffb5b50344f151c13#rd","文章永久链接")</f>
        <v>文章永久链接</v>
      </c>
    </row>
    <row r="67" spans="1:5" x14ac:dyDescent="0.4">
      <c r="A67" s="2" t="s">
        <v>1113</v>
      </c>
      <c r="B67" s="2" t="s">
        <v>1249</v>
      </c>
      <c r="C67" s="2" t="s">
        <v>1246</v>
      </c>
      <c r="D67" s="2" t="s">
        <v>1248</v>
      </c>
      <c r="E67" s="3" t="str">
        <f>HYPERLINK("http://mp.weixin.qq.com/s?__biz=MzI3MDMzMjg0MA==&amp;mid=2247530082&amp;idx=2&amp;sn=ec1b57e9e51304e4ef8ba832f13fde1c&amp;chksm=ead090a5dda719b356a57aa7091e3d44eea73460a8546be56f25b7ddd0236ed865b6ee0d661f#rd","文章永久链接")</f>
        <v>文章永久链接</v>
      </c>
    </row>
    <row r="68" spans="1:5" x14ac:dyDescent="0.4">
      <c r="A68" s="2" t="s">
        <v>1113</v>
      </c>
      <c r="B68" s="2" t="s">
        <v>1247</v>
      </c>
      <c r="C68" s="2" t="s">
        <v>1246</v>
      </c>
      <c r="D68" s="2" t="s">
        <v>1245</v>
      </c>
      <c r="E68" s="3" t="str">
        <f>HYPERLINK("http://mp.weixin.qq.com/s?__biz=MzI3MDMzMjg0MA==&amp;mid=2247530082&amp;idx=3&amp;sn=ea7e59d7dddb26d1be1ba6a653005b70&amp;chksm=ead090a5dda719b3ba731bc56516ddf0f16f0e50ddc386857955edc0793cdeeb0958644bf939#rd","文章永久链接")</f>
        <v>文章永久链接</v>
      </c>
    </row>
    <row r="69" spans="1:5" x14ac:dyDescent="0.4">
      <c r="A69" s="2" t="s">
        <v>1113</v>
      </c>
      <c r="B69" s="2" t="s">
        <v>1244</v>
      </c>
      <c r="C69" s="2" t="s">
        <v>1233</v>
      </c>
      <c r="D69" s="2" t="s">
        <v>1243</v>
      </c>
      <c r="E69" s="3" t="str">
        <f>HYPERLINK("http://mp.weixin.qq.com/s?__biz=MzI3MDMzMjg0MA==&amp;mid=2247529959&amp;idx=1&amp;sn=a595ea62f4422192cca2e9a8521f6657&amp;chksm=ead09320dda71a360993458c1d198488c7737d045983cd6049b1eeeb7797b8d4f4836fdce4a6#rd","文章永久链接")</f>
        <v>文章永久链接</v>
      </c>
    </row>
    <row r="70" spans="1:5" x14ac:dyDescent="0.4">
      <c r="A70" s="2" t="s">
        <v>1113</v>
      </c>
      <c r="B70" s="2" t="s">
        <v>1242</v>
      </c>
      <c r="C70" s="2" t="s">
        <v>1233</v>
      </c>
      <c r="D70" s="2" t="s">
        <v>1241</v>
      </c>
      <c r="E70" s="3" t="str">
        <f>HYPERLINK("http://mp.weixin.qq.com/s?__biz=MzI3MDMzMjg0MA==&amp;mid=2247529959&amp;idx=2&amp;sn=b96eb45281382c9495cd59830bfff1ab&amp;chksm=ead09320dda71a36ea42dd7d0b22d25302215edf2b67f8fcc93f5a78dc804ac69625c020ecf1#rd","文章永久链接")</f>
        <v>文章永久链接</v>
      </c>
    </row>
    <row r="71" spans="1:5" x14ac:dyDescent="0.4">
      <c r="A71" s="2" t="s">
        <v>1113</v>
      </c>
      <c r="B71" s="2" t="s">
        <v>1240</v>
      </c>
      <c r="C71" s="2" t="s">
        <v>1233</v>
      </c>
      <c r="D71" s="2" t="s">
        <v>1239</v>
      </c>
      <c r="E71" s="3" t="str">
        <f>HYPERLINK("http://mp.weixin.qq.com/s?__biz=MzI3MDMzMjg0MA==&amp;mid=2247529959&amp;idx=3&amp;sn=427e77fd39450943ea946613d40f8396&amp;chksm=ead09320dda71a36f219399a50d43f2ac1287e09c5406921389d08efa275a3f02891737c9e86#rd","文章永久链接")</f>
        <v>文章永久链接</v>
      </c>
    </row>
    <row r="72" spans="1:5" x14ac:dyDescent="0.4">
      <c r="A72" s="2" t="s">
        <v>1113</v>
      </c>
      <c r="B72" s="2" t="s">
        <v>1238</v>
      </c>
      <c r="C72" s="2" t="s">
        <v>1233</v>
      </c>
      <c r="D72" s="2" t="s">
        <v>1237</v>
      </c>
      <c r="E72" s="3" t="str">
        <f>HYPERLINK("http://mp.weixin.qq.com/s?__biz=MzI3MDMzMjg0MA==&amp;mid=2247529959&amp;idx=4&amp;sn=6053f92ab8e13325d9ec960663dee388&amp;chksm=ead09320dda71a36a97a1bb094d2d45bed3865f9464f0e94e50e630447d2794de2de43e33b40#rd","文章永久链接")</f>
        <v>文章永久链接</v>
      </c>
    </row>
    <row r="73" spans="1:5" x14ac:dyDescent="0.4">
      <c r="A73" s="2" t="s">
        <v>1113</v>
      </c>
      <c r="B73" s="2" t="s">
        <v>1236</v>
      </c>
      <c r="C73" s="2" t="s">
        <v>1233</v>
      </c>
      <c r="D73" s="2" t="s">
        <v>1235</v>
      </c>
      <c r="E73" s="3" t="str">
        <f>HYPERLINK("http://mp.weixin.qq.com/s?__biz=MzI3MDMzMjg0MA==&amp;mid=2247529959&amp;idx=5&amp;sn=e1ebbbd4cd014e1e06213dde8430637b&amp;chksm=ead09320dda71a360f13d8de0340277eb9218dfe02f5214059a44972fca49d8461db953d411a#rd","文章永久链接")</f>
        <v>文章永久链接</v>
      </c>
    </row>
    <row r="74" spans="1:5" x14ac:dyDescent="0.4">
      <c r="A74" s="2" t="s">
        <v>1113</v>
      </c>
      <c r="B74" s="2" t="s">
        <v>1234</v>
      </c>
      <c r="C74" s="2" t="s">
        <v>1233</v>
      </c>
      <c r="D74" s="2" t="s">
        <v>1232</v>
      </c>
      <c r="E74" s="3" t="str">
        <f>HYPERLINK("http://mp.weixin.qq.com/s?__biz=MzI3MDMzMjg0MA==&amp;mid=2247529959&amp;idx=6&amp;sn=933e244b64fc6c85c86b48c4d91e862a&amp;chksm=ead09320dda71a363513d99e751364e4b974bd68a24911918602a4f6439be0c58ca8c56eca12#rd","文章永久链接")</f>
        <v>文章永久链接</v>
      </c>
    </row>
    <row r="75" spans="1:5" x14ac:dyDescent="0.4">
      <c r="A75" s="2" t="s">
        <v>1113</v>
      </c>
      <c r="B75" s="2" t="s">
        <v>1331</v>
      </c>
      <c r="C75" s="2" t="s">
        <v>1324</v>
      </c>
      <c r="D75" s="2" t="s">
        <v>1330</v>
      </c>
      <c r="E75" s="3" t="str">
        <f>HYPERLINK("http://mp.weixin.qq.com/s?__biz=MzI3MDMzMjg0MA==&amp;mid=2247529859&amp;idx=1&amp;sn=288f57760d871af3d963fae209113dd3&amp;chksm=ead09344dda71a5288cb14ea4d1d6ae09ca24d43a5ac647e7370f0105a58b1117cdfdbabac80#rd","文章永久链接")</f>
        <v>文章永久链接</v>
      </c>
    </row>
    <row r="76" spans="1:5" x14ac:dyDescent="0.4">
      <c r="A76" s="2" t="s">
        <v>1113</v>
      </c>
      <c r="B76" s="2" t="s">
        <v>1329</v>
      </c>
      <c r="C76" s="2" t="s">
        <v>1324</v>
      </c>
      <c r="D76" s="2" t="s">
        <v>1328</v>
      </c>
      <c r="E76" s="3" t="str">
        <f>HYPERLINK("http://mp.weixin.qq.com/s?__biz=MzI3MDMzMjg0MA==&amp;mid=2247529859&amp;idx=2&amp;sn=2f2731fda0c0952dde42470767ffd7ac&amp;chksm=ead09344dda71a52b841cda008be7fac496613a5b8cd94d89825c441cd360abf19da99f0c75e#rd","文章永久链接")</f>
        <v>文章永久链接</v>
      </c>
    </row>
    <row r="77" spans="1:5" x14ac:dyDescent="0.4">
      <c r="A77" s="2" t="s">
        <v>1113</v>
      </c>
      <c r="B77" s="2" t="s">
        <v>1327</v>
      </c>
      <c r="C77" s="2" t="s">
        <v>1324</v>
      </c>
      <c r="D77" s="2" t="s">
        <v>1326</v>
      </c>
      <c r="E77" s="3" t="str">
        <f>HYPERLINK("http://mp.weixin.qq.com/s?__biz=MzI3MDMzMjg0MA==&amp;mid=2247529859&amp;idx=3&amp;sn=366e30f5de9e2efb66e433376d5e960f&amp;chksm=ead09344dda71a52867610255fd6cfaea1fc3b899aee2d6f61d82c2da34f59fbf9cc9dc1d1b5#rd","文章永久链接")</f>
        <v>文章永久链接</v>
      </c>
    </row>
    <row r="78" spans="1:5" x14ac:dyDescent="0.4">
      <c r="A78" s="2" t="s">
        <v>1113</v>
      </c>
      <c r="B78" s="2" t="s">
        <v>1325</v>
      </c>
      <c r="C78" s="2" t="s">
        <v>1324</v>
      </c>
      <c r="D78" s="2" t="s">
        <v>1323</v>
      </c>
      <c r="E78" s="3" t="str">
        <f>HYPERLINK("http://mp.weixin.qq.com/s?__biz=MzI3MDMzMjg0MA==&amp;mid=2247529859&amp;idx=4&amp;sn=c53c3bedf2a2252467828a9ccae1d17d&amp;chksm=ead09344dda71a525f1fded2ac4cd9c2aa819c2cb1135f926c4193bc2a80e930b30f51e29d29#rd","文章永久链接")</f>
        <v>文章永久链接</v>
      </c>
    </row>
    <row r="79" spans="1:5" x14ac:dyDescent="0.4">
      <c r="A79" s="2" t="s">
        <v>1113</v>
      </c>
      <c r="B79" s="2" t="s">
        <v>1322</v>
      </c>
      <c r="C79" s="2" t="s">
        <v>1319</v>
      </c>
      <c r="D79" s="2" t="s">
        <v>1321</v>
      </c>
      <c r="E79" s="3" t="str">
        <f>HYPERLINK("http://mp.weixin.qq.com/s?__biz=MzI3MDMzMjg0MA==&amp;mid=2247529729&amp;idx=1&amp;sn=9d5d714ea5cf45402f5163e63bcc4864&amp;chksm=ead093c6dda71ad0749135ec13b3561aaf9b62c38c68d80ebfaa6f4bdcef03ca920199291656#rd","文章永久链接")</f>
        <v>文章永久链接</v>
      </c>
    </row>
    <row r="80" spans="1:5" x14ac:dyDescent="0.4">
      <c r="A80" s="2" t="s">
        <v>1113</v>
      </c>
      <c r="B80" s="2" t="s">
        <v>1320</v>
      </c>
      <c r="C80" s="2" t="s">
        <v>1319</v>
      </c>
      <c r="D80" s="2" t="s">
        <v>1318</v>
      </c>
      <c r="E80" s="3" t="str">
        <f>HYPERLINK("http://mp.weixin.qq.com/s?__biz=MzI3MDMzMjg0MA==&amp;mid=2247529729&amp;idx=2&amp;sn=0c45003fc7b03e561139969e71109a27&amp;chksm=ead093c6dda71ad0c668c2d3f90baab1e3eb602bca30a83617135b12c82b7d647957b78de600#rd","文章永久链接")</f>
        <v>文章永久链接</v>
      </c>
    </row>
    <row r="81" spans="1:5" x14ac:dyDescent="0.4">
      <c r="A81" s="2" t="s">
        <v>1113</v>
      </c>
      <c r="B81" s="2" t="s">
        <v>1317</v>
      </c>
      <c r="C81" s="2" t="s">
        <v>1306</v>
      </c>
      <c r="D81" s="2" t="s">
        <v>1316</v>
      </c>
      <c r="E81" s="3" t="str">
        <f>HYPERLINK("http://mp.weixin.qq.com/s?__biz=MzI3MDMzMjg0MA==&amp;mid=2247529619&amp;idx=1&amp;sn=73af71107172b472cdafc02f5a47ca15&amp;chksm=ead09254dda71b42cf3743e13439f894fa931d79bc65e752ede0e8803c9f47e330c8aa1346e4#rd","文章永久链接")</f>
        <v>文章永久链接</v>
      </c>
    </row>
    <row r="82" spans="1:5" x14ac:dyDescent="0.4">
      <c r="A82" s="2" t="s">
        <v>1113</v>
      </c>
      <c r="B82" s="2" t="s">
        <v>1315</v>
      </c>
      <c r="C82" s="2" t="s">
        <v>1306</v>
      </c>
      <c r="D82" s="2" t="s">
        <v>1314</v>
      </c>
      <c r="E82" s="3" t="str">
        <f>HYPERLINK("http://mp.weixin.qq.com/s?__biz=MzI3MDMzMjg0MA==&amp;mid=2247529619&amp;idx=2&amp;sn=8a505f88ac3b5b26473d7360b1ab5dad&amp;chksm=ead09254dda71b428ceda21591e10536c3dbb7ff2ed7ebd4d4d7aaa36c4124b31a88c13db202#rd","文章永久链接")</f>
        <v>文章永久链接</v>
      </c>
    </row>
    <row r="83" spans="1:5" x14ac:dyDescent="0.4">
      <c r="A83" s="2" t="s">
        <v>1113</v>
      </c>
      <c r="B83" s="2" t="s">
        <v>1313</v>
      </c>
      <c r="C83" s="2" t="s">
        <v>1306</v>
      </c>
      <c r="D83" s="2" t="s">
        <v>1312</v>
      </c>
      <c r="E83" s="3" t="str">
        <f>HYPERLINK("http://mp.weixin.qq.com/s?__biz=MzI3MDMzMjg0MA==&amp;mid=2247529619&amp;idx=3&amp;sn=e4106c3d45523d995cb51c821e0841e0&amp;chksm=ead09254dda71b42b256b79a83fbe5de6e31a0baef1f6583e56b2248265665acb344387dda44#rd","文章永久链接")</f>
        <v>文章永久链接</v>
      </c>
    </row>
    <row r="84" spans="1:5" x14ac:dyDescent="0.4">
      <c r="A84" s="2" t="s">
        <v>1113</v>
      </c>
      <c r="B84" s="2" t="s">
        <v>1311</v>
      </c>
      <c r="C84" s="2" t="s">
        <v>1306</v>
      </c>
      <c r="D84" s="2" t="s">
        <v>1310</v>
      </c>
      <c r="E84" s="3" t="str">
        <f>HYPERLINK("http://mp.weixin.qq.com/s?__biz=MzI3MDMzMjg0MA==&amp;mid=2247529619&amp;idx=4&amp;sn=ec7f25955a0a2e3584d7f052b7309bda&amp;chksm=ead09254dda71b42afa82911acaf278d2888bcd4cfe4e97242c11e4ce121fb4ee1fb210382f8#rd","文章永久链接")</f>
        <v>文章永久链接</v>
      </c>
    </row>
    <row r="85" spans="1:5" x14ac:dyDescent="0.4">
      <c r="A85" s="2" t="s">
        <v>1113</v>
      </c>
      <c r="B85" s="2" t="s">
        <v>1309</v>
      </c>
      <c r="C85" s="2" t="s">
        <v>1306</v>
      </c>
      <c r="D85" s="2" t="s">
        <v>1308</v>
      </c>
      <c r="E85" s="3" t="str">
        <f>HYPERLINK("http://mp.weixin.qq.com/s?__biz=MzI3MDMzMjg0MA==&amp;mid=2247529619&amp;idx=5&amp;sn=ed993749387d56d3d78c70b6e20384d6&amp;chksm=ead09254dda71b426bac0b8882f64e54290954d540eee4c494bcfa4bb6993cb1f9a19303d4fb#rd","文章永久链接")</f>
        <v>文章永久链接</v>
      </c>
    </row>
    <row r="86" spans="1:5" x14ac:dyDescent="0.4">
      <c r="A86" s="2" t="s">
        <v>1113</v>
      </c>
      <c r="B86" s="2" t="s">
        <v>1307</v>
      </c>
      <c r="C86" s="2" t="s">
        <v>1306</v>
      </c>
      <c r="D86" s="2" t="s">
        <v>1305</v>
      </c>
      <c r="E86" s="3" t="str">
        <f>HYPERLINK("http://mp.weixin.qq.com/s?__biz=MzI3MDMzMjg0MA==&amp;mid=2247529619&amp;idx=6&amp;sn=17caaa11383f9496d1d936a1db66a108&amp;chksm=ead09254dda71b4246551b28dab3c1b671f47e3c3e8ddc370c2fb0e841e7aad50dd62c616366#rd","文章永久链接")</f>
        <v>文章永久链接</v>
      </c>
    </row>
    <row r="87" spans="1:5" x14ac:dyDescent="0.4">
      <c r="A87" s="2" t="s">
        <v>1113</v>
      </c>
      <c r="B87" s="2" t="s">
        <v>1304</v>
      </c>
      <c r="C87" s="2" t="s">
        <v>1289</v>
      </c>
      <c r="D87" s="2" t="s">
        <v>1303</v>
      </c>
      <c r="E87" s="3" t="str">
        <f>HYPERLINK("http://mp.weixin.qq.com/s?__biz=MzI3MDMzMjg0MA==&amp;mid=2247529452&amp;idx=1&amp;sn=a020bf7f44afdb7f927ee165b7e25008&amp;chksm=ead0952bdda71c3d32c9c8be2e53bb4d5f7aa2b335a873f8f9cfc9db9a0b02abb7debfe958ea#rd","文章永久链接")</f>
        <v>文章永久链接</v>
      </c>
    </row>
    <row r="88" spans="1:5" x14ac:dyDescent="0.4">
      <c r="A88" s="2" t="s">
        <v>1113</v>
      </c>
      <c r="B88" s="2" t="s">
        <v>1302</v>
      </c>
      <c r="C88" s="2" t="s">
        <v>1289</v>
      </c>
      <c r="D88" s="2" t="s">
        <v>1301</v>
      </c>
      <c r="E88" s="3" t="str">
        <f>HYPERLINK("http://mp.weixin.qq.com/s?__biz=MzI3MDMzMjg0MA==&amp;mid=2247529452&amp;idx=2&amp;sn=e6fff6dbd1fcc14447fd15a07b6021c0&amp;chksm=ead0952bdda71c3d115f23b1eae7abc6ebb313418753e15a200f353b86e171d514da516ea866#rd","文章永久链接")</f>
        <v>文章永久链接</v>
      </c>
    </row>
    <row r="89" spans="1:5" x14ac:dyDescent="0.4">
      <c r="A89" s="2" t="s">
        <v>1113</v>
      </c>
      <c r="B89" s="2" t="s">
        <v>1300</v>
      </c>
      <c r="C89" s="2" t="s">
        <v>1289</v>
      </c>
      <c r="D89" s="2" t="s">
        <v>1299</v>
      </c>
      <c r="E89" s="3" t="str">
        <f>HYPERLINK("http://mp.weixin.qq.com/s?__biz=MzI3MDMzMjg0MA==&amp;mid=2247529452&amp;idx=3&amp;sn=eaf9decea9f4fccebcac1347010ceecb&amp;chksm=ead0952bdda71c3d9330f840f1aaa18ae01a5cce2beccdaf3ab6df61018651dceba82ebbd7e2#rd","文章永久链接")</f>
        <v>文章永久链接</v>
      </c>
    </row>
    <row r="90" spans="1:5" x14ac:dyDescent="0.4">
      <c r="A90" s="2" t="s">
        <v>1113</v>
      </c>
      <c r="B90" s="2" t="s">
        <v>1298</v>
      </c>
      <c r="C90" s="2" t="s">
        <v>1289</v>
      </c>
      <c r="D90" s="2" t="s">
        <v>1297</v>
      </c>
      <c r="E90" s="3" t="str">
        <f>HYPERLINK("http://mp.weixin.qq.com/s?__biz=MzI3MDMzMjg0MA==&amp;mid=2247529452&amp;idx=4&amp;sn=4921edff655f17775677aa59bdcbd77b&amp;chksm=ead0952bdda71c3d4ff7e45a2cd20d45d0227a61d191022146d9305905ce798a5157c0b6e21c#rd","文章永久链接")</f>
        <v>文章永久链接</v>
      </c>
    </row>
    <row r="91" spans="1:5" x14ac:dyDescent="0.4">
      <c r="A91" s="2" t="s">
        <v>1113</v>
      </c>
      <c r="B91" s="2" t="s">
        <v>1296</v>
      </c>
      <c r="C91" s="2" t="s">
        <v>1289</v>
      </c>
      <c r="D91" s="2" t="s">
        <v>1295</v>
      </c>
      <c r="E91" s="3" t="str">
        <f>HYPERLINK("http://mp.weixin.qq.com/s?__biz=MzI3MDMzMjg0MA==&amp;mid=2247529452&amp;idx=5&amp;sn=eda6f62ed5b529b0ea1473ba4ceb342e&amp;chksm=ead0952bdda71c3d2a4b971bc137e45fd2324a7d122e4e33d40392d2325b72dde5f8b2b9ad2d#rd","文章永久链接")</f>
        <v>文章永久链接</v>
      </c>
    </row>
    <row r="92" spans="1:5" x14ac:dyDescent="0.4">
      <c r="A92" s="2" t="s">
        <v>1113</v>
      </c>
      <c r="B92" s="2" t="s">
        <v>1294</v>
      </c>
      <c r="C92" s="2" t="s">
        <v>1289</v>
      </c>
      <c r="D92" s="2" t="s">
        <v>1293</v>
      </c>
      <c r="E92" s="3" t="str">
        <f>HYPERLINK("http://mp.weixin.qq.com/s?__biz=MzI3MDMzMjg0MA==&amp;mid=2247529452&amp;idx=6&amp;sn=7a96e46b8d87ccf6c8a078fa33b1cf4d&amp;chksm=ead0952bdda71c3d97c740b5b6b00107c0c513f5d24969532529790c6b24e4051f3291c915a1#rd","文章永久链接")</f>
        <v>文章永久链接</v>
      </c>
    </row>
    <row r="93" spans="1:5" x14ac:dyDescent="0.4">
      <c r="A93" s="2" t="s">
        <v>1113</v>
      </c>
      <c r="B93" s="2" t="s">
        <v>1292</v>
      </c>
      <c r="C93" s="2" t="s">
        <v>1289</v>
      </c>
      <c r="D93" s="2" t="s">
        <v>1291</v>
      </c>
      <c r="E93" s="3" t="str">
        <f>HYPERLINK("http://mp.weixin.qq.com/s?__biz=MzI3MDMzMjg0MA==&amp;mid=2247529452&amp;idx=7&amp;sn=ce6868853095c897ad461113dcd2666f&amp;chksm=ead0952bdda71c3df154ce9e34bedc2f3944a03d5d3e33700edbdf0ab5a22d438967d3277ce9#rd","文章永久链接")</f>
        <v>文章永久链接</v>
      </c>
    </row>
    <row r="94" spans="1:5" x14ac:dyDescent="0.4">
      <c r="A94" s="2" t="s">
        <v>1113</v>
      </c>
      <c r="B94" s="2" t="s">
        <v>1290</v>
      </c>
      <c r="C94" s="2" t="s">
        <v>1289</v>
      </c>
      <c r="D94" s="2" t="s">
        <v>1288</v>
      </c>
      <c r="E94" s="3" t="str">
        <f>HYPERLINK("http://mp.weixin.qq.com/s?__biz=MzI3MDMzMjg0MA==&amp;mid=2247529452&amp;idx=8&amp;sn=a0262a5dbeadb038186bd36f543de7d1&amp;chksm=ead0952bdda71c3db007d94a7ef036500f9f46af2148b345c90e3242aa9e75e8e1ec5b4a0b2b#rd","文章永久链接")</f>
        <v>文章永久链接</v>
      </c>
    </row>
    <row r="95" spans="1:5" x14ac:dyDescent="0.4">
      <c r="A95" s="2" t="s">
        <v>1113</v>
      </c>
      <c r="B95" s="2" t="s">
        <v>1287</v>
      </c>
      <c r="C95" s="2" t="s">
        <v>1272</v>
      </c>
      <c r="D95" s="2" t="s">
        <v>1286</v>
      </c>
      <c r="E95" s="3" t="str">
        <f>HYPERLINK("http://mp.weixin.qq.com/s?__biz=MzI3MDMzMjg0MA==&amp;mid=2247529236&amp;idx=1&amp;sn=a18a98a87fd2460b111f73040a73705c&amp;chksm=ead095d3dda71cc581ac73072594f414de5dec4f1ab0960a7626d03217c3d87f806b86f96206#rd","文章永久链接")</f>
        <v>文章永久链接</v>
      </c>
    </row>
    <row r="96" spans="1:5" x14ac:dyDescent="0.4">
      <c r="A96" s="2" t="s">
        <v>1113</v>
      </c>
      <c r="B96" s="2" t="s">
        <v>1285</v>
      </c>
      <c r="C96" s="2" t="s">
        <v>1272</v>
      </c>
      <c r="D96" s="2" t="s">
        <v>1284</v>
      </c>
      <c r="E96" s="3" t="str">
        <f>HYPERLINK("http://mp.weixin.qq.com/s?__biz=MzI3MDMzMjg0MA==&amp;mid=2247529236&amp;idx=2&amp;sn=9d98053c32bec0e1ff05cc9059f9d535&amp;chksm=ead095d3dda71cc59eedfee71e0b184c28895f9c61aaaef2d72e1890c0f9a606237274d68365#rd","文章永久链接")</f>
        <v>文章永久链接</v>
      </c>
    </row>
    <row r="97" spans="1:5" x14ac:dyDescent="0.4">
      <c r="A97" s="2" t="s">
        <v>1113</v>
      </c>
      <c r="B97" s="2" t="s">
        <v>1283</v>
      </c>
      <c r="C97" s="2" t="s">
        <v>1272</v>
      </c>
      <c r="D97" s="2" t="s">
        <v>1282</v>
      </c>
      <c r="E97" s="3" t="str">
        <f>HYPERLINK("http://mp.weixin.qq.com/s?__biz=MzI3MDMzMjg0MA==&amp;mid=2247529236&amp;idx=3&amp;sn=ada9819d512135690063f8135b2e0edd&amp;chksm=ead095d3dda71cc5f6e025ad6dce3e30bba43aceaf5cf84f7f0770fc1c6c1f8aeddfb4fd09f6#rd","文章永久链接")</f>
        <v>文章永久链接</v>
      </c>
    </row>
    <row r="98" spans="1:5" x14ac:dyDescent="0.4">
      <c r="A98" s="2" t="s">
        <v>1113</v>
      </c>
      <c r="B98" s="2" t="s">
        <v>1281</v>
      </c>
      <c r="C98" s="2" t="s">
        <v>1272</v>
      </c>
      <c r="D98" s="2" t="s">
        <v>1280</v>
      </c>
      <c r="E98" s="3" t="str">
        <f>HYPERLINK("http://mp.weixin.qq.com/s?__biz=MzI3MDMzMjg0MA==&amp;mid=2247529236&amp;idx=4&amp;sn=c670e98629f3c4de6d10554da7cb9453&amp;chksm=ead095d3dda71cc516ee834e01a6407f853ad59e997579c8c531ad2439d483e1fa9d754f6894#rd","文章永久链接")</f>
        <v>文章永久链接</v>
      </c>
    </row>
    <row r="99" spans="1:5" x14ac:dyDescent="0.4">
      <c r="A99" s="2" t="s">
        <v>1113</v>
      </c>
      <c r="B99" s="2" t="s">
        <v>1279</v>
      </c>
      <c r="C99" s="2" t="s">
        <v>1272</v>
      </c>
      <c r="D99" s="2" t="s">
        <v>1278</v>
      </c>
      <c r="E99" s="3" t="str">
        <f>HYPERLINK("http://mp.weixin.qq.com/s?__biz=MzI3MDMzMjg0MA==&amp;mid=2247529236&amp;idx=5&amp;sn=7cc841229f657d9514efb20b0d15c95c&amp;chksm=ead095d3dda71cc5de0690e77ca39313a5a60c27b6cd4e6d87547c88fa5ef8eb79061b2fe310#rd","文章永久链接")</f>
        <v>文章永久链接</v>
      </c>
    </row>
    <row r="100" spans="1:5" x14ac:dyDescent="0.4">
      <c r="A100" s="2" t="s">
        <v>1113</v>
      </c>
      <c r="B100" s="2" t="s">
        <v>1277</v>
      </c>
      <c r="C100" s="2" t="s">
        <v>1272</v>
      </c>
      <c r="D100" s="2" t="s">
        <v>1276</v>
      </c>
      <c r="E100" s="3" t="str">
        <f>HYPERLINK("http://mp.weixin.qq.com/s?__biz=MzI3MDMzMjg0MA==&amp;mid=2247529236&amp;idx=6&amp;sn=371a75d5526e88016568c3c63ec7be0d&amp;chksm=ead095d3dda71cc5b4adc9172591c46bc651cebe151ae802541dabc51fcf1247d650dea7d75a#rd","文章永久链接")</f>
        <v>文章永久链接</v>
      </c>
    </row>
    <row r="101" spans="1:5" x14ac:dyDescent="0.4">
      <c r="A101" s="2" t="s">
        <v>1113</v>
      </c>
      <c r="B101" s="2" t="s">
        <v>1275</v>
      </c>
      <c r="C101" s="2" t="s">
        <v>1272</v>
      </c>
      <c r="D101" s="2" t="s">
        <v>1274</v>
      </c>
      <c r="E101" s="3" t="str">
        <f>HYPERLINK("http://mp.weixin.qq.com/s?__biz=MzI3MDMzMjg0MA==&amp;mid=2247529236&amp;idx=7&amp;sn=8b808765b195d7a84b7361ad55b58043&amp;chksm=ead095d3dda71cc56384fdd55dcd79f0c1b7f902b8ba10ce1e6d0ad3283b9b3c197e185e74e1#rd","文章永久链接")</f>
        <v>文章永久链接</v>
      </c>
    </row>
    <row r="102" spans="1:5" x14ac:dyDescent="0.4">
      <c r="A102" s="2" t="s">
        <v>1113</v>
      </c>
      <c r="B102" s="2" t="s">
        <v>1273</v>
      </c>
      <c r="C102" s="2" t="s">
        <v>1272</v>
      </c>
      <c r="D102" s="2" t="s">
        <v>1271</v>
      </c>
      <c r="E102" s="3" t="str">
        <f>HYPERLINK("http://mp.weixin.qq.com/s?__biz=MzI3MDMzMjg0MA==&amp;mid=2247529236&amp;idx=8&amp;sn=c9b34091e9f2613b42e171b4666cf09d&amp;chksm=ead095d3dda71cc5951168cc872a62a3a01302afd669385d88493bd06a9a6da42bb1b091d28e#rd","文章永久链接")</f>
        <v>文章永久链接</v>
      </c>
    </row>
  </sheetData>
  <sortState xmlns:xlrd2="http://schemas.microsoft.com/office/spreadsheetml/2017/richdata2" ref="A2:E102">
    <sortCondition descending="1" ref="C2:C102"/>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268BF-3C54-4108-9BA1-F6061402E325}">
  <sheetPr>
    <outlinePr summaryBelow="0" summaryRight="0"/>
  </sheetPr>
  <dimension ref="A1:E99"/>
  <sheetViews>
    <sheetView zoomScaleNormal="100" workbookViewId="0"/>
  </sheetViews>
  <sheetFormatPr defaultRowHeight="12.3" x14ac:dyDescent="0.4"/>
  <cols>
    <col min="1" max="1" width="7.19921875" style="2" customWidth="1"/>
    <col min="2" max="2" width="60.296875" style="2" customWidth="1"/>
    <col min="3" max="3" width="17.09765625" style="2" customWidth="1"/>
    <col min="4" max="4" width="213.296875" style="2" customWidth="1"/>
    <col min="5" max="5" width="10.796875" style="2" customWidth="1"/>
    <col min="6" max="16384" width="8.796875" style="1"/>
  </cols>
  <sheetData>
    <row r="1" spans="1:5" x14ac:dyDescent="0.4">
      <c r="A1" s="2" t="s">
        <v>435</v>
      </c>
      <c r="B1" s="2" t="s">
        <v>434</v>
      </c>
      <c r="C1" s="2" t="s">
        <v>433</v>
      </c>
      <c r="D1" s="2" t="s">
        <v>432</v>
      </c>
      <c r="E1" s="2" t="s">
        <v>431</v>
      </c>
    </row>
    <row r="2" spans="1:5" x14ac:dyDescent="0.4">
      <c r="A2" s="2" t="s">
        <v>1335</v>
      </c>
      <c r="B2" s="2" t="s">
        <v>1346</v>
      </c>
      <c r="C2" s="2" t="s">
        <v>1342</v>
      </c>
      <c r="D2" s="2" t="s">
        <v>1345</v>
      </c>
      <c r="E2" s="3" t="str">
        <f>HYPERLINK("http://mp.weixin.qq.com/s?__biz=MzI4MzQyMDEwMA==&amp;mid=2247553235&amp;idx=1&amp;sn=c0761e07f5d192b2950990b1368f483c&amp;chksm=eb88a478dcff2d6e560e75158aa4d630d1e3de5c202f5fe3417f8b79abc65395ddd37cd39262#rd","文章永久链接")</f>
        <v>文章永久链接</v>
      </c>
    </row>
    <row r="3" spans="1:5" x14ac:dyDescent="0.4">
      <c r="A3" s="2" t="s">
        <v>1335</v>
      </c>
      <c r="B3" s="2" t="s">
        <v>1344</v>
      </c>
      <c r="C3" s="2" t="s">
        <v>1342</v>
      </c>
      <c r="D3" s="2" t="s">
        <v>1344</v>
      </c>
      <c r="E3" s="3" t="str">
        <f>HYPERLINK("http://mp.weixin.qq.com/s?__biz=MzI4MzQyMDEwMA==&amp;mid=2247553235&amp;idx=2&amp;sn=c467ab62fa8204b0bf34d16801a1dbff&amp;chksm=eb88a478dcff2d6e4f9886cdee7c7cc3d6d93299e5044c253362c004e088e4e10b1e7a7608ac#rd","文章永久链接")</f>
        <v>文章永久链接</v>
      </c>
    </row>
    <row r="4" spans="1:5" x14ac:dyDescent="0.4">
      <c r="A4" s="2" t="s">
        <v>1335</v>
      </c>
      <c r="B4" s="2" t="s">
        <v>1343</v>
      </c>
      <c r="C4" s="2" t="s">
        <v>1342</v>
      </c>
      <c r="D4" s="2" t="s">
        <v>1341</v>
      </c>
      <c r="E4" s="3" t="str">
        <f>HYPERLINK("http://mp.weixin.qq.com/s?__biz=MzI4MzQyMDEwMA==&amp;mid=2247553235&amp;idx=3&amp;sn=2f2f90311a2b6ff4056812c475c31457&amp;chksm=eb88a478dcff2d6e7eb66507706fae957a5cec59d359fb2dae1dc103303ab8f4a6e125265dd0#rd","文章永久链接")</f>
        <v>文章永久链接</v>
      </c>
    </row>
    <row r="5" spans="1:5" x14ac:dyDescent="0.4">
      <c r="A5" s="2" t="s">
        <v>1335</v>
      </c>
      <c r="B5" s="2" t="s">
        <v>1340</v>
      </c>
      <c r="C5" s="2" t="s">
        <v>1333</v>
      </c>
      <c r="D5" s="2" t="s">
        <v>1339</v>
      </c>
      <c r="E5" s="3" t="str">
        <f>HYPERLINK("http://mp.weixin.qq.com/s?__biz=MzI4MzQyMDEwMA==&amp;mid=2247553202&amp;idx=1&amp;sn=2977fc8fa7b598c80f75b392786d83e6&amp;chksm=eb88a419dcff2d0f1c99c1af47210d1b279bfd215284328096044d7a3e8f192f1463c342b123#rd","文章永久链接")</f>
        <v>文章永久链接</v>
      </c>
    </row>
    <row r="6" spans="1:5" x14ac:dyDescent="0.4">
      <c r="A6" s="2" t="s">
        <v>1335</v>
      </c>
      <c r="B6" s="2" t="s">
        <v>1338</v>
      </c>
      <c r="C6" s="2" t="s">
        <v>1333</v>
      </c>
      <c r="D6" s="2" t="s">
        <v>1337</v>
      </c>
      <c r="E6" s="3" t="str">
        <f>HYPERLINK("http://mp.weixin.qq.com/s?__biz=MzI4MzQyMDEwMA==&amp;mid=2247553202&amp;idx=2&amp;sn=b4b8606a8defdd7773fa288b8d501938&amp;chksm=eb88a419dcff2d0f8baeaaae354c9f348c5d5d71cb4498019da6513c9022708ff216da16099e#rd","文章永久链接")</f>
        <v>文章永久链接</v>
      </c>
    </row>
    <row r="7" spans="1:5" x14ac:dyDescent="0.4">
      <c r="A7" s="2" t="s">
        <v>1335</v>
      </c>
      <c r="B7" s="2" t="s">
        <v>1336</v>
      </c>
      <c r="C7" s="2" t="s">
        <v>1333</v>
      </c>
      <c r="E7" s="3" t="str">
        <f>HYPERLINK("http://mp.weixin.qq.com/s?__biz=MzI4MzQyMDEwMA==&amp;mid=2247553202&amp;idx=3&amp;sn=e5139083bfb816cd936f95eff25da35c&amp;chksm=eb88a419dcff2d0fcfcf54cbf36b47b411a41c6f7fa8d99662c95735b1777c288d7550b31484#rd","文章永久链接")</f>
        <v>文章永久链接</v>
      </c>
    </row>
    <row r="8" spans="1:5" x14ac:dyDescent="0.4">
      <c r="A8" s="2" t="s">
        <v>1335</v>
      </c>
      <c r="B8" s="2" t="s">
        <v>1334</v>
      </c>
      <c r="C8" s="2" t="s">
        <v>1333</v>
      </c>
      <c r="D8" s="2" t="s">
        <v>1332</v>
      </c>
      <c r="E8" s="3" t="str">
        <f>HYPERLINK("http://mp.weixin.qq.com/s?__biz=MzI4MzQyMDEwMA==&amp;mid=2247553202&amp;idx=4&amp;sn=29363a2b38bb925477cb17ac5e20efba&amp;chksm=eb88a419dcff2d0f8b1b039e157277978ea12c15a43079b460dccb8226825bba1ecd9f46e322#rd","文章永久链接")</f>
        <v>文章永久链接</v>
      </c>
    </row>
    <row r="9" spans="1:5" x14ac:dyDescent="0.4">
      <c r="A9" s="2" t="s">
        <v>1335</v>
      </c>
      <c r="B9" s="2" t="s">
        <v>1357</v>
      </c>
      <c r="C9" s="2" t="s">
        <v>1348</v>
      </c>
      <c r="D9" s="2" t="s">
        <v>1356</v>
      </c>
      <c r="E9" s="3" t="str">
        <f>HYPERLINK("http://mp.weixin.qq.com/s?__biz=MzI4MzQyMDEwMA==&amp;mid=2247553098&amp;idx=1&amp;sn=17b44676e385e14475bb1a83c2120216&amp;chksm=eb88a4e1dcff2df74c322e1b246eaaef9a16495c86fd973ec6e52f502096b5ace1a377d5026a#rd","文章永久链接")</f>
        <v>文章永久链接</v>
      </c>
    </row>
    <row r="10" spans="1:5" x14ac:dyDescent="0.4">
      <c r="A10" s="2" t="s">
        <v>1335</v>
      </c>
      <c r="B10" s="2" t="s">
        <v>1355</v>
      </c>
      <c r="C10" s="2" t="s">
        <v>1348</v>
      </c>
      <c r="D10" s="2" t="s">
        <v>1354</v>
      </c>
      <c r="E10" s="3" t="str">
        <f>HYPERLINK("http://mp.weixin.qq.com/s?__biz=MzI4MzQyMDEwMA==&amp;mid=2247553098&amp;idx=2&amp;sn=ebf006fd47e9d1459a30b47cb2caffa3&amp;chksm=eb88a4e1dcff2df7f7a75fc91ede3c25d1fa5e5008677f1a6a50ae97723662094b12e1e695e0#rd","文章永久链接")</f>
        <v>文章永久链接</v>
      </c>
    </row>
    <row r="11" spans="1:5" x14ac:dyDescent="0.4">
      <c r="A11" s="2" t="s">
        <v>1335</v>
      </c>
      <c r="B11" s="2" t="s">
        <v>1353</v>
      </c>
      <c r="C11" s="2" t="s">
        <v>1348</v>
      </c>
      <c r="D11" s="2" t="s">
        <v>1352</v>
      </c>
      <c r="E11" s="3" t="str">
        <f>HYPERLINK("http://mp.weixin.qq.com/s?__biz=MzI4MzQyMDEwMA==&amp;mid=2247553098&amp;idx=3&amp;sn=228800d4d9cba2de43f57052379f5b87&amp;chksm=eb88a4e1dcff2df7b22232d5d8d86c131e2dec6cd7d75da9d1db8e937fbb2fba6f60969b0fec#rd","文章永久链接")</f>
        <v>文章永久链接</v>
      </c>
    </row>
    <row r="12" spans="1:5" x14ac:dyDescent="0.4">
      <c r="A12" s="2" t="s">
        <v>1335</v>
      </c>
      <c r="B12" s="2" t="s">
        <v>1351</v>
      </c>
      <c r="C12" s="2" t="s">
        <v>1348</v>
      </c>
      <c r="D12" s="2" t="s">
        <v>1351</v>
      </c>
      <c r="E12" s="3" t="str">
        <f>HYPERLINK("http://mp.weixin.qq.com/s?__biz=MzI4MzQyMDEwMA==&amp;mid=2247553098&amp;idx=4&amp;sn=ef987c75ee4d0141fedcc1913287ffae&amp;chksm=eb88a4e1dcff2df73e5fe5c06008e19e2a11d423eae1b7e30653249748ba02d6b52522afae10#rd","文章永久链接")</f>
        <v>文章永久链接</v>
      </c>
    </row>
    <row r="13" spans="1:5" x14ac:dyDescent="0.4">
      <c r="A13" s="2" t="s">
        <v>1335</v>
      </c>
      <c r="B13" s="2" t="s">
        <v>1350</v>
      </c>
      <c r="C13" s="2" t="s">
        <v>1348</v>
      </c>
      <c r="E13" s="3" t="str">
        <f>HYPERLINK("http://mp.weixin.qq.com/s?__biz=MzI4MzQyMDEwMA==&amp;mid=2247553098&amp;idx=5&amp;sn=9e14b7654e18e510462a611d0aec7adf&amp;chksm=eb88a4e1dcff2df7e743e92e572785f8c847e803ead717fb227b446fdcff028f93f51ba5dbd7#rd","文章永久链接")</f>
        <v>文章永久链接</v>
      </c>
    </row>
    <row r="14" spans="1:5" x14ac:dyDescent="0.4">
      <c r="A14" s="2" t="s">
        <v>1335</v>
      </c>
      <c r="B14" s="2" t="s">
        <v>1349</v>
      </c>
      <c r="C14" s="2" t="s">
        <v>1348</v>
      </c>
      <c r="D14" s="2" t="s">
        <v>1347</v>
      </c>
      <c r="E14" s="3" t="str">
        <f>HYPERLINK("http://mp.weixin.qq.com/s?__biz=MzI4MzQyMDEwMA==&amp;mid=2247553098&amp;idx=6&amp;sn=89183b5ab956bf6d7067f9a96bf60ff5&amp;chksm=eb88a4e1dcff2df779c9145ddde8d4f50c28af7ff2f8224e88815b124f72a5327bdef1e11690#rd","文章永久链接")</f>
        <v>文章永久链接</v>
      </c>
    </row>
    <row r="15" spans="1:5" x14ac:dyDescent="0.4">
      <c r="A15" s="2" t="s">
        <v>1335</v>
      </c>
      <c r="B15" s="2" t="s">
        <v>1399</v>
      </c>
      <c r="C15" s="2" t="s">
        <v>1395</v>
      </c>
      <c r="E15" s="3" t="str">
        <f>HYPERLINK("http://mp.weixin.qq.com/s?__biz=MzI4MzQyMDEwMA==&amp;mid=2247553097&amp;idx=1&amp;sn=30c535450e96aa778f033f292e96cd4a&amp;chksm=eb88a4e2dcff2df482e6e0523b2db212ffdd16c57deaf5dbf4aedc0032b9b5a51a2b2daeafbc#rd","文章永久链接")</f>
        <v>文章永久链接</v>
      </c>
    </row>
    <row r="16" spans="1:5" x14ac:dyDescent="0.4">
      <c r="A16" s="2" t="s">
        <v>1335</v>
      </c>
      <c r="B16" s="2" t="s">
        <v>1398</v>
      </c>
      <c r="C16" s="2" t="s">
        <v>1395</v>
      </c>
      <c r="D16" s="2" t="s">
        <v>1397</v>
      </c>
      <c r="E16" s="3" t="str">
        <f>HYPERLINK("http://mp.weixin.qq.com/s?__biz=MzI4MzQyMDEwMA==&amp;mid=2247553097&amp;idx=2&amp;sn=2bbaec3f0038c01f118b29e0eccf07ba&amp;chksm=eb88a4e2dcff2df4c66b2e1a982c2ac44b93cf8236a4d674f9ad5fc63dc4b333d982dc46c247#rd","文章永久链接")</f>
        <v>文章永久链接</v>
      </c>
    </row>
    <row r="17" spans="1:5" x14ac:dyDescent="0.4">
      <c r="A17" s="2" t="s">
        <v>1335</v>
      </c>
      <c r="B17" s="2" t="s">
        <v>1396</v>
      </c>
      <c r="C17" s="2" t="s">
        <v>1395</v>
      </c>
      <c r="D17" s="2" t="s">
        <v>1394</v>
      </c>
      <c r="E17" s="3" t="str">
        <f>HYPERLINK("http://mp.weixin.qq.com/s?__biz=MzI4MzQyMDEwMA==&amp;mid=2247553097&amp;idx=3&amp;sn=1eb48968251a3d032e28f6cd18be6751&amp;chksm=eb88a4e2dcff2df41836345f7dabc206bf2ce2cb19b6fa6f9f90832c0004517a7110f3f2b52f#rd","文章永久链接")</f>
        <v>文章永久链接</v>
      </c>
    </row>
    <row r="18" spans="1:5" x14ac:dyDescent="0.4">
      <c r="A18" s="2" t="s">
        <v>1335</v>
      </c>
      <c r="B18" s="2" t="s">
        <v>1393</v>
      </c>
      <c r="C18" s="2" t="s">
        <v>1389</v>
      </c>
      <c r="D18" s="2" t="s">
        <v>1392</v>
      </c>
      <c r="E18" s="3" t="str">
        <f>HYPERLINK("http://mp.weixin.qq.com/s?__biz=MzI4MzQyMDEwMA==&amp;mid=2247552813&amp;idx=1&amp;sn=a6225d50152f042cfb97f9026399c39b&amp;chksm=eb88bb86dcff329048d4732e6b32bddb1875ec33e38228be59aa12e2d5f1b7271c84981d526e#rd","文章永久链接")</f>
        <v>文章永久链接</v>
      </c>
    </row>
    <row r="19" spans="1:5" x14ac:dyDescent="0.4">
      <c r="A19" s="2" t="s">
        <v>1335</v>
      </c>
      <c r="B19" s="2" t="s">
        <v>1391</v>
      </c>
      <c r="C19" s="2" t="s">
        <v>1389</v>
      </c>
      <c r="E19" s="3" t="str">
        <f>HYPERLINK("http://mp.weixin.qq.com/s?__biz=MzI4MzQyMDEwMA==&amp;mid=2247552813&amp;idx=2&amp;sn=eaded8f4d66ca012755101b95be65ef9&amp;chksm=eb88bb86dcff32905db2a2fc93c9d15e20a07a5e431b0a79bde0502a808ff47f98e2de1f5d6f#rd","文章永久链接")</f>
        <v>文章永久链接</v>
      </c>
    </row>
    <row r="20" spans="1:5" x14ac:dyDescent="0.4">
      <c r="A20" s="2" t="s">
        <v>1335</v>
      </c>
      <c r="B20" s="2" t="s">
        <v>1390</v>
      </c>
      <c r="C20" s="2" t="s">
        <v>1389</v>
      </c>
      <c r="D20" s="2" t="s">
        <v>1388</v>
      </c>
      <c r="E20" s="3" t="str">
        <f>HYPERLINK("http://mp.weixin.qq.com/s?__biz=MzI4MzQyMDEwMA==&amp;mid=2247552813&amp;idx=3&amp;sn=2be47c525483d96d62e7ae48c21b0c09&amp;chksm=eb88bb86dcff329049eb58b6083248a3b4ad2f06b1d5ea9f05f80e42d755980a8e70d7f06bf1#rd","文章永久链接")</f>
        <v>文章永久链接</v>
      </c>
    </row>
    <row r="21" spans="1:5" x14ac:dyDescent="0.4">
      <c r="A21" s="2" t="s">
        <v>1335</v>
      </c>
      <c r="B21" s="2" t="s">
        <v>1387</v>
      </c>
      <c r="C21" s="2" t="s">
        <v>1379</v>
      </c>
      <c r="D21" s="2" t="s">
        <v>1386</v>
      </c>
      <c r="E21" s="3" t="str">
        <f>HYPERLINK("http://mp.weixin.qq.com/s?__biz=MzI4MzQyMDEwMA==&amp;mid=2247552753&amp;idx=1&amp;sn=1d505c3a317593dc5e8ece301e6f05a3&amp;chksm=eb88ba5adcff334cd7a58e51473ebcfaf62b5cd1374800358da2be7a676d3f2caf579fa6b602#rd","文章永久链接")</f>
        <v>文章永久链接</v>
      </c>
    </row>
    <row r="22" spans="1:5" x14ac:dyDescent="0.4">
      <c r="A22" s="2" t="s">
        <v>1335</v>
      </c>
      <c r="B22" s="2" t="s">
        <v>1385</v>
      </c>
      <c r="C22" s="2" t="s">
        <v>1379</v>
      </c>
      <c r="D22" s="2" t="s">
        <v>1384</v>
      </c>
      <c r="E22" s="3" t="str">
        <f>HYPERLINK("http://mp.weixin.qq.com/s?__biz=MzI4MzQyMDEwMA==&amp;mid=2247552753&amp;idx=2&amp;sn=6907f1a828bfe57f2ba904e72ce5ac51&amp;chksm=eb88ba5adcff334c209a74f0a6c201d4352288efe466d79eeb8cae9b68caf5322cf40d4ceff0#rd","文章永久链接")</f>
        <v>文章永久链接</v>
      </c>
    </row>
    <row r="23" spans="1:5" x14ac:dyDescent="0.4">
      <c r="A23" s="2" t="s">
        <v>1335</v>
      </c>
      <c r="B23" s="2" t="s">
        <v>1383</v>
      </c>
      <c r="C23" s="2" t="s">
        <v>1379</v>
      </c>
      <c r="D23" s="2" t="s">
        <v>1382</v>
      </c>
      <c r="E23" s="3" t="str">
        <f>HYPERLINK("http://mp.weixin.qq.com/s?__biz=MzI4MzQyMDEwMA==&amp;mid=2247552753&amp;idx=3&amp;sn=cc1ddcd92b2a2546ef612ffaa2122111&amp;chksm=eb88ba5adcff334c20fa240e58fa6cd65a7ad3aa0d44db723c1a244017b78e7fc8df5c36d43c#rd","文章永久链接")</f>
        <v>文章永久链接</v>
      </c>
    </row>
    <row r="24" spans="1:5" x14ac:dyDescent="0.4">
      <c r="A24" s="2" t="s">
        <v>1335</v>
      </c>
      <c r="B24" s="2" t="s">
        <v>1381</v>
      </c>
      <c r="C24" s="2" t="s">
        <v>1379</v>
      </c>
      <c r="E24" s="3" t="str">
        <f>HYPERLINK("http://mp.weixin.qq.com/s?__biz=MzI4MzQyMDEwMA==&amp;mid=2247552753&amp;idx=4&amp;sn=3d00add772ba2d5dfcf2bbd90b76ae1b&amp;chksm=eb88ba5adcff334c3b14b22c53ae0b69504c535a0681c5ee701254024748e9c1bdbd300505b1#rd","文章永久链接")</f>
        <v>文章永久链接</v>
      </c>
    </row>
    <row r="25" spans="1:5" x14ac:dyDescent="0.4">
      <c r="A25" s="2" t="s">
        <v>1335</v>
      </c>
      <c r="B25" s="2" t="s">
        <v>1380</v>
      </c>
      <c r="C25" s="2" t="s">
        <v>1379</v>
      </c>
      <c r="D25" s="2" t="s">
        <v>1378</v>
      </c>
      <c r="E25" s="3" t="str">
        <f>HYPERLINK("http://mp.weixin.qq.com/s?__biz=MzI4MzQyMDEwMA==&amp;mid=2247552753&amp;idx=5&amp;sn=9ad16b1bd4006adc1ab847c51f58e3e9&amp;chksm=eb88ba5adcff334cb7a6c08306d26df44f7492f421489f20c9aa0d0dce5a4922701cc3903c49#rd","文章永久链接")</f>
        <v>文章永久链接</v>
      </c>
    </row>
    <row r="26" spans="1:5" x14ac:dyDescent="0.4">
      <c r="A26" s="2" t="s">
        <v>1335</v>
      </c>
      <c r="B26" s="2" t="s">
        <v>1377</v>
      </c>
      <c r="C26" s="2" t="s">
        <v>1373</v>
      </c>
      <c r="D26" s="2" t="s">
        <v>1376</v>
      </c>
      <c r="E26" s="3" t="str">
        <f>HYPERLINK("http://mp.weixin.qq.com/s?__biz=MzI4MzQyMDEwMA==&amp;mid=2247552687&amp;idx=1&amp;sn=049e8433cf4ec52abd4dcd8db03c3f52&amp;chksm=eb88ba04dcff33125765f07178b7987c81241a8863735d09a6aa5dc97c43d5c6aafdfaf6c091#rd","文章永久链接")</f>
        <v>文章永久链接</v>
      </c>
    </row>
    <row r="27" spans="1:5" x14ac:dyDescent="0.4">
      <c r="A27" s="2" t="s">
        <v>1335</v>
      </c>
      <c r="B27" s="2" t="s">
        <v>1375</v>
      </c>
      <c r="C27" s="2" t="s">
        <v>1373</v>
      </c>
      <c r="E27" s="3" t="str">
        <f>HYPERLINK("http://mp.weixin.qq.com/s?__biz=MzI4MzQyMDEwMA==&amp;mid=2247552687&amp;idx=2&amp;sn=c9cf62e6002d499e845a9a1d2f89fab5&amp;chksm=eb88ba04dcff33121956bca7183b1022f7666c3b7c8a2cef446a79875f69d5f766c2263b24d9#rd","文章永久链接")</f>
        <v>文章永久链接</v>
      </c>
    </row>
    <row r="28" spans="1:5" x14ac:dyDescent="0.4">
      <c r="A28" s="2" t="s">
        <v>1335</v>
      </c>
      <c r="B28" s="2" t="s">
        <v>1374</v>
      </c>
      <c r="C28" s="2" t="s">
        <v>1373</v>
      </c>
      <c r="D28" s="2" t="s">
        <v>1372</v>
      </c>
      <c r="E28" s="3" t="str">
        <f>HYPERLINK("http://mp.weixin.qq.com/s?__biz=MzI4MzQyMDEwMA==&amp;mid=2247552687&amp;idx=3&amp;sn=98cea4a2d113092b156800fafac202c2&amp;chksm=eb88ba04dcff3312e76b493d4bd44be41f159c9094a087340b554640a60434f7d8f24e905f42#rd","文章永久链接")</f>
        <v>文章永久链接</v>
      </c>
    </row>
    <row r="29" spans="1:5" x14ac:dyDescent="0.4">
      <c r="A29" s="2" t="s">
        <v>1335</v>
      </c>
      <c r="B29" s="2" t="s">
        <v>1371</v>
      </c>
      <c r="C29" s="2" t="s">
        <v>1368</v>
      </c>
      <c r="E29" s="3" t="str">
        <f>HYPERLINK("http://mp.weixin.qq.com/s?__biz=MzI4MzQyMDEwMA==&amp;mid=2247552622&amp;idx=1&amp;sn=83efac9ef31b4c23ea407d73be8773bb&amp;chksm=eb88bac5dcff33d334af04e871ea3d6fcbf268e1726f87a7e9358ccfc70e6e3f7f58719dc564#rd","文章永久链接")</f>
        <v>文章永久链接</v>
      </c>
    </row>
    <row r="30" spans="1:5" x14ac:dyDescent="0.4">
      <c r="A30" s="2" t="s">
        <v>1335</v>
      </c>
      <c r="B30" s="2" t="s">
        <v>1370</v>
      </c>
      <c r="C30" s="2" t="s">
        <v>1368</v>
      </c>
      <c r="E30" s="3" t="str">
        <f>HYPERLINK("http://mp.weixin.qq.com/s?__biz=MzI4MzQyMDEwMA==&amp;mid=2247552622&amp;idx=2&amp;sn=0d77a16dff695a8543022955c656515b&amp;chksm=eb88bac5dcff33d3d5ffe4b06dceeca73ca20fbb1cdfbba5825bad35649446f4539adfe47198#rd","文章永久链接")</f>
        <v>文章永久链接</v>
      </c>
    </row>
    <row r="31" spans="1:5" x14ac:dyDescent="0.4">
      <c r="A31" s="2" t="s">
        <v>1335</v>
      </c>
      <c r="B31" s="2" t="s">
        <v>1369</v>
      </c>
      <c r="C31" s="2" t="s">
        <v>1368</v>
      </c>
      <c r="D31" s="2" t="s">
        <v>1367</v>
      </c>
      <c r="E31" s="3" t="str">
        <f>HYPERLINK("http://mp.weixin.qq.com/s?__biz=MzI4MzQyMDEwMA==&amp;mid=2247552622&amp;idx=3&amp;sn=e363e0f1567589e8f207ac56bb36f689&amp;chksm=eb88bac5dcff33d33ff62b04f3029beb42b7a522bd5ae4c274dacaae03c06b3179123622ee4c#rd","文章永久链接")</f>
        <v>文章永久链接</v>
      </c>
    </row>
    <row r="32" spans="1:5" x14ac:dyDescent="0.4">
      <c r="A32" s="2" t="s">
        <v>1335</v>
      </c>
      <c r="B32" s="2" t="s">
        <v>1366</v>
      </c>
      <c r="C32" s="2" t="s">
        <v>1359</v>
      </c>
      <c r="D32" s="2" t="s">
        <v>1365</v>
      </c>
      <c r="E32" s="3" t="str">
        <f>HYPERLINK("http://mp.weixin.qq.com/s?__biz=MzI4MzQyMDEwMA==&amp;mid=2247552558&amp;idx=1&amp;sn=749e8f926c40edbf6c0e4084ed7f9439&amp;chksm=eb88ba85dcff3393d5d014890fe6e1c0073f24649fb0fa832de15ae5c1b4a0e9527f21c9da45#rd","文章永久链接")</f>
        <v>文章永久链接</v>
      </c>
    </row>
    <row r="33" spans="1:5" x14ac:dyDescent="0.4">
      <c r="A33" s="2" t="s">
        <v>1335</v>
      </c>
      <c r="B33" s="2" t="s">
        <v>1364</v>
      </c>
      <c r="C33" s="2" t="s">
        <v>1359</v>
      </c>
      <c r="D33" s="2" t="s">
        <v>1363</v>
      </c>
      <c r="E33" s="3" t="str">
        <f>HYPERLINK("http://mp.weixin.qq.com/s?__biz=MzI4MzQyMDEwMA==&amp;mid=2247552558&amp;idx=2&amp;sn=5c5b2c02e17601a727919a02ae35d68f&amp;chksm=eb88ba85dcff339396683b52f15beae13ebb4cc5bc04bb8acbbb3d99b34a9638714c0bcda60e#rd","文章永久链接")</f>
        <v>文章永久链接</v>
      </c>
    </row>
    <row r="34" spans="1:5" x14ac:dyDescent="0.4">
      <c r="A34" s="2" t="s">
        <v>1335</v>
      </c>
      <c r="B34" s="2" t="s">
        <v>1362</v>
      </c>
      <c r="C34" s="2" t="s">
        <v>1359</v>
      </c>
      <c r="D34" s="2" t="s">
        <v>1362</v>
      </c>
      <c r="E34" s="3" t="str">
        <f>HYPERLINK("http://mp.weixin.qq.com/s?__biz=MzI4MzQyMDEwMA==&amp;mid=2247552558&amp;idx=3&amp;sn=6a7005ba211595b4490d000e7e835132&amp;chksm=eb88ba85dcff3393c9a94c63e1ac008b943277fefa91ffd9ceaa970bb5d8491b63ac455ba9da#rd","文章永久链接")</f>
        <v>文章永久链接</v>
      </c>
    </row>
    <row r="35" spans="1:5" x14ac:dyDescent="0.4">
      <c r="A35" s="2" t="s">
        <v>1335</v>
      </c>
      <c r="B35" s="2" t="s">
        <v>1361</v>
      </c>
      <c r="C35" s="2" t="s">
        <v>1359</v>
      </c>
      <c r="E35" s="3" t="str">
        <f>HYPERLINK("http://mp.weixin.qq.com/s?__biz=MzI4MzQyMDEwMA==&amp;mid=2247552558&amp;idx=4&amp;sn=68875136910f55557578a5d0fbddcab7&amp;chksm=eb88ba85dcff33936929e66f161259e255521e558971f9a9a2a89ec2c41e7d6d263e3f34c408#rd","文章永久链接")</f>
        <v>文章永久链接</v>
      </c>
    </row>
    <row r="36" spans="1:5" x14ac:dyDescent="0.4">
      <c r="A36" s="2" t="s">
        <v>1335</v>
      </c>
      <c r="B36" s="2" t="s">
        <v>1360</v>
      </c>
      <c r="C36" s="2" t="s">
        <v>1359</v>
      </c>
      <c r="D36" s="2" t="s">
        <v>1358</v>
      </c>
      <c r="E36" s="3" t="str">
        <f>HYPERLINK("http://mp.weixin.qq.com/s?__biz=MzI4MzQyMDEwMA==&amp;mid=2247552558&amp;idx=5&amp;sn=aaf3c5ee03e48ab9922234c0242fdadd&amp;chksm=eb88ba85dcff33931e58cbd7884e20e080c72243ce2c33405cb01cef3ec5e7420198070a0064#rd","文章永久链接")</f>
        <v>文章永久链接</v>
      </c>
    </row>
    <row r="37" spans="1:5" x14ac:dyDescent="0.4">
      <c r="A37" s="2" t="s">
        <v>1335</v>
      </c>
      <c r="B37" s="2" t="s">
        <v>1443</v>
      </c>
      <c r="C37" s="2" t="s">
        <v>1438</v>
      </c>
      <c r="D37" s="2" t="s">
        <v>1442</v>
      </c>
      <c r="E37" s="3" t="str">
        <f>HYPERLINK("http://mp.weixin.qq.com/s?__biz=MzI4MzQyMDEwMA==&amp;mid=2247552486&amp;idx=1&amp;sn=6f7711eeac0e219b98f77c29131a8fd5&amp;chksm=eb88b94ddcff305b3f1709e35ad912261bd0d8f9fa5068a6e581cd45f09092aca0731bb621aa#rd","文章永久链接")</f>
        <v>文章永久链接</v>
      </c>
    </row>
    <row r="38" spans="1:5" x14ac:dyDescent="0.4">
      <c r="A38" s="2" t="s">
        <v>1335</v>
      </c>
      <c r="B38" s="2" t="s">
        <v>1441</v>
      </c>
      <c r="C38" s="2" t="s">
        <v>1438</v>
      </c>
      <c r="D38" s="2" t="s">
        <v>1440</v>
      </c>
      <c r="E38" s="3" t="str">
        <f>HYPERLINK("http://mp.weixin.qq.com/s?__biz=MzI4MzQyMDEwMA==&amp;mid=2247552486&amp;idx=2&amp;sn=5c28b465a2b3c846816ee51689e5891a&amp;chksm=eb88b94ddcff305bf8d379a0e65bad7af453e3a6b186dea4604b1a6e34fd90ec240dc3ff1424#rd","文章永久链接")</f>
        <v>文章永久链接</v>
      </c>
    </row>
    <row r="39" spans="1:5" x14ac:dyDescent="0.4">
      <c r="A39" s="2" t="s">
        <v>1335</v>
      </c>
      <c r="B39" s="2" t="s">
        <v>1439</v>
      </c>
      <c r="C39" s="2" t="s">
        <v>1438</v>
      </c>
      <c r="D39" s="2" t="s">
        <v>1437</v>
      </c>
      <c r="E39" s="3" t="str">
        <f>HYPERLINK("http://mp.weixin.qq.com/s?__biz=MzI4MzQyMDEwMA==&amp;mid=2247552486&amp;idx=3&amp;sn=c188ba817e983521886a9db821bc0487&amp;chksm=eb88b94ddcff305bcf512f54b7343b04156f74f5c3ac7c1d833e34ed40c0c92c9d1e4a77a86f#rd","文章永久链接")</f>
        <v>文章永久链接</v>
      </c>
    </row>
    <row r="40" spans="1:5" x14ac:dyDescent="0.4">
      <c r="A40" s="2" t="s">
        <v>1335</v>
      </c>
      <c r="B40" s="2" t="s">
        <v>1436</v>
      </c>
      <c r="C40" s="2" t="s">
        <v>1430</v>
      </c>
      <c r="D40" s="2" t="s">
        <v>1435</v>
      </c>
      <c r="E40" s="3" t="str">
        <f>HYPERLINK("http://mp.weixin.qq.com/s?__biz=MzI4MzQyMDEwMA==&amp;mid=2247552214&amp;idx=1&amp;sn=ab8148aa1f643e937194609722499050&amp;chksm=eb88b87ddcff316bc76c7ff99bd4d2bd706c099857c937a99bd2d106805e9d1ac286f0a6c4ee#rd","文章永久链接")</f>
        <v>文章永久链接</v>
      </c>
    </row>
    <row r="41" spans="1:5" x14ac:dyDescent="0.4">
      <c r="A41" s="2" t="s">
        <v>1335</v>
      </c>
      <c r="B41" s="2" t="s">
        <v>1434</v>
      </c>
      <c r="C41" s="2" t="s">
        <v>1430</v>
      </c>
      <c r="D41" s="2" t="s">
        <v>1433</v>
      </c>
      <c r="E41" s="3" t="str">
        <f>HYPERLINK("http://mp.weixin.qq.com/s?__biz=MzI4MzQyMDEwMA==&amp;mid=2247552214&amp;idx=2&amp;sn=99b7897c8e4f1bce1807e4a5968841e8&amp;chksm=eb88b87ddcff316b15097eca4eb185a2b9c11c5159badb0ff402f04f78cdcba45b3cbbe00e29#rd","文章永久链接")</f>
        <v>文章永久链接</v>
      </c>
    </row>
    <row r="42" spans="1:5" x14ac:dyDescent="0.4">
      <c r="A42" s="2" t="s">
        <v>1335</v>
      </c>
      <c r="B42" s="2" t="s">
        <v>1432</v>
      </c>
      <c r="C42" s="2" t="s">
        <v>1430</v>
      </c>
      <c r="D42" s="2" t="s">
        <v>1432</v>
      </c>
      <c r="E42" s="3" t="str">
        <f>HYPERLINK("http://mp.weixin.qq.com/s?__biz=MzI4MzQyMDEwMA==&amp;mid=2247552214&amp;idx=3&amp;sn=9b2a171945633f9ace0b6028e89536e1&amp;chksm=eb88b87ddcff316b4e69b4ef8ecb5d9ea95404f73b632f68c54d1b0673077f5e32c9abe95fe4#rd","文章永久链接")</f>
        <v>文章永久链接</v>
      </c>
    </row>
    <row r="43" spans="1:5" x14ac:dyDescent="0.4">
      <c r="A43" s="2" t="s">
        <v>1335</v>
      </c>
      <c r="B43" s="2" t="s">
        <v>1431</v>
      </c>
      <c r="C43" s="2" t="s">
        <v>1430</v>
      </c>
      <c r="D43" s="2" t="s">
        <v>1429</v>
      </c>
      <c r="E43" s="3" t="str">
        <f>HYPERLINK("http://mp.weixin.qq.com/s?__biz=MzI4MzQyMDEwMA==&amp;mid=2247552214&amp;idx=4&amp;sn=131a0bdd9f95ddf17dc4d81bcab0f80c&amp;chksm=eb88b87ddcff316b1afd4e41477564b473e4b9728e2c6699fc3c2d46b9b2e621ba89396f433d#rd","文章永久链接")</f>
        <v>文章永久链接</v>
      </c>
    </row>
    <row r="44" spans="1:5" x14ac:dyDescent="0.4">
      <c r="A44" s="2" t="s">
        <v>1335</v>
      </c>
      <c r="B44" s="2" t="s">
        <v>1428</v>
      </c>
      <c r="C44" s="2" t="s">
        <v>1424</v>
      </c>
      <c r="D44" s="2" t="s">
        <v>1427</v>
      </c>
      <c r="E44" s="3" t="str">
        <f>HYPERLINK("http://mp.weixin.qq.com/s?__biz=MzI4MzQyMDEwMA==&amp;mid=2247552150&amp;idx=1&amp;sn=ca74f4cb467f43f74fa500f2990a5840&amp;chksm=eb88b83ddcff312b53a6390a958e90171b9a581e620f76777502dd070e7b964f370e99ca47db#rd","文章永久链接")</f>
        <v>文章永久链接</v>
      </c>
    </row>
    <row r="45" spans="1:5" x14ac:dyDescent="0.4">
      <c r="A45" s="2" t="s">
        <v>1335</v>
      </c>
      <c r="B45" s="2" t="s">
        <v>1426</v>
      </c>
      <c r="C45" s="2" t="s">
        <v>1424</v>
      </c>
      <c r="D45" s="2" t="s">
        <v>1426</v>
      </c>
      <c r="E45" s="3" t="str">
        <f>HYPERLINK("http://mp.weixin.qq.com/s?__biz=MzI4MzQyMDEwMA==&amp;mid=2247552150&amp;idx=2&amp;sn=1a2d9e9805edaaf9235dab81c455b7b9&amp;chksm=eb88b83ddcff312bad8c840c54cea297805d8ad4569436f6acf97ee43d3770134c1d1c4e984f#rd","文章永久链接")</f>
        <v>文章永久链接</v>
      </c>
    </row>
    <row r="46" spans="1:5" x14ac:dyDescent="0.4">
      <c r="A46" s="2" t="s">
        <v>1335</v>
      </c>
      <c r="B46" s="2" t="s">
        <v>1425</v>
      </c>
      <c r="C46" s="2" t="s">
        <v>1424</v>
      </c>
      <c r="D46" s="2" t="s">
        <v>1423</v>
      </c>
      <c r="E46" s="3" t="str">
        <f>HYPERLINK("http://mp.weixin.qq.com/s?__biz=MzI4MzQyMDEwMA==&amp;mid=2247552150&amp;idx=3&amp;sn=a0c07d30c042f62044eea1ce453bb53b&amp;chksm=eb88b83ddcff312be49dd6b31b14e6cddd9887c8c30abfcf025c0b3c1eea5ba97677ed4f9b2a#rd","文章永久链接")</f>
        <v>文章永久链接</v>
      </c>
    </row>
    <row r="47" spans="1:5" x14ac:dyDescent="0.4">
      <c r="A47" s="2" t="s">
        <v>1335</v>
      </c>
      <c r="B47" s="2" t="s">
        <v>1422</v>
      </c>
      <c r="C47" s="2" t="s">
        <v>1418</v>
      </c>
      <c r="D47" s="2" t="s">
        <v>1421</v>
      </c>
      <c r="E47" s="3" t="str">
        <f>HYPERLINK("http://mp.weixin.qq.com/s?__biz=MzI4MzQyMDEwMA==&amp;mid=2247552106&amp;idx=1&amp;sn=2902d472b857478af4ca3b67f261b87f&amp;chksm=eb88b8c1dcff31d7e554fe8808f1e69038237d3a0d83acbf124f0bf3183d09180aed9fe0c335#rd","文章永久链接")</f>
        <v>文章永久链接</v>
      </c>
    </row>
    <row r="48" spans="1:5" x14ac:dyDescent="0.4">
      <c r="A48" s="2" t="s">
        <v>1335</v>
      </c>
      <c r="B48" s="2" t="s">
        <v>1420</v>
      </c>
      <c r="C48" s="2" t="s">
        <v>1418</v>
      </c>
      <c r="D48" s="2" t="s">
        <v>1420</v>
      </c>
      <c r="E48" s="3" t="str">
        <f>HYPERLINK("http://mp.weixin.qq.com/s?__biz=MzI4MzQyMDEwMA==&amp;mid=2247552106&amp;idx=2&amp;sn=744887023355930c8e95e94b19ada3c9&amp;chksm=eb88b8c1dcff31d7900ec66ba9326568fd4ee919b05355bca1150a45154f86a052c85669b4ae#rd","文章永久链接")</f>
        <v>文章永久链接</v>
      </c>
    </row>
    <row r="49" spans="1:5" x14ac:dyDescent="0.4">
      <c r="A49" s="2" t="s">
        <v>1335</v>
      </c>
      <c r="B49" s="2" t="s">
        <v>1419</v>
      </c>
      <c r="C49" s="2" t="s">
        <v>1418</v>
      </c>
      <c r="D49" s="2" t="s">
        <v>1417</v>
      </c>
      <c r="E49" s="3" t="str">
        <f>HYPERLINK("http://mp.weixin.qq.com/s?__biz=MzI4MzQyMDEwMA==&amp;mid=2247552106&amp;idx=3&amp;sn=e5f0a9f50d831867d8348d0534193ba7&amp;chksm=eb88b8c1dcff31d7707b641473f5a949152586ee547a8b77796505e80eda651b2467d6fbc309#rd","文章永久链接")</f>
        <v>文章永久链接</v>
      </c>
    </row>
    <row r="50" spans="1:5" x14ac:dyDescent="0.4">
      <c r="A50" s="2" t="s">
        <v>1335</v>
      </c>
      <c r="B50" s="2" t="s">
        <v>1416</v>
      </c>
      <c r="C50" s="2" t="s">
        <v>1410</v>
      </c>
      <c r="D50" s="2" t="s">
        <v>1415</v>
      </c>
      <c r="E50" s="3" t="str">
        <f>HYPERLINK("http://mp.weixin.qq.com/s?__biz=MzI4MzQyMDEwMA==&amp;mid=2247552055&amp;idx=1&amp;sn=b98975d17f3da1cf300e60293785a4f6&amp;chksm=eb88b89cdcff318a5f4a592032aa0c5c699fb174e554955bacc1bafa7c4140aa820dc06725fe#rd","文章永久链接")</f>
        <v>文章永久链接</v>
      </c>
    </row>
    <row r="51" spans="1:5" x14ac:dyDescent="0.4">
      <c r="A51" s="2" t="s">
        <v>1335</v>
      </c>
      <c r="B51" s="2" t="s">
        <v>1414</v>
      </c>
      <c r="C51" s="2" t="s">
        <v>1410</v>
      </c>
      <c r="D51" s="2" t="s">
        <v>1413</v>
      </c>
      <c r="E51" s="3" t="str">
        <f>HYPERLINK("http://mp.weixin.qq.com/s?__biz=MzI4MzQyMDEwMA==&amp;mid=2247552055&amp;idx=2&amp;sn=5e23618900f7ae16c1573b85580a86f0&amp;chksm=eb88b89cdcff318acac5e9e18c212a42e424458140184eb4c400c5f31ca43e1d1b8b0b068943#rd","文章永久链接")</f>
        <v>文章永久链接</v>
      </c>
    </row>
    <row r="52" spans="1:5" x14ac:dyDescent="0.4">
      <c r="A52" s="2" t="s">
        <v>1335</v>
      </c>
      <c r="B52" s="2" t="s">
        <v>1412</v>
      </c>
      <c r="C52" s="2" t="s">
        <v>1410</v>
      </c>
      <c r="D52" s="2" t="s">
        <v>1412</v>
      </c>
      <c r="E52" s="3" t="str">
        <f>HYPERLINK("http://mp.weixin.qq.com/s?__biz=MzI4MzQyMDEwMA==&amp;mid=2247552055&amp;idx=3&amp;sn=2192b8e7d64893eb5b94354770406677&amp;chksm=eb88b89cdcff318a81cfdf0d0ddd4ae1c6c5b0ce406faaba58f54a1f7f93c64d2f5703912ace#rd","文章永久链接")</f>
        <v>文章永久链接</v>
      </c>
    </row>
    <row r="53" spans="1:5" x14ac:dyDescent="0.4">
      <c r="A53" s="2" t="s">
        <v>1335</v>
      </c>
      <c r="B53" s="2" t="s">
        <v>1411</v>
      </c>
      <c r="C53" s="2" t="s">
        <v>1410</v>
      </c>
      <c r="D53" s="2" t="s">
        <v>1409</v>
      </c>
      <c r="E53" s="3" t="str">
        <f>HYPERLINK("http://mp.weixin.qq.com/s?__biz=MzI4MzQyMDEwMA==&amp;mid=2247552055&amp;idx=4&amp;sn=0618ee060eab3241565430fe927695ea&amp;chksm=eb88b89cdcff318a0a187801787263d81037ba427738b10d2d9e504573cc94fb6f4894cc3ed4#rd","文章永久链接")</f>
        <v>文章永久链接</v>
      </c>
    </row>
    <row r="54" spans="1:5" x14ac:dyDescent="0.4">
      <c r="A54" s="2" t="s">
        <v>1335</v>
      </c>
      <c r="B54" s="2" t="s">
        <v>1408</v>
      </c>
      <c r="C54" s="2" t="s">
        <v>1401</v>
      </c>
      <c r="D54" s="2" t="s">
        <v>1407</v>
      </c>
      <c r="E54" s="3" t="str">
        <f>HYPERLINK("http://mp.weixin.qq.com/s?__biz=MzI4MzQyMDEwMA==&amp;mid=2247551986&amp;idx=1&amp;sn=d1fa24a002efec88cc57830107d920ab&amp;chksm=eb88bf59dcff364f91b29ebcc3aa779212e2b2b285e06a654fed2e01b40c07f746828e763720#rd","文章永久链接")</f>
        <v>文章永久链接</v>
      </c>
    </row>
    <row r="55" spans="1:5" x14ac:dyDescent="0.4">
      <c r="A55" s="2" t="s">
        <v>1335</v>
      </c>
      <c r="B55" s="2" t="s">
        <v>1406</v>
      </c>
      <c r="C55" s="2" t="s">
        <v>1401</v>
      </c>
      <c r="D55" s="2" t="s">
        <v>1405</v>
      </c>
      <c r="E55" s="3" t="str">
        <f>HYPERLINK("http://mp.weixin.qq.com/s?__biz=MzI4MzQyMDEwMA==&amp;mid=2247551986&amp;idx=2&amp;sn=e9d7d08abb8affa7b9e66d9ad98df928&amp;chksm=eb88bf59dcff364f766c5fde83b6741a61af0a2362a4fa0d5d2984f9ee65748038b157b00ca5#rd","文章永久链接")</f>
        <v>文章永久链接</v>
      </c>
    </row>
    <row r="56" spans="1:5" x14ac:dyDescent="0.4">
      <c r="A56" s="2" t="s">
        <v>1335</v>
      </c>
      <c r="B56" s="2" t="s">
        <v>1404</v>
      </c>
      <c r="C56" s="2" t="s">
        <v>1401</v>
      </c>
      <c r="D56" s="2" t="s">
        <v>1404</v>
      </c>
      <c r="E56" s="3" t="str">
        <f>HYPERLINK("http://mp.weixin.qq.com/s?__biz=MzI4MzQyMDEwMA==&amp;mid=2247551986&amp;idx=3&amp;sn=ae302bf6d1aaf4aba71b37aeee1baa02&amp;chksm=eb88bf59dcff364fe669ac61ea02148bf8cea0113576ca3c8e04e8d2955ca4e75558fecbab2f#rd","文章永久链接")</f>
        <v>文章永久链接</v>
      </c>
    </row>
    <row r="57" spans="1:5" x14ac:dyDescent="0.4">
      <c r="A57" s="2" t="s">
        <v>1335</v>
      </c>
      <c r="B57" s="2" t="s">
        <v>1403</v>
      </c>
      <c r="C57" s="2" t="s">
        <v>1401</v>
      </c>
      <c r="D57" s="2" t="s">
        <v>1403</v>
      </c>
      <c r="E57" s="3" t="str">
        <f>HYPERLINK("http://mp.weixin.qq.com/s?__biz=MzI4MzQyMDEwMA==&amp;mid=2247551986&amp;idx=4&amp;sn=a03515120849965e2df63247315a26ba&amp;chksm=eb88bf59dcff364f7504a699be969d2eabbdc635d013df2c0a3ff808ce5c3c2ee763ae74c766#rd","文章永久链接")</f>
        <v>文章永久链接</v>
      </c>
    </row>
    <row r="58" spans="1:5" x14ac:dyDescent="0.4">
      <c r="A58" s="2" t="s">
        <v>1335</v>
      </c>
      <c r="B58" s="2" t="s">
        <v>1402</v>
      </c>
      <c r="C58" s="2" t="s">
        <v>1401</v>
      </c>
      <c r="D58" s="2" t="s">
        <v>1400</v>
      </c>
      <c r="E58" s="3" t="str">
        <f>HYPERLINK("http://mp.weixin.qq.com/s?__biz=MzI4MzQyMDEwMA==&amp;mid=2247551986&amp;idx=5&amp;sn=7e94bd5b64010660d48303b6f0a37447&amp;chksm=eb88bf59dcff364fb155c7dd209f77d115da9719952fcf32b412ef661acc20f5d141a7332c2d#rd","文章永久链接")</f>
        <v>文章永久链接</v>
      </c>
    </row>
    <row r="59" spans="1:5" x14ac:dyDescent="0.4">
      <c r="A59" s="2" t="s">
        <v>1335</v>
      </c>
      <c r="B59" s="2" t="s">
        <v>1481</v>
      </c>
      <c r="C59" s="2" t="s">
        <v>1476</v>
      </c>
      <c r="D59" s="2" t="s">
        <v>1480</v>
      </c>
      <c r="E59" s="3" t="str">
        <f>HYPERLINK("http://mp.weixin.qq.com/s?__biz=MzI4MzQyMDEwMA==&amp;mid=2247551982&amp;idx=1&amp;sn=ebd665a70b3e5d3070d041be01383dd6&amp;chksm=eb88bf45dcff3653ab878254f9589b8fb832a81c2029247f426343f2a873b882bbd9397efca9#rd","文章永久链接")</f>
        <v>文章永久链接</v>
      </c>
    </row>
    <row r="60" spans="1:5" x14ac:dyDescent="0.4">
      <c r="A60" s="2" t="s">
        <v>1335</v>
      </c>
      <c r="B60" s="2" t="s">
        <v>1479</v>
      </c>
      <c r="C60" s="2" t="s">
        <v>1476</v>
      </c>
      <c r="D60" s="2" t="s">
        <v>1478</v>
      </c>
      <c r="E60" s="3" t="str">
        <f>HYPERLINK("http://mp.weixin.qq.com/s?__biz=MzI4MzQyMDEwMA==&amp;mid=2247551982&amp;idx=2&amp;sn=182772b768761a2ea84597ce455645ef&amp;chksm=eb88bf45dcff36533c19e5f51393bf99fff990ee8a6fa33e23c17193458184c2ac9a22cea573#rd","文章永久链接")</f>
        <v>文章永久链接</v>
      </c>
    </row>
    <row r="61" spans="1:5" x14ac:dyDescent="0.4">
      <c r="A61" s="2" t="s">
        <v>1335</v>
      </c>
      <c r="B61" s="2" t="s">
        <v>1477</v>
      </c>
      <c r="C61" s="2" t="s">
        <v>1476</v>
      </c>
      <c r="D61" s="2" t="s">
        <v>1475</v>
      </c>
      <c r="E61" s="3" t="str">
        <f>HYPERLINK("http://mp.weixin.qq.com/s?__biz=MzI4MzQyMDEwMA==&amp;mid=2247551982&amp;idx=3&amp;sn=200b00cb8de235a7b6ab94d42e461d87&amp;chksm=eb88bf45dcff365370564382fa570730490f6300380d8b8eb3b80fce4ac61abf9ff0f30c4a51#rd","文章永久链接")</f>
        <v>文章永久链接</v>
      </c>
    </row>
    <row r="62" spans="1:5" x14ac:dyDescent="0.4">
      <c r="A62" s="2" t="s">
        <v>1335</v>
      </c>
      <c r="B62" s="2" t="s">
        <v>1474</v>
      </c>
      <c r="C62" s="2" t="s">
        <v>1470</v>
      </c>
      <c r="D62" s="2" t="s">
        <v>1473</v>
      </c>
      <c r="E62" s="3" t="str">
        <f>HYPERLINK("http://mp.weixin.qq.com/s?__biz=MzI4MzQyMDEwMA==&amp;mid=2247551681&amp;idx=1&amp;sn=a8de90b1f909ee1bdb84e075fe9cb0a9&amp;chksm=eb88be6adcff377c371208c7a855f81b6305747771e27797fc1a9b9111dd190051cd5f47943e#rd","文章永久链接")</f>
        <v>文章永久链接</v>
      </c>
    </row>
    <row r="63" spans="1:5" x14ac:dyDescent="0.4">
      <c r="A63" s="2" t="s">
        <v>1335</v>
      </c>
      <c r="B63" s="2" t="s">
        <v>1472</v>
      </c>
      <c r="C63" s="2" t="s">
        <v>1470</v>
      </c>
      <c r="D63" s="2" t="s">
        <v>1472</v>
      </c>
      <c r="E63" s="3" t="str">
        <f>HYPERLINK("http://mp.weixin.qq.com/s?__biz=MzI4MzQyMDEwMA==&amp;mid=2247551681&amp;idx=2&amp;sn=4747c6f9c7017e8086c71055443e86e0&amp;chksm=eb88be6adcff377c240598ccc489445e173c171734b45fd6833791cb5895a88bda240d46b582#rd","文章永久链接")</f>
        <v>文章永久链接</v>
      </c>
    </row>
    <row r="64" spans="1:5" x14ac:dyDescent="0.4">
      <c r="A64" s="2" t="s">
        <v>1335</v>
      </c>
      <c r="B64" s="2" t="s">
        <v>1471</v>
      </c>
      <c r="C64" s="2" t="s">
        <v>1470</v>
      </c>
      <c r="D64" s="2" t="s">
        <v>1469</v>
      </c>
      <c r="E64" s="3" t="str">
        <f>HYPERLINK("http://mp.weixin.qq.com/s?__biz=MzI4MzQyMDEwMA==&amp;mid=2247551681&amp;idx=3&amp;sn=8683d8550e0c6aac9233f9cdcb96728a&amp;chksm=eb88be6adcff377c85d3480e524654a8d6e9bad052b8b6bde4396c9ff10665a2f64e796d02d4#rd","文章永久链接")</f>
        <v>文章永久链接</v>
      </c>
    </row>
    <row r="65" spans="1:5" x14ac:dyDescent="0.4">
      <c r="A65" s="2" t="s">
        <v>1335</v>
      </c>
      <c r="B65" s="2" t="s">
        <v>1468</v>
      </c>
      <c r="C65" s="2" t="s">
        <v>1465</v>
      </c>
      <c r="D65" s="2" t="s">
        <v>1468</v>
      </c>
      <c r="E65" s="3" t="str">
        <f>HYPERLINK("http://mp.weixin.qq.com/s?__biz=MzI4MzQyMDEwMA==&amp;mid=2247551571&amp;idx=1&amp;sn=af90e046ae482d00dd805d0ebd1fc7e5&amp;chksm=eb88bef8dcff37ee33416f6b62d5116d3814ffd9365510fa9e04641ef991fe0a4cc128bef80f#rd","文章永久链接")</f>
        <v>文章永久链接</v>
      </c>
    </row>
    <row r="66" spans="1:5" x14ac:dyDescent="0.4">
      <c r="A66" s="2" t="s">
        <v>1335</v>
      </c>
      <c r="B66" s="2" t="s">
        <v>1467</v>
      </c>
      <c r="C66" s="2" t="s">
        <v>1465</v>
      </c>
      <c r="D66" s="2" t="s">
        <v>1467</v>
      </c>
      <c r="E66" s="3" t="str">
        <f>HYPERLINK("http://mp.weixin.qq.com/s?__biz=MzI4MzQyMDEwMA==&amp;mid=2247551571&amp;idx=2&amp;sn=e74e8d7c9f67a834baecc22af26aaa6c&amp;chksm=eb88bef8dcff37eebf8aa96328a5eefe4af179c9b3ec88102709263709a13ca04ad9b17d0b54#rd","文章永久链接")</f>
        <v>文章永久链接</v>
      </c>
    </row>
    <row r="67" spans="1:5" x14ac:dyDescent="0.4">
      <c r="A67" s="2" t="s">
        <v>1335</v>
      </c>
      <c r="B67" s="2" t="s">
        <v>1466</v>
      </c>
      <c r="C67" s="2" t="s">
        <v>1465</v>
      </c>
      <c r="D67" s="2" t="s">
        <v>1459</v>
      </c>
      <c r="E67" s="3" t="str">
        <f>HYPERLINK("http://mp.weixin.qq.com/s?__biz=MzI4MzQyMDEwMA==&amp;mid=2247551571&amp;idx=3&amp;sn=70a2cdb75571da7102c1ae97c2803b12&amp;chksm=eb88bef8dcff37ee5d3170fa64cb92f5875568f70fa5e5ce15a78ae3f76e7233ad59530494c8#rd","文章永久链接")</f>
        <v>文章永久链接</v>
      </c>
    </row>
    <row r="68" spans="1:5" x14ac:dyDescent="0.4">
      <c r="A68" s="2" t="s">
        <v>1335</v>
      </c>
      <c r="B68" s="2" t="s">
        <v>1464</v>
      </c>
      <c r="C68" s="2" t="s">
        <v>1460</v>
      </c>
      <c r="D68" s="2" t="s">
        <v>1463</v>
      </c>
      <c r="E68" s="3" t="str">
        <f>HYPERLINK("http://mp.weixin.qq.com/s?__biz=MzI4MzQyMDEwMA==&amp;mid=2247551545&amp;idx=1&amp;sn=cbe10befc447f9eab4b5ca683c6434a3&amp;chksm=eb88be92dcff378447e5fed9e613a6a90d00856a2740a5ab6546f963caaa125b63282b640836#rd","文章永久链接")</f>
        <v>文章永久链接</v>
      </c>
    </row>
    <row r="69" spans="1:5" x14ac:dyDescent="0.4">
      <c r="A69" s="2" t="s">
        <v>1335</v>
      </c>
      <c r="B69" s="2" t="s">
        <v>1462</v>
      </c>
      <c r="C69" s="2" t="s">
        <v>1460</v>
      </c>
      <c r="D69" s="2" t="s">
        <v>1462</v>
      </c>
      <c r="E69" s="3" t="str">
        <f>HYPERLINK("http://mp.weixin.qq.com/s?__biz=MzI4MzQyMDEwMA==&amp;mid=2247551545&amp;idx=2&amp;sn=a013aaddea75995c5fdc5383a81e292a&amp;chksm=eb88be92dcff37846062093eed70ec7dad7192354ae07996c9c0c3e7812897c5e7f448663a15#rd","文章永久链接")</f>
        <v>文章永久链接</v>
      </c>
    </row>
    <row r="70" spans="1:5" x14ac:dyDescent="0.4">
      <c r="A70" s="2" t="s">
        <v>1335</v>
      </c>
      <c r="B70" s="2" t="s">
        <v>1461</v>
      </c>
      <c r="C70" s="2" t="s">
        <v>1460</v>
      </c>
      <c r="D70" s="2" t="s">
        <v>1459</v>
      </c>
      <c r="E70" s="3" t="str">
        <f>HYPERLINK("http://mp.weixin.qq.com/s?__biz=MzI4MzQyMDEwMA==&amp;mid=2247551545&amp;idx=3&amp;sn=ac4f39280f3e051e331bc212f550ce26&amp;chksm=eb88be92dcff378406695c70fc44ab0fc8264be25704c1985af8c0a3f01237e1f0173fec891d#rd","文章永久链接")</f>
        <v>文章永久链接</v>
      </c>
    </row>
    <row r="71" spans="1:5" x14ac:dyDescent="0.4">
      <c r="A71" s="2" t="s">
        <v>1335</v>
      </c>
      <c r="B71" s="2" t="s">
        <v>1458</v>
      </c>
      <c r="C71" s="2" t="s">
        <v>1452</v>
      </c>
      <c r="D71" s="2" t="s">
        <v>1457</v>
      </c>
      <c r="E71" s="3" t="str">
        <f>HYPERLINK("http://mp.weixin.qq.com/s?__biz=MzI4MzQyMDEwMA==&amp;mid=2247551504&amp;idx=1&amp;sn=59d989981bada4a129cba667add1e7d2&amp;chksm=eb88bebbdcff37ad6a94828d9f2ce3c08980395c9090a4d7223e93a0060d45fce109d2befeca#rd","文章永久链接")</f>
        <v>文章永久链接</v>
      </c>
    </row>
    <row r="72" spans="1:5" x14ac:dyDescent="0.4">
      <c r="A72" s="2" t="s">
        <v>1335</v>
      </c>
      <c r="B72" s="2" t="s">
        <v>1456</v>
      </c>
      <c r="C72" s="2" t="s">
        <v>1452</v>
      </c>
      <c r="D72" s="2" t="s">
        <v>1455</v>
      </c>
      <c r="E72" s="3" t="str">
        <f>HYPERLINK("http://mp.weixin.qq.com/s?__biz=MzI4MzQyMDEwMA==&amp;mid=2247551504&amp;idx=2&amp;sn=0555c0e7423b3cde9d55b18ce9d66a37&amp;chksm=eb88bebbdcff37addfe1e1cfe9e181b25f8b6ba56f77b260d3a1e2945ad4b4c68dc447af2e6d#rd","文章永久链接")</f>
        <v>文章永久链接</v>
      </c>
    </row>
    <row r="73" spans="1:5" x14ac:dyDescent="0.4">
      <c r="A73" s="2" t="s">
        <v>1335</v>
      </c>
      <c r="B73" s="2" t="s">
        <v>1454</v>
      </c>
      <c r="C73" s="2" t="s">
        <v>1452</v>
      </c>
      <c r="D73" s="2" t="s">
        <v>1454</v>
      </c>
      <c r="E73" s="3" t="str">
        <f>HYPERLINK("http://mp.weixin.qq.com/s?__biz=MzI4MzQyMDEwMA==&amp;mid=2247551504&amp;idx=3&amp;sn=88eaec03b7478a3d60a1654f63e49e53&amp;chksm=eb88bebbdcff37ad0127def57c534952c5070baf79a6c4023007c79d045e88218ac8e73af9fb#rd","文章永久链接")</f>
        <v>文章永久链接</v>
      </c>
    </row>
    <row r="74" spans="1:5" x14ac:dyDescent="0.4">
      <c r="A74" s="2" t="s">
        <v>1335</v>
      </c>
      <c r="B74" s="2" t="s">
        <v>1453</v>
      </c>
      <c r="C74" s="2" t="s">
        <v>1452</v>
      </c>
      <c r="D74" s="2" t="s">
        <v>1451</v>
      </c>
      <c r="E74" s="3" t="str">
        <f>HYPERLINK("http://mp.weixin.qq.com/s?__biz=MzI4MzQyMDEwMA==&amp;mid=2247551504&amp;idx=4&amp;sn=b615787b196ce1a4b10aa5159cebb1ed&amp;chksm=eb88bebbdcff37ad8124674315e38ab3bc3aa48150035bfe426e81d992b854095d4ceee5a38c#rd","文章永久链接")</f>
        <v>文章永久链接</v>
      </c>
    </row>
    <row r="75" spans="1:5" x14ac:dyDescent="0.4">
      <c r="A75" s="2" t="s">
        <v>1335</v>
      </c>
      <c r="B75" s="2" t="s">
        <v>1450</v>
      </c>
      <c r="C75" s="2" t="s">
        <v>1445</v>
      </c>
      <c r="D75" s="2" t="s">
        <v>1449</v>
      </c>
      <c r="E75" s="3" t="str">
        <f>HYPERLINK("http://mp.weixin.qq.com/s?__biz=MzI4MzQyMDEwMA==&amp;mid=2247551440&amp;idx=1&amp;sn=18281fae244f81632c1ac006febe003e&amp;chksm=eb88bd7bdcff346d2c37b84e03f44ef01efca311bdd8dace16350bf458884809aac06ec1628d#rd","文章永久链接")</f>
        <v>文章永久链接</v>
      </c>
    </row>
    <row r="76" spans="1:5" x14ac:dyDescent="0.4">
      <c r="A76" s="2" t="s">
        <v>1335</v>
      </c>
      <c r="B76" s="2" t="s">
        <v>1448</v>
      </c>
      <c r="C76" s="2" t="s">
        <v>1445</v>
      </c>
      <c r="D76" s="2" t="s">
        <v>1448</v>
      </c>
      <c r="E76" s="3" t="str">
        <f>HYPERLINK("http://mp.weixin.qq.com/s?__biz=MzI4MzQyMDEwMA==&amp;mid=2247551440&amp;idx=2&amp;sn=88f408c6d51e039d38ac421a285ecfff&amp;chksm=eb88bd7bdcff346dd32a84d1d517c1c559e82e0285a9cbcbc489e8fe0d5c3e52003a48e08eff#rd","文章永久链接")</f>
        <v>文章永久链接</v>
      </c>
    </row>
    <row r="77" spans="1:5" x14ac:dyDescent="0.4">
      <c r="A77" s="2" t="s">
        <v>1335</v>
      </c>
      <c r="B77" s="2" t="s">
        <v>1447</v>
      </c>
      <c r="C77" s="2" t="s">
        <v>1445</v>
      </c>
      <c r="D77" s="2" t="s">
        <v>1447</v>
      </c>
      <c r="E77" s="3" t="str">
        <f>HYPERLINK("http://mp.weixin.qq.com/s?__biz=MzI4MzQyMDEwMA==&amp;mid=2247551440&amp;idx=3&amp;sn=cfacd57b166ca33f5f6e8b0cae22103a&amp;chksm=eb88bd7bdcff346da8997d5235c0727fd930f49c8336d3ac82d3306e4b713f1fddd8754910c0#rd","文章永久链接")</f>
        <v>文章永久链接</v>
      </c>
    </row>
    <row r="78" spans="1:5" x14ac:dyDescent="0.4">
      <c r="A78" s="2" t="s">
        <v>1335</v>
      </c>
      <c r="B78" s="2" t="s">
        <v>1446</v>
      </c>
      <c r="C78" s="2" t="s">
        <v>1445</v>
      </c>
      <c r="D78" s="2" t="s">
        <v>1444</v>
      </c>
      <c r="E78" s="3" t="str">
        <f>HYPERLINK("http://mp.weixin.qq.com/s?__biz=MzI4MzQyMDEwMA==&amp;mid=2247551440&amp;idx=4&amp;sn=96e78f05ce16c3b9d852090283dd1e7a&amp;chksm=eb88bd7bdcff346d30120189a7f3209c963535068b53eb5b29cab22559476e2a29503c32b0b8#rd","文章永久链接")</f>
        <v>文章永久链接</v>
      </c>
    </row>
    <row r="79" spans="1:5" x14ac:dyDescent="0.4">
      <c r="A79" s="2" t="s">
        <v>1335</v>
      </c>
      <c r="B79" s="2" t="s">
        <v>1524</v>
      </c>
      <c r="C79" s="2" t="s">
        <v>1521</v>
      </c>
      <c r="D79" s="2" t="s">
        <v>1523</v>
      </c>
      <c r="E79" s="3" t="str">
        <f>HYPERLINK("http://mp.weixin.qq.com/s?__biz=MzI4MzQyMDEwMA==&amp;mid=2247551400&amp;idx=1&amp;sn=58c0d67a37ccd1e628d2ef01cd98f82f&amp;chksm=eb88bd03dcff3415c37c25ea4165d9380fefb819231c8b14765af3259cfaf606e1e43e575755#rd","文章永久链接")</f>
        <v>文章永久链接</v>
      </c>
    </row>
    <row r="80" spans="1:5" x14ac:dyDescent="0.4">
      <c r="A80" s="2" t="s">
        <v>1335</v>
      </c>
      <c r="B80" s="2" t="s">
        <v>1522</v>
      </c>
      <c r="C80" s="2" t="s">
        <v>1521</v>
      </c>
      <c r="D80" s="2" t="s">
        <v>1520</v>
      </c>
      <c r="E80" s="3" t="str">
        <f>HYPERLINK("http://mp.weixin.qq.com/s?__biz=MzI4MzQyMDEwMA==&amp;mid=2247551400&amp;idx=2&amp;sn=168493212e8de09a92859769140e1f22&amp;chksm=eb88bd03dcff3415c681b123ca6277b51181d62fa969bf645a411f9419774b234e21b08dfb34#rd","文章永久链接")</f>
        <v>文章永久链接</v>
      </c>
    </row>
    <row r="81" spans="1:5" x14ac:dyDescent="0.4">
      <c r="A81" s="2" t="s">
        <v>1335</v>
      </c>
      <c r="B81" s="2" t="s">
        <v>1519</v>
      </c>
      <c r="C81" s="2" t="s">
        <v>1516</v>
      </c>
      <c r="D81" s="2" t="s">
        <v>1518</v>
      </c>
      <c r="E81" s="3" t="str">
        <f>HYPERLINK("http://mp.weixin.qq.com/s?__biz=MzI4MzQyMDEwMA==&amp;mid=2247551270&amp;idx=1&amp;sn=b6e3dcb3709daf1d67177c56a6be32d0&amp;chksm=eb88bd8ddcff349ba627c381bd24f04de5af9f29b8faa21ea9ab63d983a8d20e4c9d84eaec47#rd","文章永久链接")</f>
        <v>文章永久链接</v>
      </c>
    </row>
    <row r="82" spans="1:5" x14ac:dyDescent="0.4">
      <c r="A82" s="2" t="s">
        <v>1335</v>
      </c>
      <c r="B82" s="2" t="s">
        <v>1517</v>
      </c>
      <c r="C82" s="2" t="s">
        <v>1516</v>
      </c>
      <c r="D82" s="2" t="s">
        <v>1515</v>
      </c>
      <c r="E82" s="3" t="str">
        <f>HYPERLINK("http://mp.weixin.qq.com/s?__biz=MzI4MzQyMDEwMA==&amp;mid=2247551270&amp;idx=2&amp;sn=f674399f2d05cac9538249622e205b04&amp;chksm=eb88bd8ddcff349b3f27e1240a38a50b540a52e6bf8ec408c9dc77fc4932bc94fc02ec046b5b#rd","文章永久链接")</f>
        <v>文章永久链接</v>
      </c>
    </row>
    <row r="83" spans="1:5" x14ac:dyDescent="0.4">
      <c r="A83" s="2" t="s">
        <v>1335</v>
      </c>
      <c r="B83" s="2" t="s">
        <v>1514</v>
      </c>
      <c r="C83" s="2" t="s">
        <v>1510</v>
      </c>
      <c r="D83" s="2" t="s">
        <v>1513</v>
      </c>
      <c r="E83" s="3" t="str">
        <f>HYPERLINK("http://mp.weixin.qq.com/s?__biz=MzI4MzQyMDEwMA==&amp;mid=2247551206&amp;idx=1&amp;sn=8389ad049beabed9b2a4a62977696634&amp;chksm=eb88bc4ddcff355bfcb4a6a98c5626ea03a9b6716faa68281fa0a6f2ddd3333e9f91707765c6#rd","文章永久链接")</f>
        <v>文章永久链接</v>
      </c>
    </row>
    <row r="84" spans="1:5" x14ac:dyDescent="0.4">
      <c r="A84" s="2" t="s">
        <v>1335</v>
      </c>
      <c r="B84" s="2" t="s">
        <v>1512</v>
      </c>
      <c r="C84" s="2" t="s">
        <v>1510</v>
      </c>
      <c r="D84" s="2" t="s">
        <v>1512</v>
      </c>
      <c r="E84" s="3" t="str">
        <f>HYPERLINK("http://mp.weixin.qq.com/s?__biz=MzI4MzQyMDEwMA==&amp;mid=2247551206&amp;idx=2&amp;sn=ea247709bb99cc70ba76a6a6fb3b0c9c&amp;chksm=eb88bc4ddcff355bd9da3943c3b7e289e7c797c15f7996158d1634ff3540d74aa9ae26714b64#rd","文章永久链接")</f>
        <v>文章永久链接</v>
      </c>
    </row>
    <row r="85" spans="1:5" x14ac:dyDescent="0.4">
      <c r="A85" s="2" t="s">
        <v>1335</v>
      </c>
      <c r="B85" s="2" t="s">
        <v>1511</v>
      </c>
      <c r="C85" s="2" t="s">
        <v>1510</v>
      </c>
      <c r="D85" s="2" t="s">
        <v>1509</v>
      </c>
      <c r="E85" s="3" t="str">
        <f>HYPERLINK("http://mp.weixin.qq.com/s?__biz=MzI4MzQyMDEwMA==&amp;mid=2247551206&amp;idx=3&amp;sn=91e90bbd45eb8813e19520db019ec264&amp;chksm=eb88bc4ddcff355bc75d95f499199a92ded36df0cf8c3e5ba983ff7c895dab6f7d534f91c2b0#rd","文章永久链接")</f>
        <v>文章永久链接</v>
      </c>
    </row>
    <row r="86" spans="1:5" x14ac:dyDescent="0.4">
      <c r="A86" s="2" t="s">
        <v>1335</v>
      </c>
      <c r="B86" s="2" t="s">
        <v>1508</v>
      </c>
      <c r="C86" s="2" t="s">
        <v>1505</v>
      </c>
      <c r="D86" s="2" t="s">
        <v>1508</v>
      </c>
      <c r="E86" s="3" t="str">
        <f>HYPERLINK("http://mp.weixin.qq.com/s?__biz=MzI4MzQyMDEwMA==&amp;mid=2247551162&amp;idx=1&amp;sn=62ac7f2c408b5e39fc5168e8f81cbe3f&amp;chksm=eb88bc11dcff35072df146049b8fa6e9815ab32685ccc3cb9d0e1ff4cc6757bad7390e1b0160#rd","文章永久链接")</f>
        <v>文章永久链接</v>
      </c>
    </row>
    <row r="87" spans="1:5" x14ac:dyDescent="0.4">
      <c r="A87" s="2" t="s">
        <v>1335</v>
      </c>
      <c r="B87" s="2" t="s">
        <v>1507</v>
      </c>
      <c r="C87" s="2" t="s">
        <v>1505</v>
      </c>
      <c r="D87" s="2" t="s">
        <v>1507</v>
      </c>
      <c r="E87" s="3" t="str">
        <f>HYPERLINK("http://mp.weixin.qq.com/s?__biz=MzI4MzQyMDEwMA==&amp;mid=2247551162&amp;idx=2&amp;sn=d933f6e8e5e771fe38539c925159453d&amp;chksm=eb88bc11dcff350797add3157cc187d41eaa1dcc5947fff6bdda0508494251ca48c847fb07f1#rd","文章永久链接")</f>
        <v>文章永久链接</v>
      </c>
    </row>
    <row r="88" spans="1:5" x14ac:dyDescent="0.4">
      <c r="A88" s="2" t="s">
        <v>1335</v>
      </c>
      <c r="B88" s="2" t="s">
        <v>1506</v>
      </c>
      <c r="C88" s="2" t="s">
        <v>1505</v>
      </c>
      <c r="D88" s="2" t="s">
        <v>1504</v>
      </c>
      <c r="E88" s="3" t="str">
        <f>HYPERLINK("http://mp.weixin.qq.com/s?__biz=MzI4MzQyMDEwMA==&amp;mid=2247551162&amp;idx=3&amp;sn=cde70d1f2c205828d1abc89fc8ff0762&amp;chksm=eb88bc11dcff3507feddf2981d4ea1552bff3d6b8b4a83a0dbe666991947852c09c18b8f6f78#rd","文章永久链接")</f>
        <v>文章永久链接</v>
      </c>
    </row>
    <row r="89" spans="1:5" x14ac:dyDescent="0.4">
      <c r="A89" s="2" t="s">
        <v>1335</v>
      </c>
      <c r="B89" s="2" t="s">
        <v>1503</v>
      </c>
      <c r="C89" s="2" t="s">
        <v>1499</v>
      </c>
      <c r="D89" s="2" t="s">
        <v>1502</v>
      </c>
      <c r="E89" s="3" t="str">
        <f>HYPERLINK("http://mp.weixin.qq.com/s?__biz=MzI4MzQyMDEwMA==&amp;mid=2247551127&amp;idx=1&amp;sn=0b3201df7f3132827fe42edff6e42b59&amp;chksm=eb88bc3cdcff352a8813946001d7c4f2bc6b9bcc7bd48ca82bcc56d6e612c64bc1aa9eb580d8#rd","文章永久链接")</f>
        <v>文章永久链接</v>
      </c>
    </row>
    <row r="90" spans="1:5" x14ac:dyDescent="0.4">
      <c r="A90" s="2" t="s">
        <v>1335</v>
      </c>
      <c r="B90" s="2" t="s">
        <v>1501</v>
      </c>
      <c r="C90" s="2" t="s">
        <v>1499</v>
      </c>
      <c r="D90" s="2" t="s">
        <v>1501</v>
      </c>
      <c r="E90" s="3" t="str">
        <f>HYPERLINK("http://mp.weixin.qq.com/s?__biz=MzI4MzQyMDEwMA==&amp;mid=2247551127&amp;idx=2&amp;sn=0dac7f156ef0bda741e3dea37a5b43ab&amp;chksm=eb88bc3cdcff352ac1db13c2c3b62ce40eac2edd8e49e70fff2e757338ebdf15f8c33dcf9d21#rd","文章永久链接")</f>
        <v>文章永久链接</v>
      </c>
    </row>
    <row r="91" spans="1:5" x14ac:dyDescent="0.4">
      <c r="A91" s="2" t="s">
        <v>1335</v>
      </c>
      <c r="B91" s="2" t="s">
        <v>1500</v>
      </c>
      <c r="C91" s="2" t="s">
        <v>1499</v>
      </c>
      <c r="D91" s="2" t="s">
        <v>1498</v>
      </c>
      <c r="E91" s="3" t="str">
        <f>HYPERLINK("http://mp.weixin.qq.com/s?__biz=MzI4MzQyMDEwMA==&amp;mid=2247551127&amp;idx=3&amp;sn=8249d86382de92e455c70c7f76237aaa&amp;chksm=eb88bc3cdcff352ad3e96c9fb4ad17fc55289a608a31609228fc0a31717fa6aab6cac4193501#rd","文章永久链接")</f>
        <v>文章永久链接</v>
      </c>
    </row>
    <row r="92" spans="1:5" x14ac:dyDescent="0.4">
      <c r="A92" s="2" t="s">
        <v>1335</v>
      </c>
      <c r="B92" s="2" t="s">
        <v>1497</v>
      </c>
      <c r="C92" s="2" t="s">
        <v>1493</v>
      </c>
      <c r="D92" s="2" t="s">
        <v>1496</v>
      </c>
      <c r="E92" s="3" t="str">
        <f>HYPERLINK("http://mp.weixin.qq.com/s?__biz=MzI4MzQyMDEwMA==&amp;mid=2247551081&amp;idx=1&amp;sn=fe2333b05a1e946bdca18469105f9fc5&amp;chksm=eb88bcc2dcff35d4239cb123cc47664825cc92ef741e5d417152ed5b498501857688559381b1#rd","文章永久链接")</f>
        <v>文章永久链接</v>
      </c>
    </row>
    <row r="93" spans="1:5" x14ac:dyDescent="0.4">
      <c r="A93" s="2" t="s">
        <v>1335</v>
      </c>
      <c r="B93" s="2" t="s">
        <v>1495</v>
      </c>
      <c r="C93" s="2" t="s">
        <v>1493</v>
      </c>
      <c r="D93" s="2" t="s">
        <v>1495</v>
      </c>
      <c r="E93" s="3" t="str">
        <f>HYPERLINK("http://mp.weixin.qq.com/s?__biz=MzI4MzQyMDEwMA==&amp;mid=2247551081&amp;idx=2&amp;sn=405730a8fb8b98b99365647608552ae5&amp;chksm=eb88bcc2dcff35d4dd392a81eaa67e6684e9cafc1c1e64568872476c3b5c10f63942a556f57f#rd","文章永久链接")</f>
        <v>文章永久链接</v>
      </c>
    </row>
    <row r="94" spans="1:5" x14ac:dyDescent="0.4">
      <c r="A94" s="2" t="s">
        <v>1335</v>
      </c>
      <c r="B94" s="2" t="s">
        <v>1494</v>
      </c>
      <c r="C94" s="2" t="s">
        <v>1493</v>
      </c>
      <c r="D94" s="2" t="s">
        <v>1492</v>
      </c>
      <c r="E94" s="3" t="str">
        <f>HYPERLINK("http://mp.weixin.qq.com/s?__biz=MzI4MzQyMDEwMA==&amp;mid=2247551081&amp;idx=3&amp;sn=aa16cc835bee0e3611dad451481a4544&amp;chksm=eb88bcc2dcff35d41f724137ac5d00ff265cbe389588e73d78c8a990a50eb04784fdff47128e#rd","文章永久链接")</f>
        <v>文章永久链接</v>
      </c>
    </row>
    <row r="95" spans="1:5" x14ac:dyDescent="0.4">
      <c r="A95" s="2" t="s">
        <v>1335</v>
      </c>
      <c r="B95" s="2" t="s">
        <v>1491</v>
      </c>
      <c r="C95" s="2" t="s">
        <v>1483</v>
      </c>
      <c r="D95" s="2" t="s">
        <v>1490</v>
      </c>
      <c r="E95" s="3" t="str">
        <f>HYPERLINK("http://mp.weixin.qq.com/s?__biz=MzI4MzQyMDEwMA==&amp;mid=2247551015&amp;idx=1&amp;sn=c1e4f7f728796d736692044c0056edc3&amp;chksm=eb88bc8cdcff359a1d348787b70ded8aa9d7ef5d09e7d14fce8967185dd1e0a40f4ab4c552c5#rd","文章永久链接")</f>
        <v>文章永久链接</v>
      </c>
    </row>
    <row r="96" spans="1:5" x14ac:dyDescent="0.4">
      <c r="A96" s="2" t="s">
        <v>1335</v>
      </c>
      <c r="B96" s="2" t="s">
        <v>1489</v>
      </c>
      <c r="C96" s="2" t="s">
        <v>1483</v>
      </c>
      <c r="D96" s="2" t="s">
        <v>1488</v>
      </c>
      <c r="E96" s="3" t="str">
        <f>HYPERLINK("http://mp.weixin.qq.com/s?__biz=MzI4MzQyMDEwMA==&amp;mid=2247551015&amp;idx=2&amp;sn=ece3241ded0dd6bb4b6dc57f9478544e&amp;chksm=eb88bc8cdcff359a457db381f6b25d8e19209a5a4c06e3a98f1d65912dca5e2eb48818c06920#rd","文章永久链接")</f>
        <v>文章永久链接</v>
      </c>
    </row>
    <row r="97" spans="1:5" x14ac:dyDescent="0.4">
      <c r="A97" s="2" t="s">
        <v>1335</v>
      </c>
      <c r="B97" s="2" t="s">
        <v>1487</v>
      </c>
      <c r="C97" s="2" t="s">
        <v>1483</v>
      </c>
      <c r="E97" s="3" t="str">
        <f>HYPERLINK("http://mp.weixin.qq.com/s?__biz=MzI4MzQyMDEwMA==&amp;mid=2247551015&amp;idx=3&amp;sn=7b3398e386da29844dee080936a65bc0&amp;chksm=eb88bc8cdcff359a209447b85b81bf212f72abc000c115e9f3ac1d0ff99bd7e7a2554a665f51#rd","文章永久链接")</f>
        <v>文章永久链接</v>
      </c>
    </row>
    <row r="98" spans="1:5" x14ac:dyDescent="0.4">
      <c r="A98" s="2" t="s">
        <v>1335</v>
      </c>
      <c r="B98" s="2" t="s">
        <v>1486</v>
      </c>
      <c r="C98" s="2" t="s">
        <v>1483</v>
      </c>
      <c r="D98" s="2" t="s">
        <v>1485</v>
      </c>
      <c r="E98" s="3" t="str">
        <f>HYPERLINK("http://mp.weixin.qq.com/s?__biz=MzI4MzQyMDEwMA==&amp;mid=2247551015&amp;idx=4&amp;sn=4fb0f8ea310052e9ce45e56fa3695d18&amp;chksm=eb88bc8cdcff359a4b4d1b92482f1c6775cf80f97903f4fe62bd1515f4d6421d243bcce6d39e#rd","文章永久链接")</f>
        <v>文章永久链接</v>
      </c>
    </row>
    <row r="99" spans="1:5" x14ac:dyDescent="0.4">
      <c r="A99" s="2" t="s">
        <v>1335</v>
      </c>
      <c r="B99" s="2" t="s">
        <v>1484</v>
      </c>
      <c r="C99" s="2" t="s">
        <v>1483</v>
      </c>
      <c r="D99" s="2" t="s">
        <v>1482</v>
      </c>
      <c r="E99" s="3" t="str">
        <f>HYPERLINK("http://mp.weixin.qq.com/s?__biz=MzI4MzQyMDEwMA==&amp;mid=2247551015&amp;idx=5&amp;sn=9438b983883aa218abe56fcb4ff89134&amp;chksm=eb88bc8cdcff359a9f82816b2a9a82393e9eb4981ee452d7866ca8262c41375c43c81bcfecc6#rd","文章永久链接")</f>
        <v>文章永久链接</v>
      </c>
    </row>
  </sheetData>
  <sortState xmlns:xlrd2="http://schemas.microsoft.com/office/spreadsheetml/2017/richdata2" ref="A2:E99">
    <sortCondition descending="1" ref="C2:C99"/>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E7D64-6F49-41FF-A7E2-5D721A1A080F}">
  <sheetPr>
    <outlinePr summaryBelow="0" summaryRight="0"/>
  </sheetPr>
  <dimension ref="A1:E18"/>
  <sheetViews>
    <sheetView zoomScaleNormal="100" workbookViewId="0"/>
  </sheetViews>
  <sheetFormatPr defaultRowHeight="12.3" x14ac:dyDescent="0.4"/>
  <cols>
    <col min="1" max="1" width="10.796875" style="2" customWidth="1"/>
    <col min="2" max="2" width="60.296875" style="2" customWidth="1"/>
    <col min="3" max="3" width="17.09765625" style="2" customWidth="1"/>
    <col min="4" max="4" width="57.59765625" style="2" customWidth="1"/>
    <col min="5" max="5" width="10.796875" style="2" customWidth="1"/>
    <col min="6" max="16384" width="8.796875" style="1"/>
  </cols>
  <sheetData>
    <row r="1" spans="1:5" x14ac:dyDescent="0.4">
      <c r="A1" s="2" t="s">
        <v>435</v>
      </c>
      <c r="B1" s="2" t="s">
        <v>434</v>
      </c>
      <c r="C1" s="2" t="s">
        <v>433</v>
      </c>
      <c r="D1" s="2" t="s">
        <v>432</v>
      </c>
      <c r="E1" s="2" t="s">
        <v>431</v>
      </c>
    </row>
    <row r="2" spans="1:5" x14ac:dyDescent="0.4">
      <c r="A2" s="2" t="s">
        <v>1528</v>
      </c>
      <c r="B2" s="2" t="s">
        <v>1534</v>
      </c>
      <c r="C2" s="2" t="s">
        <v>1533</v>
      </c>
      <c r="D2" s="2" t="s">
        <v>1532</v>
      </c>
      <c r="E2" s="3" t="str">
        <f>HYPERLINK("http://mp.weixin.qq.com/s?__biz=MzI0MzMzNzczNQ==&amp;mid=2247495076&amp;idx=1&amp;sn=2234289969e62f693b34e00ecda87487&amp;chksm=e96c32ccde1bbbdab2271a1dec816a041d1c88291e6a4ac11d104d3ac1d93c3c0118d2270ac2#rd","文章永久链接")</f>
        <v>文章永久链接</v>
      </c>
    </row>
    <row r="3" spans="1:5" x14ac:dyDescent="0.4">
      <c r="A3" s="2" t="s">
        <v>1528</v>
      </c>
      <c r="B3" s="2" t="s">
        <v>1531</v>
      </c>
      <c r="C3" s="2" t="s">
        <v>1530</v>
      </c>
      <c r="D3" s="2" t="s">
        <v>1529</v>
      </c>
      <c r="E3" s="3" t="str">
        <f>HYPERLINK("http://mp.weixin.qq.com/s?__biz=MzI0MzMzNzczNQ==&amp;mid=2247495060&amp;idx=1&amp;sn=35a9bc2f83d135a3398f44046b49069a&amp;chksm=e96c32fcde1bbbeaf4bb49c82af649c6463e2e16bcba1a37c8ecb0f1baaf121fb36af34c69d3#rd","文章永久链接")</f>
        <v>文章永久链接</v>
      </c>
    </row>
    <row r="4" spans="1:5" x14ac:dyDescent="0.4">
      <c r="A4" s="2" t="s">
        <v>1528</v>
      </c>
      <c r="B4" s="2" t="s">
        <v>1527</v>
      </c>
      <c r="C4" s="2" t="s">
        <v>1526</v>
      </c>
      <c r="D4" s="2" t="s">
        <v>1525</v>
      </c>
      <c r="E4" s="3" t="str">
        <f>HYPERLINK("http://mp.weixin.qq.com/s?__biz=MzI0MzMzNzczNQ==&amp;mid=2247495053&amp;idx=1&amp;sn=9ff1f9f3149af5eb13b4b0f27547d127&amp;chksm=e96c32e5de1bbbf321eacb5a5b3255358b87ed09306579092cede85da5d69915b3977145784a#rd","文章永久链接")</f>
        <v>文章永久链接</v>
      </c>
    </row>
    <row r="5" spans="1:5" x14ac:dyDescent="0.4">
      <c r="A5" s="2" t="s">
        <v>1528</v>
      </c>
      <c r="B5" s="2" t="s">
        <v>1540</v>
      </c>
      <c r="C5" s="2" t="s">
        <v>1539</v>
      </c>
      <c r="D5" s="2" t="s">
        <v>1538</v>
      </c>
      <c r="E5" s="3" t="str">
        <f>HYPERLINK("http://mp.weixin.qq.com/s?__biz=MzI0MzMzNzczNQ==&amp;mid=2247495039&amp;idx=1&amp;sn=c64cff2fab379436f872324dadae5a4b&amp;chksm=e96c3217de1bbb01c4cdf1ef8dcdeda0fd65adfedf8aff752e2d35d9bb926099814cf31cf9bb#rd","文章永久链接")</f>
        <v>文章永久链接</v>
      </c>
    </row>
    <row r="6" spans="1:5" x14ac:dyDescent="0.4">
      <c r="A6" s="2" t="s">
        <v>1528</v>
      </c>
      <c r="B6" s="2" t="s">
        <v>1537</v>
      </c>
      <c r="C6" s="2" t="s">
        <v>1536</v>
      </c>
      <c r="D6" s="2" t="s">
        <v>1535</v>
      </c>
      <c r="E6" s="3" t="str">
        <f>HYPERLINK("http://mp.weixin.qq.com/s?__biz=MzI0MzMzNzczNQ==&amp;mid=2247494944&amp;idx=1&amp;sn=bba91235b776b85d166700e0d135e01a&amp;chksm=e96c3248de1bbb5e09def693b5d9b9743965b62afa8ae64ac8b56f29e7dcd0e4e175aef1a846#rd","文章永久链接")</f>
        <v>文章永久链接</v>
      </c>
    </row>
    <row r="7" spans="1:5" x14ac:dyDescent="0.4">
      <c r="A7" s="2" t="s">
        <v>1528</v>
      </c>
      <c r="B7" s="2" t="s">
        <v>1555</v>
      </c>
      <c r="C7" s="2" t="s">
        <v>1554</v>
      </c>
      <c r="D7" s="2" t="s">
        <v>1553</v>
      </c>
      <c r="E7" s="3" t="str">
        <f>HYPERLINK("http://mp.weixin.qq.com/s?__biz=MzI0MzMzNzczNQ==&amp;mid=2247494928&amp;idx=1&amp;sn=fdead529b62d7e282ca203bf3fc68d86&amp;chksm=e96c3278de1bbb6ebab45477bfee3a6b93a1fe8af62f621d84cc6dd7fc3a936ed0c066cb7256#rd","文章永久链接")</f>
        <v>文章永久链接</v>
      </c>
    </row>
    <row r="8" spans="1:5" x14ac:dyDescent="0.4">
      <c r="A8" s="2" t="s">
        <v>1528</v>
      </c>
      <c r="B8" s="2" t="s">
        <v>1552</v>
      </c>
      <c r="C8" s="2" t="s">
        <v>1551</v>
      </c>
      <c r="D8" s="2" t="s">
        <v>1550</v>
      </c>
      <c r="E8" s="3" t="str">
        <f>HYPERLINK("http://mp.weixin.qq.com/s?__biz=MzI0MzMzNzczNQ==&amp;mid=2247494908&amp;idx=1&amp;sn=93a64d6bb72ef5c618ff2882fe95e76b&amp;chksm=e96c3394de1bba825d4e495efaf9a4fbec08efb566aad0f2e3c2bf3c8606fc7f7c29511bfdf7#rd","文章永久链接")</f>
        <v>文章永久链接</v>
      </c>
    </row>
    <row r="9" spans="1:5" x14ac:dyDescent="0.4">
      <c r="A9" s="2" t="s">
        <v>1528</v>
      </c>
      <c r="B9" s="2" t="s">
        <v>1549</v>
      </c>
      <c r="C9" s="2" t="s">
        <v>1548</v>
      </c>
      <c r="D9" s="2" t="s">
        <v>1547</v>
      </c>
      <c r="E9" s="3" t="str">
        <f>HYPERLINK("http://mp.weixin.qq.com/s?__biz=MzI0MzMzNzczNQ==&amp;mid=2247494875&amp;idx=1&amp;sn=ebe0a2dbbb572b11621a17d550a4fa88&amp;chksm=e96c33b3de1bbaa5bc9adfe0fa941f55f28110b2927a80a9c5fe86b7cdf989f091d5aa1f1bac#rd","文章永久链接")</f>
        <v>文章永久链接</v>
      </c>
    </row>
    <row r="10" spans="1:5" x14ac:dyDescent="0.4">
      <c r="A10" s="2" t="s">
        <v>1528</v>
      </c>
      <c r="B10" s="2" t="s">
        <v>1546</v>
      </c>
      <c r="C10" s="2" t="s">
        <v>1545</v>
      </c>
      <c r="D10" s="2" t="s">
        <v>1544</v>
      </c>
      <c r="E10" s="3" t="str">
        <f>HYPERLINK("http://mp.weixin.qq.com/s?__biz=MzI0MzMzNzczNQ==&amp;mid=2247494864&amp;idx=1&amp;sn=5c720e97965f1cd8f60741387a3819b7&amp;chksm=e96c33b8de1bbaae8b81cb52909fffba5c8a4a34c00395e532394b0e114d60030bd5ffc86236#rd","文章永久链接")</f>
        <v>文章永久链接</v>
      </c>
    </row>
    <row r="11" spans="1:5" x14ac:dyDescent="0.4">
      <c r="A11" s="2" t="s">
        <v>1528</v>
      </c>
      <c r="B11" s="2" t="s">
        <v>1543</v>
      </c>
      <c r="C11" s="2" t="s">
        <v>1542</v>
      </c>
      <c r="D11" s="2" t="s">
        <v>1541</v>
      </c>
      <c r="E11" s="3" t="str">
        <f>HYPERLINK("http://mp.weixin.qq.com/s?__biz=MzI0MzMzNzczNQ==&amp;mid=2247494846&amp;idx=1&amp;sn=cb1d3c2ee7d21dc4be1105ef6c5bc553&amp;chksm=e96c33d6de1bbac0e534a3c27a222244067d94576dbd02d6f4fd77517354ba593d36fa600331#rd","文章永久链接")</f>
        <v>文章永久链接</v>
      </c>
    </row>
    <row r="12" spans="1:5" x14ac:dyDescent="0.4">
      <c r="A12" s="2" t="s">
        <v>1528</v>
      </c>
      <c r="B12" s="2" t="s">
        <v>1564</v>
      </c>
      <c r="C12" s="2" t="s">
        <v>1563</v>
      </c>
      <c r="D12" s="2" t="s">
        <v>1562</v>
      </c>
      <c r="E12" s="3" t="str">
        <f>HYPERLINK("http://mp.weixin.qq.com/s?__biz=MzI0MzMzNzczNQ==&amp;mid=2247494803&amp;idx=1&amp;sn=0b33e5be80a7061afc1a3aa9efa9d1d7&amp;chksm=e96c33fbde1bbaedaf09843abf68db5433d55c2fe9fdee7571cb92fae72bea4188b8e265c0f9#rd","文章永久链接")</f>
        <v>文章永久链接</v>
      </c>
    </row>
    <row r="13" spans="1:5" x14ac:dyDescent="0.4">
      <c r="A13" s="2" t="s">
        <v>1528</v>
      </c>
      <c r="B13" s="2" t="s">
        <v>1561</v>
      </c>
      <c r="C13" s="2" t="s">
        <v>1560</v>
      </c>
      <c r="D13" s="2" t="s">
        <v>1559</v>
      </c>
      <c r="E13" s="3" t="str">
        <f>HYPERLINK("http://mp.weixin.qq.com/s?__biz=MzI0MzMzNzczNQ==&amp;mid=2247494785&amp;idx=1&amp;sn=df89b7e5de8b85397d174f6b55edcba9&amp;chksm=e96c33e9de1bbaff7f71fb982071dc8b36562f65b170253f131b19389091be10a8c6364f2fe5#rd","文章永久链接")</f>
        <v>文章永久链接</v>
      </c>
    </row>
    <row r="14" spans="1:5" x14ac:dyDescent="0.4">
      <c r="A14" s="2" t="s">
        <v>1528</v>
      </c>
      <c r="B14" s="2" t="s">
        <v>1558</v>
      </c>
      <c r="C14" s="2" t="s">
        <v>1557</v>
      </c>
      <c r="D14" s="2" t="s">
        <v>1556</v>
      </c>
      <c r="E14" s="3" t="str">
        <f>HYPERLINK("http://mp.weixin.qq.com/s?__biz=MzI0MzMzNzczNQ==&amp;mid=2247494773&amp;idx=1&amp;sn=1b9ff23529f3291945d4f5aba213619a&amp;chksm=e96c331dde1bba0bc1aeea6bc6e6799aeac687fef90c1044f80d858068e1bcfd211081ba4dfb#rd","文章永久链接")</f>
        <v>文章永久链接</v>
      </c>
    </row>
    <row r="15" spans="1:5" x14ac:dyDescent="0.4">
      <c r="A15" s="2" t="s">
        <v>1528</v>
      </c>
      <c r="B15" s="2" t="s">
        <v>1576</v>
      </c>
      <c r="C15" s="2" t="s">
        <v>1575</v>
      </c>
      <c r="D15" s="2" t="s">
        <v>1574</v>
      </c>
      <c r="E15" s="3" t="str">
        <f>HYPERLINK("http://mp.weixin.qq.com/s?__biz=MzI0MzMzNzczNQ==&amp;mid=2247494741&amp;idx=1&amp;sn=da0c67cd40d982780b5a91a617b3e6c0&amp;chksm=e96c333dde1bba2b6be86113620d1d98b06baffd51c4e7fd943b43ac65d9de0b7471ea74434b#rd","文章永久链接")</f>
        <v>文章永久链接</v>
      </c>
    </row>
    <row r="16" spans="1:5" x14ac:dyDescent="0.4">
      <c r="A16" s="2" t="s">
        <v>1528</v>
      </c>
      <c r="B16" s="2" t="s">
        <v>1573</v>
      </c>
      <c r="C16" s="2" t="s">
        <v>1572</v>
      </c>
      <c r="D16" s="2" t="s">
        <v>1571</v>
      </c>
      <c r="E16" s="3" t="str">
        <f>HYPERLINK("http://mp.weixin.qq.com/s?__biz=MzI0MzMzNzczNQ==&amp;mid=2247494723&amp;idx=1&amp;sn=d96ee11bfb073dfd80275f1ea4988c56&amp;chksm=e96c332bde1bba3d3b26805e2585611d949fcf37d7b3fd86fa64e3d398b6d96d064e572301b6#rd","文章永久链接")</f>
        <v>文章永久链接</v>
      </c>
    </row>
    <row r="17" spans="1:5" x14ac:dyDescent="0.4">
      <c r="A17" s="2" t="s">
        <v>1528</v>
      </c>
      <c r="B17" s="2" t="s">
        <v>1570</v>
      </c>
      <c r="C17" s="2" t="s">
        <v>1569</v>
      </c>
      <c r="D17" s="2" t="s">
        <v>1568</v>
      </c>
      <c r="E17" s="3" t="str">
        <f>HYPERLINK("http://mp.weixin.qq.com/s?__biz=MzI0MzMzNzczNQ==&amp;mid=2247494711&amp;idx=1&amp;sn=0f0bf4d507831bc171655a9083c80dc1&amp;chksm=e96c335fde1bba4964ba91c791b127a4828e84e8b3252a4d73bdd254f0bc5d9c29fadf929f8d#rd","文章永久链接")</f>
        <v>文章永久链接</v>
      </c>
    </row>
    <row r="18" spans="1:5" x14ac:dyDescent="0.4">
      <c r="A18" s="2" t="s">
        <v>1528</v>
      </c>
      <c r="B18" s="2" t="s">
        <v>1567</v>
      </c>
      <c r="C18" s="2" t="s">
        <v>1566</v>
      </c>
      <c r="D18" s="2" t="s">
        <v>1565</v>
      </c>
      <c r="E18" s="3" t="str">
        <f>HYPERLINK("http://mp.weixin.qq.com/s?__biz=MzI0MzMzNzczNQ==&amp;mid=2247494702&amp;idx=1&amp;sn=5fe5df77898526b2575cb60eb7595016&amp;chksm=e96c3346de1bba50f608c266b5bec6aed7d14d201dbdc268b868eb4afe33f2842a7d577b6913#rd","文章永久链接")</f>
        <v>文章永久链接</v>
      </c>
    </row>
  </sheetData>
  <sortState xmlns:xlrd2="http://schemas.microsoft.com/office/spreadsheetml/2017/richdata2" ref="A2:E18">
    <sortCondition descending="1" ref="C2:C18"/>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EE178-C689-4731-8594-08819D0A8B05}">
  <sheetPr>
    <outlinePr summaryBelow="0" summaryRight="0"/>
  </sheetPr>
  <dimension ref="A1:E46"/>
  <sheetViews>
    <sheetView zoomScaleNormal="100" workbookViewId="0"/>
  </sheetViews>
  <sheetFormatPr defaultRowHeight="12.3" x14ac:dyDescent="0.4"/>
  <cols>
    <col min="1" max="1" width="12.59765625" style="2" customWidth="1"/>
    <col min="2" max="2" width="72" style="2" customWidth="1"/>
    <col min="3" max="3" width="17.09765625" style="2" customWidth="1"/>
    <col min="4" max="4" width="81.8984375" style="2" customWidth="1"/>
    <col min="5" max="5" width="10.796875" style="2" customWidth="1"/>
    <col min="6" max="16384" width="8.796875" style="1"/>
  </cols>
  <sheetData>
    <row r="1" spans="1:5" x14ac:dyDescent="0.4">
      <c r="A1" s="2" t="s">
        <v>435</v>
      </c>
      <c r="B1" s="2" t="s">
        <v>434</v>
      </c>
      <c r="C1" s="2" t="s">
        <v>433</v>
      </c>
      <c r="D1" s="2" t="s">
        <v>432</v>
      </c>
      <c r="E1" s="2" t="s">
        <v>431</v>
      </c>
    </row>
    <row r="2" spans="1:5" x14ac:dyDescent="0.4">
      <c r="A2" s="2" t="s">
        <v>1580</v>
      </c>
      <c r="B2" s="2" t="s">
        <v>1590</v>
      </c>
      <c r="C2" s="2" t="s">
        <v>1589</v>
      </c>
      <c r="D2" s="2" t="s">
        <v>1588</v>
      </c>
      <c r="E2" s="3" t="str">
        <f>HYPERLINK("http://mp.weixin.qq.com/s?__biz=MzI3NTMwNjUyMw==&amp;mid=2247513273&amp;idx=1&amp;sn=72cd94880567dfe0bf2ec7fa00829574&amp;chksm=eb0435cddc73bcdb2a0148457fa0b9fa704f9877881aa37f90b119393de3057a375f936a5c59#rd","文章永久链接")</f>
        <v>文章永久链接</v>
      </c>
    </row>
    <row r="3" spans="1:5" x14ac:dyDescent="0.4">
      <c r="A3" s="2" t="s">
        <v>1580</v>
      </c>
      <c r="B3" s="2" t="s">
        <v>1584</v>
      </c>
      <c r="C3" s="2" t="s">
        <v>1586</v>
      </c>
      <c r="D3" s="2" t="s">
        <v>1583</v>
      </c>
      <c r="E3" s="3" t="str">
        <f>HYPERLINK("http://mp.weixin.qq.com/s?__biz=MzI3NTMwNjUyMw==&amp;mid=2247513193&amp;idx=1&amp;sn=5867b93bb64bb022636546922d0ef911&amp;chksm=eb04351ddc73bc0b909b6f4aebc650b5f4771ac7b0ffcdc85e094ba6c8f65f43d488bcbea38e#rd","文章永久链接")</f>
        <v>文章永久链接</v>
      </c>
    </row>
    <row r="4" spans="1:5" x14ac:dyDescent="0.4">
      <c r="A4" s="2" t="s">
        <v>1580</v>
      </c>
      <c r="B4" s="2" t="s">
        <v>1587</v>
      </c>
      <c r="C4" s="2" t="s">
        <v>1586</v>
      </c>
      <c r="D4" s="2" t="s">
        <v>1585</v>
      </c>
      <c r="E4" s="3" t="str">
        <f>HYPERLINK("http://mp.weixin.qq.com/s?__biz=MzI3NTMwNjUyMw==&amp;mid=2247513193&amp;idx=2&amp;sn=3cd33b8c8c8251b0a6726b88760c134a&amp;chksm=eb04351ddc73bc0b6be9213f9b7d2a6cf366a64434a78e779f2700cd277265be298b51e6e6a9#rd","文章永久链接")</f>
        <v>文章永久链接</v>
      </c>
    </row>
    <row r="5" spans="1:5" x14ac:dyDescent="0.4">
      <c r="A5" s="2" t="s">
        <v>1580</v>
      </c>
      <c r="B5" s="2" t="s">
        <v>1584</v>
      </c>
      <c r="C5" s="2" t="s">
        <v>1578</v>
      </c>
      <c r="D5" s="2" t="s">
        <v>1583</v>
      </c>
      <c r="E5" s="3" t="str">
        <f>HYPERLINK("http://mp.weixin.qq.com/s?__biz=MzI3NTMwNjUyMw==&amp;mid=2247513191&amp;idx=1&amp;sn=c77bd87a8cea2de080793b9c3ee7f87d&amp;chksm=eb043513dc73bc0555a2f4f3d999a109343ea39345f2c9d84b6d5d276ff6051323686f541c17#rd","文章永久链接")</f>
        <v>文章永久链接</v>
      </c>
    </row>
    <row r="6" spans="1:5" x14ac:dyDescent="0.4">
      <c r="A6" s="2" t="s">
        <v>1580</v>
      </c>
      <c r="B6" s="2" t="s">
        <v>1582</v>
      </c>
      <c r="C6" s="2" t="s">
        <v>1578</v>
      </c>
      <c r="D6" s="2" t="s">
        <v>1581</v>
      </c>
      <c r="E6" s="3" t="str">
        <f>HYPERLINK("http://mp.weixin.qq.com/s?__biz=MzI3NTMwNjUyMw==&amp;mid=2247513191&amp;idx=2&amp;sn=58c6104b9ceb07f39b9ad68306af3cd0&amp;chksm=eb043513dc73bc051fc42b5f03cab6f29047a69086c59fcb095e66775daaf1bef63a8b82cc29#rd","文章永久链接")</f>
        <v>文章永久链接</v>
      </c>
    </row>
    <row r="7" spans="1:5" x14ac:dyDescent="0.4">
      <c r="A7" s="2" t="s">
        <v>1580</v>
      </c>
      <c r="B7" s="2" t="s">
        <v>1579</v>
      </c>
      <c r="C7" s="2" t="s">
        <v>1578</v>
      </c>
      <c r="D7" s="2" t="s">
        <v>1577</v>
      </c>
      <c r="E7" s="3" t="str">
        <f>HYPERLINK("http://mp.weixin.qq.com/s?__biz=MzI3NTMwNjUyMw==&amp;mid=2247513191&amp;idx=3&amp;sn=359b9e4714eea1afdd6945cc35f94cb5&amp;chksm=eb043513dc73bc05adb82a99d2e064acab8ebcb7a3d7f0a1610d94e0ba93d4948c638bbe0ea1#rd","文章永久链接")</f>
        <v>文章永久链接</v>
      </c>
    </row>
    <row r="8" spans="1:5" x14ac:dyDescent="0.4">
      <c r="A8" s="2" t="s">
        <v>1580</v>
      </c>
      <c r="B8" s="2" t="s">
        <v>1582</v>
      </c>
      <c r="C8" s="2" t="s">
        <v>1608</v>
      </c>
      <c r="D8" s="2" t="s">
        <v>1581</v>
      </c>
      <c r="E8" s="3" t="str">
        <f>HYPERLINK("http://mp.weixin.qq.com/s?__biz=MzI3NTMwNjUyMw==&amp;mid=2247513092&amp;idx=1&amp;sn=f7e17e877849afcfe85ab6693a96a401&amp;chksm=eb043570dc73bc66e0162d5b6ae361611bf0e8cc2f4de393b62ff9723e9d18067cbbab839d74#rd","文章永久链接")</f>
        <v>文章永久链接</v>
      </c>
    </row>
    <row r="9" spans="1:5" x14ac:dyDescent="0.4">
      <c r="A9" s="2" t="s">
        <v>1580</v>
      </c>
      <c r="B9" s="2" t="s">
        <v>1579</v>
      </c>
      <c r="C9" s="2" t="s">
        <v>1608</v>
      </c>
      <c r="D9" s="2" t="s">
        <v>1577</v>
      </c>
      <c r="E9" s="3" t="str">
        <f>HYPERLINK("http://mp.weixin.qq.com/s?__biz=MzI3NTMwNjUyMw==&amp;mid=2247513092&amp;idx=2&amp;sn=311d137f96b8feecb93b98ba90458507&amp;chksm=eb043570dc73bc666396522a7a79ed183627d0cab4e5350385e1050c597783760abc9a240df4#rd","文章永久链接")</f>
        <v>文章永久链接</v>
      </c>
    </row>
    <row r="10" spans="1:5" x14ac:dyDescent="0.4">
      <c r="A10" s="2" t="s">
        <v>1580</v>
      </c>
      <c r="B10" s="2" t="s">
        <v>1607</v>
      </c>
      <c r="C10" s="2" t="s">
        <v>1604</v>
      </c>
      <c r="D10" s="2" t="s">
        <v>1606</v>
      </c>
      <c r="E10" s="3" t="str">
        <f>HYPERLINK("http://mp.weixin.qq.com/s?__biz=MzI3NTMwNjUyMw==&amp;mid=2247513035&amp;idx=1&amp;sn=38c98b64610c581fe595db3009728344&amp;chksm=eb0432bfdc73bba98efe7131d45b8a2be24c8093cf7a9117216b440cd4e32a2f54b06bffe2f9#rd","文章永久链接")</f>
        <v>文章永久链接</v>
      </c>
    </row>
    <row r="11" spans="1:5" x14ac:dyDescent="0.4">
      <c r="A11" s="2" t="s">
        <v>1580</v>
      </c>
      <c r="B11" s="2" t="s">
        <v>1605</v>
      </c>
      <c r="C11" s="2" t="s">
        <v>1604</v>
      </c>
      <c r="D11" s="2" t="s">
        <v>1603</v>
      </c>
      <c r="E11" s="3" t="str">
        <f>HYPERLINK("http://mp.weixin.qq.com/s?__biz=MzI3NTMwNjUyMw==&amp;mid=2247513035&amp;idx=2&amp;sn=b367b878f2c54f3e8135fe8c502fc648&amp;chksm=eb0432bfdc73bba91348fc78eb2bdf9dd0602bc46d4be480ecb7da1c0e84016c6d67d53baa77#rd","文章永久链接")</f>
        <v>文章永久链接</v>
      </c>
    </row>
    <row r="12" spans="1:5" x14ac:dyDescent="0.4">
      <c r="A12" s="2" t="s">
        <v>1580</v>
      </c>
      <c r="B12" s="2" t="s">
        <v>1602</v>
      </c>
      <c r="C12" s="2" t="s">
        <v>1601</v>
      </c>
      <c r="D12" s="2" t="s">
        <v>1600</v>
      </c>
      <c r="E12" s="3" t="str">
        <f>HYPERLINK("http://mp.weixin.qq.com/s?__biz=MzI3NTMwNjUyMw==&amp;mid=2247513000&amp;idx=1&amp;sn=54e74148c8507e6b4c9b4349f9bea958&amp;chksm=eb0432dcdc73bbcacc22825dfc0a91c26a864081b559e69cb701eb56560c1874474cd51742b4#rd","文章永久链接")</f>
        <v>文章永久链接</v>
      </c>
    </row>
    <row r="13" spans="1:5" x14ac:dyDescent="0.4">
      <c r="A13" s="2" t="s">
        <v>1580</v>
      </c>
      <c r="B13" s="2" t="s">
        <v>1599</v>
      </c>
      <c r="C13" s="2" t="s">
        <v>1596</v>
      </c>
      <c r="D13" s="2" t="s">
        <v>1598</v>
      </c>
      <c r="E13" s="3" t="str">
        <f>HYPERLINK("http://mp.weixin.qq.com/s?__biz=MzI3NTMwNjUyMw==&amp;mid=2247512971&amp;idx=1&amp;sn=d8c9f0514562a651afe62ed0ffbc2002&amp;chksm=eb0432ffdc73bbe9a580d972d3722fc3290285bf72e06c406640b31a2168638fc1e1c05ca0e9#rd","文章永久链接")</f>
        <v>文章永久链接</v>
      </c>
    </row>
    <row r="14" spans="1:5" x14ac:dyDescent="0.4">
      <c r="A14" s="2" t="s">
        <v>1580</v>
      </c>
      <c r="B14" s="2" t="s">
        <v>1597</v>
      </c>
      <c r="C14" s="2" t="s">
        <v>1596</v>
      </c>
      <c r="D14" s="2" t="s">
        <v>1585</v>
      </c>
      <c r="E14" s="3" t="str">
        <f>HYPERLINK("http://mp.weixin.qq.com/s?__biz=MzI3NTMwNjUyMw==&amp;mid=2247512971&amp;idx=2&amp;sn=39935a824d06f543c9e182d519c34262&amp;chksm=eb0432ffdc73bbe93153963b94ca0902dd51525d8336e53dabb33ff5ba2b2b2fa0daabc8b9b0#rd","文章永久链接")</f>
        <v>文章永久链接</v>
      </c>
    </row>
    <row r="15" spans="1:5" x14ac:dyDescent="0.4">
      <c r="A15" s="2" t="s">
        <v>1580</v>
      </c>
      <c r="B15" s="2" t="s">
        <v>1595</v>
      </c>
      <c r="C15" s="2" t="s">
        <v>1592</v>
      </c>
      <c r="D15" s="2" t="s">
        <v>1594</v>
      </c>
      <c r="E15" s="3" t="str">
        <f>HYPERLINK("http://mp.weixin.qq.com/s?__biz=MzI3NTMwNjUyMw==&amp;mid=2247512889&amp;idx=1&amp;sn=c42f9b78a1a78e95518083c6bd6f125a&amp;chksm=eb04324ddc73bb5b91eab9927e863ebd5e602ee199f6cca253ea543ce26b4bd25b74be6391c0#rd","文章永久链接")</f>
        <v>文章永久链接</v>
      </c>
    </row>
    <row r="16" spans="1:5" x14ac:dyDescent="0.4">
      <c r="A16" s="2" t="s">
        <v>1580</v>
      </c>
      <c r="B16" s="2" t="s">
        <v>1593</v>
      </c>
      <c r="C16" s="2" t="s">
        <v>1592</v>
      </c>
      <c r="D16" s="2" t="s">
        <v>1591</v>
      </c>
      <c r="E16" s="3" t="str">
        <f>HYPERLINK("http://mp.weixin.qq.com/s?__biz=MzI3NTMwNjUyMw==&amp;mid=2247512889&amp;idx=2&amp;sn=7f15439c23a1280ed317f64bbc3473dc&amp;chksm=eb04324ddc73bb5bb6766174c6ca195cc102a4071d2c5b95ae4e9a2e25bebc36bdf7abf1298d#rd","文章永久链接")</f>
        <v>文章永久链接</v>
      </c>
    </row>
    <row r="17" spans="1:5" x14ac:dyDescent="0.4">
      <c r="A17" s="2" t="s">
        <v>1580</v>
      </c>
      <c r="B17" s="2" t="s">
        <v>1595</v>
      </c>
      <c r="C17" s="2" t="s">
        <v>1627</v>
      </c>
      <c r="D17" s="2" t="s">
        <v>1594</v>
      </c>
      <c r="E17" s="3" t="str">
        <f>HYPERLINK("http://mp.weixin.qq.com/s?__biz=MzI3NTMwNjUyMw==&amp;mid=2247512888&amp;idx=1&amp;sn=2b8677ed3ad4ff0ec206a9a394b7a493&amp;chksm=eb04324cdc73bb5afa12fb56b8f5239a3033e6622edb54e1c0e25f19736745fdcb60bc44ae28#rd","文章永久链接")</f>
        <v>文章永久链接</v>
      </c>
    </row>
    <row r="18" spans="1:5" x14ac:dyDescent="0.4">
      <c r="A18" s="2" t="s">
        <v>1580</v>
      </c>
      <c r="B18" s="2" t="s">
        <v>1593</v>
      </c>
      <c r="C18" s="2" t="s">
        <v>1627</v>
      </c>
      <c r="D18" s="2" t="s">
        <v>1591</v>
      </c>
      <c r="E18" s="3" t="str">
        <f>HYPERLINK("http://mp.weixin.qq.com/s?__biz=MzI3NTMwNjUyMw==&amp;mid=2247512888&amp;idx=2&amp;sn=455ee9eca053ec91dd186d1e8ccb645d&amp;chksm=eb04324cdc73bb5aaeb157271ea6cfb52e31a2605aed7c297d422339c2cbe89bd40b690345a3#rd","文章永久链接")</f>
        <v>文章永久链接</v>
      </c>
    </row>
    <row r="19" spans="1:5" x14ac:dyDescent="0.4">
      <c r="A19" s="2" t="s">
        <v>1580</v>
      </c>
      <c r="B19" s="2" t="s">
        <v>1622</v>
      </c>
      <c r="C19" s="2" t="s">
        <v>1624</v>
      </c>
      <c r="D19" s="2" t="s">
        <v>1620</v>
      </c>
      <c r="E19" s="3" t="str">
        <f>HYPERLINK("http://mp.weixin.qq.com/s?__biz=MzI3NTMwNjUyMw==&amp;mid=2247512806&amp;idx=1&amp;sn=62dfee2d1a2a6e7ad56a94ae044d9277&amp;chksm=eb043392dc73ba8481f9d549b88771abc1250b57c0bfa08ce5e8f5e12d260bcca8cf1d3b6a91#rd","文章永久链接")</f>
        <v>文章永久链接</v>
      </c>
    </row>
    <row r="20" spans="1:5" x14ac:dyDescent="0.4">
      <c r="A20" s="2" t="s">
        <v>1580</v>
      </c>
      <c r="B20" s="2" t="s">
        <v>1626</v>
      </c>
      <c r="C20" s="2" t="s">
        <v>1624</v>
      </c>
      <c r="D20" s="2" t="s">
        <v>1606</v>
      </c>
      <c r="E20" s="3" t="str">
        <f>HYPERLINK("http://mp.weixin.qq.com/s?__biz=MzI3NTMwNjUyMw==&amp;mid=2247512806&amp;idx=2&amp;sn=f358e033aebc2d445af2c33b89027967&amp;chksm=eb043392dc73ba84559adb2bfc54f0bc7386faaafd49623a65c28f6273a2a1acd9dbff0bc20c#rd","文章永久链接")</f>
        <v>文章永久链接</v>
      </c>
    </row>
    <row r="21" spans="1:5" x14ac:dyDescent="0.4">
      <c r="A21" s="2" t="s">
        <v>1580</v>
      </c>
      <c r="B21" s="2" t="s">
        <v>1625</v>
      </c>
      <c r="C21" s="2" t="s">
        <v>1624</v>
      </c>
      <c r="D21" s="2" t="s">
        <v>1623</v>
      </c>
      <c r="E21" s="3" t="str">
        <f>HYPERLINK("http://mp.weixin.qq.com/s?__biz=MzI3NTMwNjUyMw==&amp;mid=2247512806&amp;idx=3&amp;sn=9485c7845f9b77f0f4c6f6fe335508ab&amp;chksm=eb043392dc73ba8467041f78ad22a14a27fb83359748c0b7bdc9754281d57c466a1a7cad9105#rd","文章永久链接")</f>
        <v>文章永久链接</v>
      </c>
    </row>
    <row r="22" spans="1:5" x14ac:dyDescent="0.4">
      <c r="A22" s="2" t="s">
        <v>1580</v>
      </c>
      <c r="B22" s="2" t="s">
        <v>1622</v>
      </c>
      <c r="C22" s="2" t="s">
        <v>1621</v>
      </c>
      <c r="D22" s="2" t="s">
        <v>1620</v>
      </c>
      <c r="E22" s="3" t="str">
        <f>HYPERLINK("http://mp.weixin.qq.com/s?__biz=MzI3NTMwNjUyMw==&amp;mid=2247512772&amp;idx=1&amp;sn=d9033bd968c272a49f4cc51f4610a7d8&amp;chksm=eb0433b0dc73baa6c3ca0c8c9a3f89cccbc56c64589eb29727986efe0db6fa5808993bf01ac1#rd","文章永久链接")</f>
        <v>文章永久链接</v>
      </c>
    </row>
    <row r="23" spans="1:5" x14ac:dyDescent="0.4">
      <c r="A23" s="2" t="s">
        <v>1580</v>
      </c>
      <c r="B23" s="2" t="s">
        <v>1619</v>
      </c>
      <c r="C23" s="2" t="s">
        <v>1618</v>
      </c>
      <c r="D23" s="2" t="s">
        <v>1617</v>
      </c>
      <c r="E23" s="3" t="str">
        <f>HYPERLINK("http://mp.weixin.qq.com/s?__biz=MzI3NTMwNjUyMw==&amp;mid=2247512734&amp;idx=1&amp;sn=cb098f9c5ed72db2bfa6c70ba355cb5d&amp;chksm=eb0433eadc73bafc01495821a4e3c210e3e5b76fe3d59020a96914fcb581a055ba55febac2fd#rd","文章永久链接")</f>
        <v>文章永久链接</v>
      </c>
    </row>
    <row r="24" spans="1:5" x14ac:dyDescent="0.4">
      <c r="A24" s="2" t="s">
        <v>1580</v>
      </c>
      <c r="B24" s="2" t="s">
        <v>1616</v>
      </c>
      <c r="C24" s="2" t="s">
        <v>1615</v>
      </c>
      <c r="D24" s="2" t="s">
        <v>1614</v>
      </c>
      <c r="E24" s="3" t="str">
        <f>HYPERLINK("http://mp.weixin.qq.com/s?__biz=MzI3NTMwNjUyMw==&amp;mid=2247512560&amp;idx=1&amp;sn=303f6a051aff94970a3a9a81520e1abe&amp;chksm=eb043084dc73b9925f6f9fc5f73eb0583543d794373a0831210cc857c148c27f8815c5ad8ccd#rd","文章永久链接")</f>
        <v>文章永久链接</v>
      </c>
    </row>
    <row r="25" spans="1:5" x14ac:dyDescent="0.4">
      <c r="A25" s="2" t="s">
        <v>1580</v>
      </c>
      <c r="B25" s="2" t="s">
        <v>1613</v>
      </c>
      <c r="C25" s="2" t="s">
        <v>1610</v>
      </c>
      <c r="D25" s="2" t="s">
        <v>1612</v>
      </c>
      <c r="E25" s="3" t="str">
        <f>HYPERLINK("http://mp.weixin.qq.com/s?__biz=MzI3NTMwNjUyMw==&amp;mid=2247512518&amp;idx=1&amp;sn=5c64c84a48c561beb1a523c63a485877&amp;chksm=eb0430b2dc73b9a4b90c30442061f4307d62552d93e826c47c3ecab7613073a02d583c7bce80#rd","文章永久链接")</f>
        <v>文章永久链接</v>
      </c>
    </row>
    <row r="26" spans="1:5" x14ac:dyDescent="0.4">
      <c r="A26" s="2" t="s">
        <v>1580</v>
      </c>
      <c r="B26" s="2" t="s">
        <v>1611</v>
      </c>
      <c r="C26" s="2" t="s">
        <v>1610</v>
      </c>
      <c r="D26" s="2" t="s">
        <v>1609</v>
      </c>
      <c r="E26" s="3" t="str">
        <f>HYPERLINK("http://mp.weixin.qq.com/s?__biz=MzI3NTMwNjUyMw==&amp;mid=2247512518&amp;idx=2&amp;sn=e8b79a4d910bf3a48fb51c750aa345cb&amp;chksm=eb0430b2dc73b9a43dcca3bb214e86c87a409798761a9d4cee041a1daf23a859bb163fc1de5c#rd","文章永久链接")</f>
        <v>文章永久链接</v>
      </c>
    </row>
    <row r="27" spans="1:5" x14ac:dyDescent="0.4">
      <c r="A27" s="2" t="s">
        <v>1580</v>
      </c>
      <c r="B27" s="2" t="s">
        <v>1613</v>
      </c>
      <c r="C27" s="2" t="s">
        <v>1643</v>
      </c>
      <c r="D27" s="2" t="s">
        <v>1612</v>
      </c>
      <c r="E27" s="3" t="str">
        <f>HYPERLINK("http://mp.weixin.qq.com/s?__biz=MzI3NTMwNjUyMw==&amp;mid=2247512517&amp;idx=1&amp;sn=37d76525b7d91079fdaa474b2dd97ca2&amp;chksm=eb0430b1dc73b9a756d26f242856e91cafd4222706261dd30654776f4db52099880ff2d0312f#rd","文章永久链接")</f>
        <v>文章永久链接</v>
      </c>
    </row>
    <row r="28" spans="1:5" x14ac:dyDescent="0.4">
      <c r="A28" s="2" t="s">
        <v>1580</v>
      </c>
      <c r="B28" s="2" t="s">
        <v>1642</v>
      </c>
      <c r="C28" s="2" t="s">
        <v>1640</v>
      </c>
      <c r="D28" s="2" t="s">
        <v>1606</v>
      </c>
      <c r="E28" s="3" t="str">
        <f>HYPERLINK("http://mp.weixin.qq.com/s?__biz=MzI3NTMwNjUyMw==&amp;mid=2247512451&amp;idx=1&amp;sn=4753ac1db67b7f48159e6a3e01b18f9a&amp;chksm=eb0430f7dc73b9e1743cbb5ffa712d01d00046458a02b0878c989e993c671dd6a29cb99825b3#rd","文章永久链接")</f>
        <v>文章永久链接</v>
      </c>
    </row>
    <row r="29" spans="1:5" x14ac:dyDescent="0.4">
      <c r="A29" s="2" t="s">
        <v>1580</v>
      </c>
      <c r="B29" s="2" t="s">
        <v>1641</v>
      </c>
      <c r="C29" s="2" t="s">
        <v>1640</v>
      </c>
      <c r="D29" s="2" t="s">
        <v>1639</v>
      </c>
      <c r="E29" s="3" t="str">
        <f>HYPERLINK("http://mp.weixin.qq.com/s?__biz=MzI3NTMwNjUyMw==&amp;mid=2247512451&amp;idx=2&amp;sn=3e66f705ae4edda703d62351e0b4d24d&amp;chksm=eb0430f7dc73b9e1a4de68cd7475821a8aec9085a5e9b1a20315ad77a8a756697d9fe094b36f#rd","文章永久链接")</f>
        <v>文章永久链接</v>
      </c>
    </row>
    <row r="30" spans="1:5" x14ac:dyDescent="0.4">
      <c r="A30" s="2" t="s">
        <v>1580</v>
      </c>
      <c r="B30" s="2" t="s">
        <v>1638</v>
      </c>
      <c r="C30" s="2" t="s">
        <v>1637</v>
      </c>
      <c r="D30" s="2" t="s">
        <v>1636</v>
      </c>
      <c r="E30" s="3" t="str">
        <f>HYPERLINK("http://mp.weixin.qq.com/s?__biz=MzI3NTMwNjUyMw==&amp;mid=2247512432&amp;idx=1&amp;sn=e45cbb4833ddd444de407ef09b4b900e&amp;chksm=eb043004dc73b9127e36c9bc6be4deed3fcf8536b369668a5d5b4ce0afb5310d555d22540442#rd","文章永久链接")</f>
        <v>文章永久链接</v>
      </c>
    </row>
    <row r="31" spans="1:5" x14ac:dyDescent="0.4">
      <c r="A31" s="2" t="s">
        <v>1580</v>
      </c>
      <c r="B31" s="2" t="s">
        <v>1635</v>
      </c>
      <c r="C31" s="2" t="s">
        <v>1634</v>
      </c>
      <c r="D31" s="2" t="s">
        <v>1633</v>
      </c>
      <c r="E31" s="3" t="str">
        <f>HYPERLINK("http://mp.weixin.qq.com/s?__biz=MzI3NTMwNjUyMw==&amp;mid=2247512394&amp;idx=1&amp;sn=f8a2469621c1c78a6fe6a1367df6c60e&amp;chksm=eb04303edc73b928597aac88cb0a7734f01d9577744a5ec5fc173277b8e85ac4ff1cb42661a4#rd","文章永久链接")</f>
        <v>文章永久链接</v>
      </c>
    </row>
    <row r="32" spans="1:5" x14ac:dyDescent="0.4">
      <c r="A32" s="2" t="s">
        <v>1580</v>
      </c>
      <c r="B32" s="2" t="s">
        <v>1632</v>
      </c>
      <c r="C32" s="2" t="s">
        <v>1629</v>
      </c>
      <c r="D32" s="2" t="s">
        <v>1631</v>
      </c>
      <c r="E32" s="3" t="str">
        <f>HYPERLINK("http://mp.weixin.qq.com/s?__biz=MzI3NTMwNjUyMw==&amp;mid=2247512372&amp;idx=1&amp;sn=abddc5a1e73b0828d7db202f7552545d&amp;chksm=eb043040dc73b956fcdbfd3ef9fa89644a02948b3c5c26ab41ff521f225e0cab2d72381dda5e#rd","文章永久链接")</f>
        <v>文章永久链接</v>
      </c>
    </row>
    <row r="33" spans="1:5" x14ac:dyDescent="0.4">
      <c r="A33" s="2" t="s">
        <v>1580</v>
      </c>
      <c r="B33" s="2" t="s">
        <v>1630</v>
      </c>
      <c r="C33" s="2" t="s">
        <v>1629</v>
      </c>
      <c r="D33" s="2" t="s">
        <v>1628</v>
      </c>
      <c r="E33" s="3" t="str">
        <f>HYPERLINK("http://mp.weixin.qq.com/s?__biz=MzI3NTMwNjUyMw==&amp;mid=2247512372&amp;idx=2&amp;sn=e6063a01c071b4df6699ae3880312e48&amp;chksm=eb043040dc73b9562730eab28a4ccffd0bcf004f29924fef4cc4093f78d2d934d3dc4a6f75ad#rd","文章永久链接")</f>
        <v>文章永久链接</v>
      </c>
    </row>
    <row r="34" spans="1:5" x14ac:dyDescent="0.4">
      <c r="A34" s="2" t="s">
        <v>1580</v>
      </c>
      <c r="B34" s="2" t="s">
        <v>1632</v>
      </c>
      <c r="C34" s="2" t="s">
        <v>1667</v>
      </c>
      <c r="D34" s="2" t="s">
        <v>1631</v>
      </c>
      <c r="E34" s="3" t="str">
        <f>HYPERLINK("http://mp.weixin.qq.com/s?__biz=MzI3NTMwNjUyMw==&amp;mid=2247512371&amp;idx=1&amp;sn=84d79e11381e696fa259991f36e1a533&amp;chksm=eb043047dc73b9519c578418fe8f6b1c8c1683b39d4511149086745694c01a60a892608b2db7#rd","文章永久链接")</f>
        <v>文章永久链接</v>
      </c>
    </row>
    <row r="35" spans="1:5" x14ac:dyDescent="0.4">
      <c r="A35" s="2" t="s">
        <v>1580</v>
      </c>
      <c r="B35" s="2" t="s">
        <v>1630</v>
      </c>
      <c r="C35" s="2" t="s">
        <v>1667</v>
      </c>
      <c r="D35" s="2" t="s">
        <v>1628</v>
      </c>
      <c r="E35" s="3" t="str">
        <f>HYPERLINK("http://mp.weixin.qq.com/s?__biz=MzI3NTMwNjUyMw==&amp;mid=2247512371&amp;idx=2&amp;sn=458d0252b0fe3131819212ee91b2802e&amp;chksm=eb043047dc73b95120c6f900ea17c2c9afa652dd2186fb89192a3b5a3e89f78791942194b778#rd","文章永久链接")</f>
        <v>文章永久链接</v>
      </c>
    </row>
    <row r="36" spans="1:5" x14ac:dyDescent="0.4">
      <c r="A36" s="2" t="s">
        <v>1580</v>
      </c>
      <c r="B36" s="2" t="s">
        <v>1657</v>
      </c>
      <c r="C36" s="2" t="s">
        <v>1664</v>
      </c>
      <c r="D36" s="2" t="s">
        <v>1656</v>
      </c>
      <c r="E36" s="3" t="str">
        <f>HYPERLINK("http://mp.weixin.qq.com/s?__biz=MzI3NTMwNjUyMw==&amp;mid=2247512301&amp;idx=1&amp;sn=86db1bfe79b5bba6157ff922de2ede74&amp;chksm=eb043199dc73b88f3b4799594a018735a47200abfd729f54e3c2b91716380589efd57b5efd33#rd","文章永久链接")</f>
        <v>文章永久链接</v>
      </c>
    </row>
    <row r="37" spans="1:5" x14ac:dyDescent="0.4">
      <c r="A37" s="2" t="s">
        <v>1580</v>
      </c>
      <c r="B37" s="2" t="s">
        <v>1666</v>
      </c>
      <c r="C37" s="2" t="s">
        <v>1664</v>
      </c>
      <c r="D37" s="2" t="s">
        <v>1606</v>
      </c>
      <c r="E37" s="3" t="str">
        <f>HYPERLINK("http://mp.weixin.qq.com/s?__biz=MzI3NTMwNjUyMw==&amp;mid=2247512301&amp;idx=2&amp;sn=61d94137586a07190db3b60fb989f553&amp;chksm=eb043199dc73b88feacf70d6e2342fe6c9eac7f06e564b2a1a02abcec389bbd0a6d9038fc776#rd","文章永久链接")</f>
        <v>文章永久链接</v>
      </c>
    </row>
    <row r="38" spans="1:5" x14ac:dyDescent="0.4">
      <c r="A38" s="2" t="s">
        <v>1580</v>
      </c>
      <c r="B38" s="2" t="s">
        <v>1665</v>
      </c>
      <c r="C38" s="2" t="s">
        <v>1664</v>
      </c>
      <c r="D38" s="2" t="s">
        <v>1663</v>
      </c>
      <c r="E38" s="3" t="str">
        <f>HYPERLINK("http://mp.weixin.qq.com/s?__biz=MzI3NTMwNjUyMw==&amp;mid=2247512301&amp;idx=3&amp;sn=f65f207ee95179224c78a847c098a553&amp;chksm=eb043199dc73b88ff452bc6e50f66a53bf7aa744a40ac2afef2dac0fb02d3b1583ebe8eab31f#rd","文章永久链接")</f>
        <v>文章永久链接</v>
      </c>
    </row>
    <row r="39" spans="1:5" x14ac:dyDescent="0.4">
      <c r="A39" s="2" t="s">
        <v>1580</v>
      </c>
      <c r="B39" s="2" t="s">
        <v>1662</v>
      </c>
      <c r="C39" s="2" t="s">
        <v>1659</v>
      </c>
      <c r="D39" s="2" t="s">
        <v>1661</v>
      </c>
      <c r="E39" s="3" t="str">
        <f>HYPERLINK("http://mp.weixin.qq.com/s?__biz=MzI3NTMwNjUyMw==&amp;mid=2247512269&amp;idx=1&amp;sn=94f380d2b590831a6e6f1c704bfa0dfb&amp;chksm=eb0431b9dc73b8af18bb0977e27f1c32ac46fc1dbbe588e4efb54a1b9c9402ff9e3d43b43c94#rd","文章永久链接")</f>
        <v>文章永久链接</v>
      </c>
    </row>
    <row r="40" spans="1:5" x14ac:dyDescent="0.4">
      <c r="A40" s="2" t="s">
        <v>1580</v>
      </c>
      <c r="B40" s="2" t="s">
        <v>1660</v>
      </c>
      <c r="C40" s="2" t="s">
        <v>1659</v>
      </c>
      <c r="D40" s="2" t="s">
        <v>1658</v>
      </c>
      <c r="E40" s="3" t="str">
        <f>HYPERLINK("http://mp.weixin.qq.com/s?__biz=MzI3NTMwNjUyMw==&amp;mid=2247512269&amp;idx=2&amp;sn=f45f3147ec4022147d23946fec905312&amp;chksm=eb0431b9dc73b8af8e4d54fbf1d53835e45541b8822e930d054023c2faf4624e09888b03a6eb#rd","文章永久链接")</f>
        <v>文章永久链接</v>
      </c>
    </row>
    <row r="41" spans="1:5" x14ac:dyDescent="0.4">
      <c r="A41" s="2" t="s">
        <v>1580</v>
      </c>
      <c r="B41" s="2" t="s">
        <v>1657</v>
      </c>
      <c r="C41" s="2" t="s">
        <v>1655</v>
      </c>
      <c r="D41" s="2" t="s">
        <v>1656</v>
      </c>
      <c r="E41" s="3" t="str">
        <f>HYPERLINK("http://mp.weixin.qq.com/s?__biz=MzI3NTMwNjUyMw==&amp;mid=2247512246&amp;idx=1&amp;sn=af50ad79ff7fe357154b932730c54da0&amp;chksm=eb0431c2dc73b8d49c080b8876d1b32cd032ca2288cd42b2103d5252cae0d4d0bbf23e48eecb#rd","文章永久链接")</f>
        <v>文章永久链接</v>
      </c>
    </row>
    <row r="42" spans="1:5" x14ac:dyDescent="0.4">
      <c r="A42" s="2" t="s">
        <v>1580</v>
      </c>
      <c r="B42" s="2" t="s">
        <v>1654</v>
      </c>
      <c r="C42" s="2" t="s">
        <v>1655</v>
      </c>
      <c r="D42" s="2" t="s">
        <v>1652</v>
      </c>
      <c r="E42" s="3" t="str">
        <f>HYPERLINK("http://mp.weixin.qq.com/s?__biz=MzI3NTMwNjUyMw==&amp;mid=2247512246&amp;idx=2&amp;sn=b93073502314f5eece33bddfdf2583a4&amp;chksm=eb0431c2dc73b8d43adeaac34964c4b64c41ae2742e771bf1284df4511009ce94e182c83a830#rd","文章永久链接")</f>
        <v>文章永久链接</v>
      </c>
    </row>
    <row r="43" spans="1:5" x14ac:dyDescent="0.4">
      <c r="A43" s="2" t="s">
        <v>1580</v>
      </c>
      <c r="B43" s="2" t="s">
        <v>1654</v>
      </c>
      <c r="C43" s="2" t="s">
        <v>1653</v>
      </c>
      <c r="D43" s="2" t="s">
        <v>1652</v>
      </c>
      <c r="E43" s="3" t="str">
        <f>HYPERLINK("http://mp.weixin.qq.com/s?__biz=MzI3NTMwNjUyMw==&amp;mid=2247512122&amp;idx=1&amp;sn=bf347d70a42f53ac08093071e2ae5a7d&amp;chksm=eb04314edc73b858d88b93640a485c76cc7084caa0375e5e52ee5f7f381f5d9db0d6e16fd6f4#rd","文章永久链接")</f>
        <v>文章永久链接</v>
      </c>
    </row>
    <row r="44" spans="1:5" x14ac:dyDescent="0.4">
      <c r="A44" s="2" t="s">
        <v>1580</v>
      </c>
      <c r="B44" s="2" t="s">
        <v>1651</v>
      </c>
      <c r="C44" s="2" t="s">
        <v>1650</v>
      </c>
      <c r="D44" s="2" t="s">
        <v>1649</v>
      </c>
      <c r="E44" s="3" t="str">
        <f>HYPERLINK("http://mp.weixin.qq.com/s?__biz=MzI3NTMwNjUyMw==&amp;mid=2247512066&amp;idx=1&amp;sn=8326dc1c8f4d0f70dee12cb0eab2253d&amp;chksm=eb043176dc73b860553c5f38f16fc4d77f7a806b2feef2177bfe540b1e02cbc33817b1c9c1f7#rd","文章永久链接")</f>
        <v>文章永久链接</v>
      </c>
    </row>
    <row r="45" spans="1:5" x14ac:dyDescent="0.4">
      <c r="A45" s="2" t="s">
        <v>1580</v>
      </c>
      <c r="B45" s="2" t="s">
        <v>1648</v>
      </c>
      <c r="C45" s="2" t="s">
        <v>1645</v>
      </c>
      <c r="D45" s="2" t="s">
        <v>1647</v>
      </c>
      <c r="E45" s="3" t="str">
        <f>HYPERLINK("http://mp.weixin.qq.com/s?__biz=MzI3NTMwNjUyMw==&amp;mid=2247512044&amp;idx=1&amp;sn=97b6dfc638fc1532ef7cbdc689fc58f8&amp;chksm=eb042e98dc73a78e8b58cc4692759f1e53ada3e4955a71cd5f9d91e290e9421e8b821d39a512#rd","文章永久链接")</f>
        <v>文章永久链接</v>
      </c>
    </row>
    <row r="46" spans="1:5" x14ac:dyDescent="0.4">
      <c r="A46" s="2" t="s">
        <v>1580</v>
      </c>
      <c r="B46" s="2" t="s">
        <v>1646</v>
      </c>
      <c r="C46" s="2" t="s">
        <v>1645</v>
      </c>
      <c r="D46" s="2" t="s">
        <v>1644</v>
      </c>
      <c r="E46" s="3" t="str">
        <f>HYPERLINK("http://mp.weixin.qq.com/s?__biz=MzI3NTMwNjUyMw==&amp;mid=2247512044&amp;idx=2&amp;sn=157ecde2a7be806102d78137fb27102d&amp;chksm=eb042e98dc73a78e03b389734860312caa612e91201e3c9d2a179bdcbc6e29b0f91618afaeca#rd","文章永久链接")</f>
        <v>文章永久链接</v>
      </c>
    </row>
  </sheetData>
  <sortState xmlns:xlrd2="http://schemas.microsoft.com/office/spreadsheetml/2017/richdata2" ref="A2:E46">
    <sortCondition descending="1" ref="C2:C46"/>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C846A-263B-4124-A421-51B130092392}">
  <sheetPr>
    <outlinePr summaryBelow="0" summaryRight="0"/>
  </sheetPr>
  <dimension ref="A1:E16"/>
  <sheetViews>
    <sheetView zoomScaleNormal="100" workbookViewId="0"/>
  </sheetViews>
  <sheetFormatPr defaultRowHeight="12.3" x14ac:dyDescent="0.4"/>
  <cols>
    <col min="1" max="1" width="7.19921875" style="2" customWidth="1"/>
    <col min="2" max="2" width="53.09765625" style="2" customWidth="1"/>
    <col min="3" max="3" width="17.09765625" style="2" customWidth="1"/>
    <col min="4" max="4" width="207.8984375" style="2" customWidth="1"/>
    <col min="5" max="5" width="10.796875" style="2" customWidth="1"/>
    <col min="6" max="16384" width="8.796875" style="1"/>
  </cols>
  <sheetData>
    <row r="1" spans="1:5" x14ac:dyDescent="0.4">
      <c r="A1" s="2" t="s">
        <v>435</v>
      </c>
      <c r="B1" s="2" t="s">
        <v>434</v>
      </c>
      <c r="C1" s="2" t="s">
        <v>433</v>
      </c>
      <c r="D1" s="2" t="s">
        <v>432</v>
      </c>
      <c r="E1" s="2" t="s">
        <v>431</v>
      </c>
    </row>
    <row r="2" spans="1:5" x14ac:dyDescent="0.4">
      <c r="A2" s="2" t="s">
        <v>1671</v>
      </c>
      <c r="B2" s="2" t="s">
        <v>1684</v>
      </c>
      <c r="C2" s="2" t="s">
        <v>1679</v>
      </c>
      <c r="D2" s="2" t="s">
        <v>1683</v>
      </c>
      <c r="E2" s="3" t="str">
        <f>HYPERLINK("http://mp.weixin.qq.com/s?__biz=MzUxMzkwMjY1MA==&amp;mid=2247489608&amp;idx=1&amp;sn=8e44b8b5e8d720fc931a483eab5c3964&amp;chksm=f94f491dce38c00b45bbfd9757800ef25524033a66ca03ee136bd1368ecd8e622a1e1c6b8b35#rd","文章永久链接")</f>
        <v>文章永久链接</v>
      </c>
    </row>
    <row r="3" spans="1:5" x14ac:dyDescent="0.4">
      <c r="A3" s="2" t="s">
        <v>1671</v>
      </c>
      <c r="B3" s="2" t="s">
        <v>1682</v>
      </c>
      <c r="C3" s="2" t="s">
        <v>1679</v>
      </c>
      <c r="D3" s="2" t="s">
        <v>1681</v>
      </c>
      <c r="E3" s="3" t="str">
        <f>HYPERLINK("http://mp.weixin.qq.com/s?__biz=MzUxMzkwMjY1MA==&amp;mid=2247489608&amp;idx=2&amp;sn=7ebe2089bf319fed729f32b6b49a4883&amp;chksm=f94f491dce38c00bfb61396e5018ca7e76b59a0659e2cb8562d988609fa2dc0f6837b8e0488c#rd","文章永久链接")</f>
        <v>文章永久链接</v>
      </c>
    </row>
    <row r="4" spans="1:5" x14ac:dyDescent="0.4">
      <c r="A4" s="2" t="s">
        <v>1671</v>
      </c>
      <c r="B4" s="2" t="s">
        <v>1680</v>
      </c>
      <c r="C4" s="2" t="s">
        <v>1679</v>
      </c>
      <c r="D4" s="2" t="s">
        <v>1678</v>
      </c>
      <c r="E4" s="3" t="str">
        <f>HYPERLINK("http://mp.weixin.qq.com/s?__biz=MzUxMzkwMjY1MA==&amp;mid=2247489608&amp;idx=3&amp;sn=4aeea7561d5ac44e79f5c40ab45d14e8&amp;chksm=f94f491dce38c00b74920702a4168654f118cba85103a889cab6e0c53cb947bb919ab8a3b61d#rd","文章永久链接")</f>
        <v>文章永久链接</v>
      </c>
    </row>
    <row r="5" spans="1:5" x14ac:dyDescent="0.4">
      <c r="A5" s="2" t="s">
        <v>1671</v>
      </c>
      <c r="B5" s="2" t="s">
        <v>1677</v>
      </c>
      <c r="C5" s="2" t="s">
        <v>1669</v>
      </c>
      <c r="D5" s="2" t="s">
        <v>1676</v>
      </c>
      <c r="E5" s="3" t="str">
        <f>HYPERLINK("http://mp.weixin.qq.com/s?__biz=MzUxMzkwMjY1MA==&amp;mid=2247489540&amp;idx=1&amp;sn=14ff8ad9e2c87ea58f4b910dc34e1fc3&amp;chksm=f94f4951ce38c047be54b0247c76e9967004cd57d5cc1675fc6506d07104eed11f2b012a2824#rd","文章永久链接")</f>
        <v>文章永久链接</v>
      </c>
    </row>
    <row r="6" spans="1:5" x14ac:dyDescent="0.4">
      <c r="A6" s="2" t="s">
        <v>1671</v>
      </c>
      <c r="B6" s="2" t="s">
        <v>1675</v>
      </c>
      <c r="C6" s="2" t="s">
        <v>1669</v>
      </c>
      <c r="D6" s="2" t="s">
        <v>1674</v>
      </c>
      <c r="E6" s="3" t="str">
        <f>HYPERLINK("http://mp.weixin.qq.com/s?__biz=MzUxMzkwMjY1MA==&amp;mid=2247489540&amp;idx=2&amp;sn=d9495952055e525bb0ead3a90e9acd35&amp;chksm=f94f4951ce38c047f9b07797891dbcc784d0632583b8c27ef431331e7630bec4676fdcbafa0f#rd","文章永久链接")</f>
        <v>文章永久链接</v>
      </c>
    </row>
    <row r="7" spans="1:5" x14ac:dyDescent="0.4">
      <c r="A7" s="2" t="s">
        <v>1671</v>
      </c>
      <c r="B7" s="2" t="s">
        <v>1673</v>
      </c>
      <c r="C7" s="2" t="s">
        <v>1669</v>
      </c>
      <c r="D7" s="2" t="s">
        <v>1672</v>
      </c>
      <c r="E7" s="3" t="str">
        <f>HYPERLINK("http://mp.weixin.qq.com/s?__biz=MzUxMzkwMjY1MA==&amp;mid=2247489540&amp;idx=3&amp;sn=3e0634ac3d4d6f749f50054c741224ae&amp;chksm=f94f4951ce38c047fc2cf6313a9180e35ef7a5802e0b273a7be408368755711061237f8d816f#rd","文章永久链接")</f>
        <v>文章永久链接</v>
      </c>
    </row>
    <row r="8" spans="1:5" x14ac:dyDescent="0.4">
      <c r="A8" s="2" t="s">
        <v>1671</v>
      </c>
      <c r="B8" s="2" t="s">
        <v>1670</v>
      </c>
      <c r="C8" s="2" t="s">
        <v>1669</v>
      </c>
      <c r="D8" s="2" t="s">
        <v>1668</v>
      </c>
      <c r="E8" s="3" t="str">
        <f>HYPERLINK("http://mp.weixin.qq.com/s?__biz=MzUxMzkwMjY1MA==&amp;mid=2247489540&amp;idx=4&amp;sn=51be3b91f9a11e21fde3de66eaf13d6b&amp;chksm=f94f4951ce38c04757f42c4433874a8d019470b87d8a0dee7406a75b918f4cffe109f74e6bac#rd","文章永久链接")</f>
        <v>文章永久链接</v>
      </c>
    </row>
    <row r="9" spans="1:5" x14ac:dyDescent="0.4">
      <c r="A9" s="2" t="s">
        <v>1671</v>
      </c>
      <c r="B9" s="2" t="s">
        <v>1691</v>
      </c>
      <c r="C9" s="2" t="s">
        <v>1686</v>
      </c>
      <c r="D9" s="2" t="s">
        <v>1690</v>
      </c>
      <c r="E9" s="3" t="str">
        <f>HYPERLINK("http://mp.weixin.qq.com/s?__biz=MzUxMzkwMjY1MA==&amp;mid=2247489500&amp;idx=1&amp;sn=221d29ca306d5da83cc0b22bbe15e877&amp;chksm=f94f4689ce38cf9f4d5bc8a2309492284048312ec98b5632358ac5e09b4f0d5236ddfc6cd8a2#rd","文章永久链接")</f>
        <v>文章永久链接</v>
      </c>
    </row>
    <row r="10" spans="1:5" x14ac:dyDescent="0.4">
      <c r="A10" s="2" t="s">
        <v>1671</v>
      </c>
      <c r="B10" s="2" t="s">
        <v>1689</v>
      </c>
      <c r="C10" s="2" t="s">
        <v>1686</v>
      </c>
      <c r="D10" s="2" t="s">
        <v>1688</v>
      </c>
      <c r="E10" s="3" t="str">
        <f>HYPERLINK("http://mp.weixin.qq.com/s?__biz=MzUxMzkwMjY1MA==&amp;mid=2247489500&amp;idx=2&amp;sn=979dc9f83d4ea5a239485dbb1f75b353&amp;chksm=f94f4689ce38cf9f7ccab1cfb891ddbd003d6752080dc06201afcc31783d336cbacb768049f3#rd","文章永久链接")</f>
        <v>文章永久链接</v>
      </c>
    </row>
    <row r="11" spans="1:5" x14ac:dyDescent="0.4">
      <c r="A11" s="2" t="s">
        <v>1671</v>
      </c>
      <c r="B11" s="2" t="s">
        <v>1687</v>
      </c>
      <c r="C11" s="2" t="s">
        <v>1686</v>
      </c>
      <c r="D11" s="2" t="s">
        <v>1685</v>
      </c>
      <c r="E11" s="3" t="str">
        <f>HYPERLINK("http://mp.weixin.qq.com/s?__biz=MzUxMzkwMjY1MA==&amp;mid=2247489500&amp;idx=3&amp;sn=5401775d51d147b88fa34560619a68bd&amp;chksm=f94f4689ce38cf9f07a9c292bc93d32a9fbc602484087f1bb04b13cdbf967c45a82c10157489#rd","文章永久链接")</f>
        <v>文章永久链接</v>
      </c>
    </row>
    <row r="12" spans="1:5" x14ac:dyDescent="0.4">
      <c r="A12" s="2" t="s">
        <v>1671</v>
      </c>
      <c r="B12" s="2" t="s">
        <v>1698</v>
      </c>
      <c r="C12" s="2" t="s">
        <v>1693</v>
      </c>
      <c r="D12" s="2" t="s">
        <v>1697</v>
      </c>
      <c r="E12" s="3" t="str">
        <f>HYPERLINK("http://mp.weixin.qq.com/s?__biz=MzUxMzkwMjY1MA==&amp;mid=2247489448&amp;idx=1&amp;sn=d9484390f482bd3c73a7ce2aee707ae8&amp;chksm=f94f46fdce38cfeb980ad52c5f1cdc63afb5c68aa2c4bd6a290138ed13a10b5d54a8a962b64c#rd","文章永久链接")</f>
        <v>文章永久链接</v>
      </c>
    </row>
    <row r="13" spans="1:5" x14ac:dyDescent="0.4">
      <c r="A13" s="2" t="s">
        <v>1671</v>
      </c>
      <c r="B13" s="2" t="s">
        <v>1696</v>
      </c>
      <c r="C13" s="2" t="s">
        <v>1693</v>
      </c>
      <c r="D13" s="2" t="s">
        <v>1695</v>
      </c>
      <c r="E13" s="3" t="str">
        <f>HYPERLINK("http://mp.weixin.qq.com/s?__biz=MzUxMzkwMjY1MA==&amp;mid=2247489448&amp;idx=2&amp;sn=1812b62b20c26452c8abaca1d204d2e8&amp;chksm=f94f46fdce38cfeba60e467595c6d6c9b8f496ba255662a7f3747c3ee3ce5a3f27cec71a0f5d#rd","文章永久链接")</f>
        <v>文章永久链接</v>
      </c>
    </row>
    <row r="14" spans="1:5" x14ac:dyDescent="0.4">
      <c r="A14" s="2" t="s">
        <v>1671</v>
      </c>
      <c r="B14" s="2" t="s">
        <v>1694</v>
      </c>
      <c r="C14" s="2" t="s">
        <v>1693</v>
      </c>
      <c r="D14" s="2" t="s">
        <v>1692</v>
      </c>
      <c r="E14" s="3" t="str">
        <f>HYPERLINK("http://mp.weixin.qq.com/s?__biz=MzUxMzkwMjY1MA==&amp;mid=2247489448&amp;idx=3&amp;sn=a199334b2b1e0068ba53a0e9454eb3a1&amp;chksm=f94f46fdce38cfeba78151459f1b9a295e402c2bf7adb0bd6ecb3d6433601927366fb0f52d30#rd","文章永久链接")</f>
        <v>文章永久链接</v>
      </c>
    </row>
    <row r="15" spans="1:5" x14ac:dyDescent="0.4">
      <c r="A15" s="2" t="s">
        <v>1671</v>
      </c>
      <c r="B15" s="2" t="s">
        <v>1703</v>
      </c>
      <c r="C15" s="2" t="s">
        <v>1700</v>
      </c>
      <c r="D15" s="2" t="s">
        <v>1702</v>
      </c>
      <c r="E15" s="3" t="str">
        <f>HYPERLINK("http://mp.weixin.qq.com/s?__biz=MzUxMzkwMjY1MA==&amp;mid=2247489423&amp;idx=1&amp;sn=05b70c32bfe7647ced975c0452067f27&amp;chksm=f94f46dace38cfccf5d7f1c5537f0e6c2b8b583aa89e10dee2138d9827e2e7c9ad168e4d06bf#rd","文章永久链接")</f>
        <v>文章永久链接</v>
      </c>
    </row>
    <row r="16" spans="1:5" x14ac:dyDescent="0.4">
      <c r="A16" s="2" t="s">
        <v>1671</v>
      </c>
      <c r="B16" s="2" t="s">
        <v>1701</v>
      </c>
      <c r="C16" s="2" t="s">
        <v>1700</v>
      </c>
      <c r="D16" s="2" t="s">
        <v>1699</v>
      </c>
      <c r="E16" s="3" t="str">
        <f>HYPERLINK("http://mp.weixin.qq.com/s?__biz=MzUxMzkwMjY1MA==&amp;mid=2247489423&amp;idx=2&amp;sn=d0bad7739646d1e9df850e68025bc18b&amp;chksm=f94f46dace38cfccc858222dc9f040f75345e61719db5f6387edaa6e5238b2bd9a4bc46c9dd8#rd","文章永久链接")</f>
        <v>文章永久链接</v>
      </c>
    </row>
  </sheetData>
  <sortState xmlns:xlrd2="http://schemas.microsoft.com/office/spreadsheetml/2017/richdata2" ref="A2:E16">
    <sortCondition descending="1" ref="C2:C16"/>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4D485-EA62-45E7-B9F6-A94B9A22E34F}">
  <sheetPr>
    <outlinePr summaryBelow="0" summaryRight="0"/>
  </sheetPr>
  <dimension ref="A1:E123"/>
  <sheetViews>
    <sheetView zoomScaleNormal="100" workbookViewId="0"/>
  </sheetViews>
  <sheetFormatPr defaultRowHeight="12.3" x14ac:dyDescent="0.4"/>
  <cols>
    <col min="1" max="1" width="14.3984375" style="2" customWidth="1"/>
    <col min="2" max="2" width="76.5" style="2" customWidth="1"/>
    <col min="3" max="3" width="17.09765625" style="2" customWidth="1"/>
    <col min="4" max="4" width="64.796875" style="2" customWidth="1"/>
    <col min="5" max="5" width="10.796875" style="2" customWidth="1"/>
    <col min="6" max="16384" width="8.796875" style="1"/>
  </cols>
  <sheetData>
    <row r="1" spans="1:5" x14ac:dyDescent="0.4">
      <c r="A1" s="2" t="s">
        <v>435</v>
      </c>
      <c r="B1" s="2" t="s">
        <v>434</v>
      </c>
      <c r="C1" s="2" t="s">
        <v>433</v>
      </c>
      <c r="D1" s="2" t="s">
        <v>432</v>
      </c>
      <c r="E1" s="2" t="s">
        <v>431</v>
      </c>
    </row>
    <row r="2" spans="1:5" x14ac:dyDescent="0.4">
      <c r="A2" s="2" t="s">
        <v>439</v>
      </c>
      <c r="B2" s="2" t="s">
        <v>464</v>
      </c>
      <c r="C2" s="2" t="s">
        <v>460</v>
      </c>
      <c r="D2" s="2" t="s">
        <v>450</v>
      </c>
      <c r="E2" s="3" t="str">
        <f>HYPERLINK("http://mp.weixin.qq.com/s?__biz=MzA5MzEwMDEzNQ==&amp;mid=2650434000&amp;idx=1&amp;sn=8f640bc29709cfe3cfa76c341ffb4245&amp;chksm=886dc8d8bf1a41cef177e0ce011c3f2ee949f105e5ec74171caf0f0311c3b3e69fb192e03b9a#rd","文章永久链接")</f>
        <v>文章永久链接</v>
      </c>
    </row>
    <row r="3" spans="1:5" x14ac:dyDescent="0.4">
      <c r="A3" s="2" t="s">
        <v>439</v>
      </c>
      <c r="B3" s="2" t="s">
        <v>463</v>
      </c>
      <c r="C3" s="2" t="s">
        <v>460</v>
      </c>
      <c r="D3" s="2" t="s">
        <v>455</v>
      </c>
      <c r="E3" s="3" t="str">
        <f>HYPERLINK("http://mp.weixin.qq.com/s?__biz=MzA5MzEwMDEzNQ==&amp;mid=2650434000&amp;idx=2&amp;sn=f06845934e6fbe2fd9eb85cad462052f&amp;chksm=886dc8d8bf1a41ce2edcefc876e4be38c13b7baaf9e0a0a777cb5f507e781f501681778b11f5#rd","文章永久链接")</f>
        <v>文章永久链接</v>
      </c>
    </row>
    <row r="4" spans="1:5" x14ac:dyDescent="0.4">
      <c r="A4" s="2" t="s">
        <v>439</v>
      </c>
      <c r="B4" s="2" t="s">
        <v>462</v>
      </c>
      <c r="C4" s="2" t="s">
        <v>460</v>
      </c>
      <c r="D4" s="2" t="s">
        <v>461</v>
      </c>
      <c r="E4" s="3" t="str">
        <f>HYPERLINK("http://mp.weixin.qq.com/s?__biz=MzA5MzEwMDEzNQ==&amp;mid=2650434000&amp;idx=3&amp;sn=0ae5be1c99c14367ec37369dc555a3ba&amp;chksm=886dc8d8bf1a41ce15ce3452ec9efe0a400a8a9697f27987ff442137d390eebe33d6b985743a#rd","文章永久链接")</f>
        <v>文章永久链接</v>
      </c>
    </row>
    <row r="5" spans="1:5" x14ac:dyDescent="0.4">
      <c r="A5" s="2" t="s">
        <v>439</v>
      </c>
      <c r="B5" s="2" t="s">
        <v>438</v>
      </c>
      <c r="C5" s="2" t="s">
        <v>460</v>
      </c>
      <c r="D5" s="2" t="s">
        <v>436</v>
      </c>
      <c r="E5" s="3" t="str">
        <f>HYPERLINK("http://mp.weixin.qq.com/s?__biz=MzA5MzEwMDEzNQ==&amp;mid=2650434000&amp;idx=4&amp;sn=fcbef288915a968291b6766247700b19&amp;chksm=886dc8d8bf1a41ce16d772583037a5a27a1d14f0ceba43870e3113ebec91811e0a202da49662#rd","文章永久链接")</f>
        <v>文章永久链接</v>
      </c>
    </row>
    <row r="6" spans="1:5" x14ac:dyDescent="0.4">
      <c r="A6" s="2" t="s">
        <v>439</v>
      </c>
      <c r="B6" s="2" t="s">
        <v>459</v>
      </c>
      <c r="C6" s="2" t="s">
        <v>452</v>
      </c>
      <c r="D6" s="2" t="s">
        <v>450</v>
      </c>
      <c r="E6" s="3" t="str">
        <f>HYPERLINK("http://mp.weixin.qq.com/s?__biz=MzA5MzEwMDEzNQ==&amp;mid=2650433993&amp;idx=1&amp;sn=0eec2856eb70d406a06743f63cc7bbf5&amp;chksm=886dc8c1bf1a41d70fbd2b866a6599513a316d6f5e271c4396adc1fcfbe14a15542a953de6ab#rd","文章永久链接")</f>
        <v>文章永久链接</v>
      </c>
    </row>
    <row r="7" spans="1:5" x14ac:dyDescent="0.4">
      <c r="A7" s="2" t="s">
        <v>439</v>
      </c>
      <c r="B7" s="2" t="s">
        <v>458</v>
      </c>
      <c r="C7" s="2" t="s">
        <v>452</v>
      </c>
      <c r="D7" s="2" t="s">
        <v>448</v>
      </c>
      <c r="E7" s="3" t="str">
        <f>HYPERLINK("http://mp.weixin.qq.com/s?__biz=MzA5MzEwMDEzNQ==&amp;mid=2650433993&amp;idx=2&amp;sn=6f766ac15a532d1c4c78bdf76c1468ab&amp;chksm=886dc8c1bf1a41d76e21a9a692ee05a88b02231281781b87e56a6fcfdf5d7d7e509c1c9e71eb#rd","文章永久链接")</f>
        <v>文章永久链接</v>
      </c>
    </row>
    <row r="8" spans="1:5" x14ac:dyDescent="0.4">
      <c r="A8" s="2" t="s">
        <v>439</v>
      </c>
      <c r="B8" s="2" t="s">
        <v>457</v>
      </c>
      <c r="C8" s="2" t="s">
        <v>452</v>
      </c>
      <c r="D8" s="2" t="s">
        <v>446</v>
      </c>
      <c r="E8" s="3" t="str">
        <f>HYPERLINK("http://mp.weixin.qq.com/s?__biz=MzA5MzEwMDEzNQ==&amp;mid=2650433993&amp;idx=3&amp;sn=a638c89165415920879f144925191f5a&amp;chksm=886dc8c1bf1a41d70ee76a074c186ba0ebaaac4ad5209b17201527c49e12841634026e907951#rd","文章永久链接")</f>
        <v>文章永久链接</v>
      </c>
    </row>
    <row r="9" spans="1:5" x14ac:dyDescent="0.4">
      <c r="A9" s="2" t="s">
        <v>439</v>
      </c>
      <c r="B9" s="2" t="s">
        <v>456</v>
      </c>
      <c r="C9" s="2" t="s">
        <v>452</v>
      </c>
      <c r="D9" s="2" t="s">
        <v>455</v>
      </c>
      <c r="E9" s="3" t="str">
        <f>HYPERLINK("http://mp.weixin.qq.com/s?__biz=MzA5MzEwMDEzNQ==&amp;mid=2650433993&amp;idx=4&amp;sn=eda5323d00f63d685ae6d8b1b564a513&amp;chksm=886dc8c1bf1a41d7dab27c0f98ff0353ef1bdb7b93756e23ef5b84c901932c2e61eec2ae7839#rd","文章永久链接")</f>
        <v>文章永久链接</v>
      </c>
    </row>
    <row r="10" spans="1:5" x14ac:dyDescent="0.4">
      <c r="A10" s="2" t="s">
        <v>439</v>
      </c>
      <c r="B10" s="2" t="s">
        <v>454</v>
      </c>
      <c r="C10" s="2" t="s">
        <v>452</v>
      </c>
      <c r="D10" s="2" t="s">
        <v>453</v>
      </c>
      <c r="E10" s="3" t="str">
        <f>HYPERLINK("http://mp.weixin.qq.com/s?__biz=MzA5MzEwMDEzNQ==&amp;mid=2650433993&amp;idx=5&amp;sn=3c5d814122aafe111d1d2e6b353c086e&amp;chksm=886dc8c1bf1a41d79cab3ed1ffd3808904f53a70127b2ff927fe7177dda4ae5fc711b76b6424#rd","文章永久链接")</f>
        <v>文章永久链接</v>
      </c>
    </row>
    <row r="11" spans="1:5" x14ac:dyDescent="0.4">
      <c r="A11" s="2" t="s">
        <v>439</v>
      </c>
      <c r="B11" s="2" t="s">
        <v>438</v>
      </c>
      <c r="C11" s="2" t="s">
        <v>452</v>
      </c>
      <c r="D11" s="2" t="s">
        <v>436</v>
      </c>
      <c r="E11" s="3" t="str">
        <f>HYPERLINK("http://mp.weixin.qq.com/s?__biz=MzA5MzEwMDEzNQ==&amp;mid=2650433993&amp;idx=6&amp;sn=45b084d194a9ae786ef101434fc43f25&amp;chksm=886dc8c1bf1a41d79a727caffc2d0850b5acaea360d9cc323782188e6de7262c7710c0a3fe95#rd","文章永久链接")</f>
        <v>文章永久链接</v>
      </c>
    </row>
    <row r="12" spans="1:5" x14ac:dyDescent="0.4">
      <c r="A12" s="2" t="s">
        <v>439</v>
      </c>
      <c r="B12" s="2" t="s">
        <v>451</v>
      </c>
      <c r="C12" s="2" t="s">
        <v>437</v>
      </c>
      <c r="D12" s="2" t="s">
        <v>450</v>
      </c>
      <c r="E12" s="3" t="str">
        <f>HYPERLINK("http://mp.weixin.qq.com/s?__biz=MzA5MzEwMDEzNQ==&amp;mid=2650433984&amp;idx=1&amp;sn=72bc1d070c705b5f0de6eb35163d02cf&amp;chksm=886dc8c8bf1a41ded5a4be030ab0da3f1f3c7dd22b5de7c180b55ef31066b570247c7f12f1c6#rd","文章永久链接")</f>
        <v>文章永久链接</v>
      </c>
    </row>
    <row r="13" spans="1:5" x14ac:dyDescent="0.4">
      <c r="A13" s="2" t="s">
        <v>439</v>
      </c>
      <c r="B13" s="2" t="s">
        <v>449</v>
      </c>
      <c r="C13" s="2" t="s">
        <v>437</v>
      </c>
      <c r="D13" s="2" t="s">
        <v>448</v>
      </c>
      <c r="E13" s="3" t="str">
        <f>HYPERLINK("http://mp.weixin.qq.com/s?__biz=MzA5MzEwMDEzNQ==&amp;mid=2650433984&amp;idx=2&amp;sn=3a7670eb4e57ae4656afd96e123435f8&amp;chksm=886dc8c8bf1a41dead6b9de39e28e0cc55607c11457ffad3b27a570af1c06b5db4741b4c7f1e#rd","文章永久链接")</f>
        <v>文章永久链接</v>
      </c>
    </row>
    <row r="14" spans="1:5" x14ac:dyDescent="0.4">
      <c r="A14" s="2" t="s">
        <v>439</v>
      </c>
      <c r="B14" s="2" t="s">
        <v>447</v>
      </c>
      <c r="C14" s="2" t="s">
        <v>437</v>
      </c>
      <c r="D14" s="2" t="s">
        <v>446</v>
      </c>
      <c r="E14" s="3" t="str">
        <f>HYPERLINK("http://mp.weixin.qq.com/s?__biz=MzA5MzEwMDEzNQ==&amp;mid=2650433984&amp;idx=3&amp;sn=e41a207104f7dfc986f77ad386017241&amp;chksm=886dc8c8bf1a41de8f07afb8d67e106b8e2b96ef92df71437526e07a3387f22d9f90e183de26#rd","文章永久链接")</f>
        <v>文章永久链接</v>
      </c>
    </row>
    <row r="15" spans="1:5" x14ac:dyDescent="0.4">
      <c r="A15" s="2" t="s">
        <v>439</v>
      </c>
      <c r="B15" s="2" t="s">
        <v>445</v>
      </c>
      <c r="C15" s="2" t="s">
        <v>437</v>
      </c>
      <c r="D15" s="2" t="s">
        <v>444</v>
      </c>
      <c r="E15" s="3" t="str">
        <f>HYPERLINK("http://mp.weixin.qq.com/s?__biz=MzA5MzEwMDEzNQ==&amp;mid=2650433984&amp;idx=4&amp;sn=88e22c36a383a132cc4f077afcb9b551&amp;chksm=886dc8c8bf1a41de75dce244c29adcf1a44895f29f123f1f60a48516033b94b9236f40f25e89#rd","文章永久链接")</f>
        <v>文章永久链接</v>
      </c>
    </row>
    <row r="16" spans="1:5" x14ac:dyDescent="0.4">
      <c r="A16" s="2" t="s">
        <v>439</v>
      </c>
      <c r="B16" s="2" t="s">
        <v>443</v>
      </c>
      <c r="C16" s="2" t="s">
        <v>437</v>
      </c>
      <c r="D16" s="2" t="s">
        <v>442</v>
      </c>
      <c r="E16" s="3" t="str">
        <f>HYPERLINK("http://mp.weixin.qq.com/s?__biz=MzA5MzEwMDEzNQ==&amp;mid=2650433984&amp;idx=5&amp;sn=56c9b37cab39c6cbabe26d263037c825&amp;chksm=886dc8c8bf1a41de6d23144087513e5c6e8749d9763f1a267db6752c3f13ba8d1c9710c4ff90#rd","文章永久链接")</f>
        <v>文章永久链接</v>
      </c>
    </row>
    <row r="17" spans="1:5" x14ac:dyDescent="0.4">
      <c r="A17" s="2" t="s">
        <v>439</v>
      </c>
      <c r="B17" s="2" t="s">
        <v>441</v>
      </c>
      <c r="C17" s="2" t="s">
        <v>437</v>
      </c>
      <c r="D17" s="2" t="s">
        <v>440</v>
      </c>
      <c r="E17" s="3" t="str">
        <f>HYPERLINK("http://mp.weixin.qq.com/s?__biz=MzA5MzEwMDEzNQ==&amp;mid=2650433984&amp;idx=6&amp;sn=1c58239ce2a95fd7f2d9527ededdf9fd&amp;chksm=886dc8c8bf1a41de045951c4c84dbef3f9c8b4eec209ff3b4f3619aff0423f19e6b41e7ef39c#rd","文章永久链接")</f>
        <v>文章永久链接</v>
      </c>
    </row>
    <row r="18" spans="1:5" x14ac:dyDescent="0.4">
      <c r="A18" s="2" t="s">
        <v>439</v>
      </c>
      <c r="B18" s="2" t="s">
        <v>438</v>
      </c>
      <c r="C18" s="2" t="s">
        <v>437</v>
      </c>
      <c r="D18" s="2" t="s">
        <v>436</v>
      </c>
      <c r="E18" s="3" t="str">
        <f>HYPERLINK("http://mp.weixin.qq.com/s?__biz=MzA5MzEwMDEzNQ==&amp;mid=2650433984&amp;idx=7&amp;sn=2e4185964741f26d2ceae35bfaaaff35&amp;chksm=886dc8c8bf1a41de33fe37e647029f03fca6de23ee125bc173e6172b95235741864c5b111e60#rd","文章永久链接")</f>
        <v>文章永久链接</v>
      </c>
    </row>
    <row r="19" spans="1:5" x14ac:dyDescent="0.4">
      <c r="A19" s="2" t="s">
        <v>439</v>
      </c>
      <c r="B19" s="2" t="s">
        <v>505</v>
      </c>
      <c r="C19" s="2" t="s">
        <v>504</v>
      </c>
      <c r="D19" s="2" t="s">
        <v>450</v>
      </c>
      <c r="E19" s="3" t="str">
        <f>HYPERLINK("http://mp.weixin.qq.com/s?__biz=MzA5MzEwMDEzNQ==&amp;mid=2650433965&amp;idx=1&amp;sn=3c5d6d48ac8a62288bad4b65855d20b6&amp;chksm=886dc8a5bf1a41b399ff0e8d5f20587711dc2c4b8a245ad1fdc3cdeeaab31f2a284c82c37dfc#rd","文章永久链接")</f>
        <v>文章永久链接</v>
      </c>
    </row>
    <row r="20" spans="1:5" x14ac:dyDescent="0.4">
      <c r="A20" s="2" t="s">
        <v>439</v>
      </c>
      <c r="B20" s="2" t="s">
        <v>503</v>
      </c>
      <c r="C20" s="2" t="s">
        <v>496</v>
      </c>
      <c r="D20" s="2" t="s">
        <v>450</v>
      </c>
      <c r="E20" s="3" t="str">
        <f>HYPERLINK("http://mp.weixin.qq.com/s?__biz=MzA5MzEwMDEzNQ==&amp;mid=2650433961&amp;idx=1&amp;sn=fafbbb38c9e1dc9acf85c95ba08a4016&amp;chksm=886dc8a1bf1a41b7fd794f56b9851eab0d69806e533197b09d1202189a2add8da26b9d22d2e5#rd","文章永久链接")</f>
        <v>文章永久链接</v>
      </c>
    </row>
    <row r="21" spans="1:5" x14ac:dyDescent="0.4">
      <c r="A21" s="2" t="s">
        <v>439</v>
      </c>
      <c r="B21" s="2" t="s">
        <v>502</v>
      </c>
      <c r="C21" s="2" t="s">
        <v>496</v>
      </c>
      <c r="D21" s="2" t="s">
        <v>446</v>
      </c>
      <c r="E21" s="3" t="str">
        <f>HYPERLINK("http://mp.weixin.qq.com/s?__biz=MzA5MzEwMDEzNQ==&amp;mid=2650433961&amp;idx=2&amp;sn=c39fa7b2623dfef963d3cc050ce927b7&amp;chksm=886dc8a1bf1a41b704b0c04c6e3b5aa4d817b28b01a892e9a86b139bc863eadddafaea57aecf#rd","文章永久链接")</f>
        <v>文章永久链接</v>
      </c>
    </row>
    <row r="22" spans="1:5" x14ac:dyDescent="0.4">
      <c r="A22" s="2" t="s">
        <v>439</v>
      </c>
      <c r="B22" s="2" t="s">
        <v>501</v>
      </c>
      <c r="C22" s="2" t="s">
        <v>496</v>
      </c>
      <c r="D22" s="2" t="s">
        <v>455</v>
      </c>
      <c r="E22" s="3" t="str">
        <f>HYPERLINK("http://mp.weixin.qq.com/s?__biz=MzA5MzEwMDEzNQ==&amp;mid=2650433961&amp;idx=3&amp;sn=8c333e0321ca1b48d932bf8462b7133f&amp;chksm=886dc8a1bf1a41b7a38c6be659ad599bd2310ba4ad9cad0d67befa230ffc1088c646b9e26f08#rd","文章永久链接")</f>
        <v>文章永久链接</v>
      </c>
    </row>
    <row r="23" spans="1:5" x14ac:dyDescent="0.4">
      <c r="A23" s="2" t="s">
        <v>439</v>
      </c>
      <c r="B23" s="2" t="s">
        <v>500</v>
      </c>
      <c r="C23" s="2" t="s">
        <v>496</v>
      </c>
      <c r="D23" s="2" t="s">
        <v>499</v>
      </c>
      <c r="E23" s="3" t="str">
        <f>HYPERLINK("http://mp.weixin.qq.com/s?__biz=MzA5MzEwMDEzNQ==&amp;mid=2650433961&amp;idx=4&amp;sn=96a4f28fb8ab980a92c412b2c3c8583a&amp;chksm=886dc8a1bf1a41b7da226f3331c2027b25b2399b812b18bdca038e6330ec746319534f48b97a#rd","文章永久链接")</f>
        <v>文章永久链接</v>
      </c>
    </row>
    <row r="24" spans="1:5" x14ac:dyDescent="0.4">
      <c r="A24" s="2" t="s">
        <v>439</v>
      </c>
      <c r="B24" s="2" t="s">
        <v>498</v>
      </c>
      <c r="C24" s="2" t="s">
        <v>496</v>
      </c>
      <c r="D24" s="2" t="s">
        <v>497</v>
      </c>
      <c r="E24" s="3" t="str">
        <f>HYPERLINK("http://mp.weixin.qq.com/s?__biz=MzA5MzEwMDEzNQ==&amp;mid=2650433961&amp;idx=5&amp;sn=0fa19dcf8ad546b34e4b62d06474cb42&amp;chksm=886dc8a1bf1a41b7169fd9c6b77cb0df15061077a141f2cdbaa89f7a91d698a314eec302f10f#rd","文章永久链接")</f>
        <v>文章永久链接</v>
      </c>
    </row>
    <row r="25" spans="1:5" x14ac:dyDescent="0.4">
      <c r="A25" s="2" t="s">
        <v>439</v>
      </c>
      <c r="B25" s="2" t="s">
        <v>478</v>
      </c>
      <c r="C25" s="2" t="s">
        <v>496</v>
      </c>
      <c r="D25" s="2" t="s">
        <v>436</v>
      </c>
      <c r="E25" s="3" t="str">
        <f>HYPERLINK("http://mp.weixin.qq.com/s?__biz=MzA5MzEwMDEzNQ==&amp;mid=2650433961&amp;idx=6&amp;sn=084696958bccf70077b733a1a83f231c&amp;chksm=886dc8a1bf1a41b78214ddbef934915ffdb7d457afd780837126f77e3e49b16ef6fdff13c95a#rd","文章永久链接")</f>
        <v>文章永久链接</v>
      </c>
    </row>
    <row r="26" spans="1:5" x14ac:dyDescent="0.4">
      <c r="A26" s="2" t="s">
        <v>439</v>
      </c>
      <c r="B26" s="2" t="s">
        <v>495</v>
      </c>
      <c r="C26" s="2" t="s">
        <v>492</v>
      </c>
      <c r="D26" s="2" t="s">
        <v>450</v>
      </c>
      <c r="E26" s="3" t="str">
        <f>HYPERLINK("http://mp.weixin.qq.com/s?__biz=MzA5MzEwMDEzNQ==&amp;mid=2650433949&amp;idx=1&amp;sn=5c5ff0a9e9f9b4df4a360fd4073abc85&amp;chksm=886dc895bf1a4183ccac821dcafde3f09d08f4038afbe77746df0eea189c01d0ee6ce964c40f#rd","文章永久链接")</f>
        <v>文章永久链接</v>
      </c>
    </row>
    <row r="27" spans="1:5" x14ac:dyDescent="0.4">
      <c r="A27" s="2" t="s">
        <v>439</v>
      </c>
      <c r="B27" s="2" t="s">
        <v>494</v>
      </c>
      <c r="C27" s="2" t="s">
        <v>492</v>
      </c>
      <c r="D27" s="2" t="s">
        <v>446</v>
      </c>
      <c r="E27" s="3" t="str">
        <f>HYPERLINK("http://mp.weixin.qq.com/s?__biz=MzA5MzEwMDEzNQ==&amp;mid=2650433949&amp;idx=2&amp;sn=7216d9d2c834fb5204e6cc1a97bb62d4&amp;chksm=886dc895bf1a4183e55945476a27a30932e353cf8d730fb793ab5513007944fb16eaebaa8c27#rd","文章永久链接")</f>
        <v>文章永久链接</v>
      </c>
    </row>
    <row r="28" spans="1:5" x14ac:dyDescent="0.4">
      <c r="A28" s="2" t="s">
        <v>439</v>
      </c>
      <c r="B28" s="2" t="s">
        <v>493</v>
      </c>
      <c r="C28" s="2" t="s">
        <v>492</v>
      </c>
      <c r="D28" s="2" t="s">
        <v>455</v>
      </c>
      <c r="E28" s="3" t="str">
        <f>HYPERLINK("http://mp.weixin.qq.com/s?__biz=MzA5MzEwMDEzNQ==&amp;mid=2650433949&amp;idx=3&amp;sn=a530a740c40fe1e56ecadc927b65e222&amp;chksm=886dc895bf1a41837b419ce9ff75c2418af2bd021e5beda30c3d6a9d73999c81ded772ed4e69#rd","文章永久链接")</f>
        <v>文章永久链接</v>
      </c>
    </row>
    <row r="29" spans="1:5" x14ac:dyDescent="0.4">
      <c r="A29" s="2" t="s">
        <v>439</v>
      </c>
      <c r="B29" s="2" t="s">
        <v>478</v>
      </c>
      <c r="C29" s="2" t="s">
        <v>492</v>
      </c>
      <c r="D29" s="2" t="s">
        <v>436</v>
      </c>
      <c r="E29" s="3" t="str">
        <f>HYPERLINK("http://mp.weixin.qq.com/s?__biz=MzA5MzEwMDEzNQ==&amp;mid=2650433949&amp;idx=4&amp;sn=7ec0e545d541b7b6c45dbb4bc13b1b2f&amp;chksm=886dc895bf1a4183d5fddc07256b5fb01ad2e623947f270da65a39610d0ea0fc862eab69f793#rd","文章永久链接")</f>
        <v>文章永久链接</v>
      </c>
    </row>
    <row r="30" spans="1:5" x14ac:dyDescent="0.4">
      <c r="A30" s="2" t="s">
        <v>439</v>
      </c>
      <c r="B30" s="2" t="s">
        <v>491</v>
      </c>
      <c r="C30" s="2" t="s">
        <v>487</v>
      </c>
      <c r="D30" s="2" t="s">
        <v>450</v>
      </c>
      <c r="E30" s="3" t="str">
        <f>HYPERLINK("http://mp.weixin.qq.com/s?__biz=MzA5MzEwMDEzNQ==&amp;mid=2650433933&amp;idx=1&amp;sn=e3a509bbbfcd050689f8b6a488adf195&amp;chksm=886dc885bf1a41933083c1e2850475e0116a218ff26066935d43b7b78dcf2ec07f38eb11e9b9#rd","文章永久链接")</f>
        <v>文章永久链接</v>
      </c>
    </row>
    <row r="31" spans="1:5" x14ac:dyDescent="0.4">
      <c r="A31" s="2" t="s">
        <v>439</v>
      </c>
      <c r="B31" s="2" t="s">
        <v>490</v>
      </c>
      <c r="C31" s="2" t="s">
        <v>487</v>
      </c>
      <c r="D31" s="2" t="s">
        <v>471</v>
      </c>
      <c r="E31" s="3" t="str">
        <f>HYPERLINK("http://mp.weixin.qq.com/s?__biz=MzA5MzEwMDEzNQ==&amp;mid=2650433933&amp;idx=2&amp;sn=42a1b6ed06e49212019a6fd5a5c24744&amp;chksm=886dc885bf1a419323f9894ee3a93bd29aeca19eb8f7e2fc8c1b52bff7d0f762c864bbb214fa#rd","文章永久链接")</f>
        <v>文章永久链接</v>
      </c>
    </row>
    <row r="32" spans="1:5" x14ac:dyDescent="0.4">
      <c r="A32" s="2" t="s">
        <v>439</v>
      </c>
      <c r="B32" s="2" t="s">
        <v>489</v>
      </c>
      <c r="C32" s="2" t="s">
        <v>487</v>
      </c>
      <c r="D32" s="2" t="s">
        <v>488</v>
      </c>
      <c r="E32" s="3" t="str">
        <f>HYPERLINK("http://mp.weixin.qq.com/s?__biz=MzA5MzEwMDEzNQ==&amp;mid=2650433933&amp;idx=3&amp;sn=2d768878c35afb9776ab695230133949&amp;chksm=886dc885bf1a4193cabc7a9124f27a2ed4c9a320846a993e68d6f3640651d8ad4ae8e1db248d#rd","文章永久链接")</f>
        <v>文章永久链接</v>
      </c>
    </row>
    <row r="33" spans="1:5" x14ac:dyDescent="0.4">
      <c r="A33" s="2" t="s">
        <v>439</v>
      </c>
      <c r="B33" s="2" t="s">
        <v>478</v>
      </c>
      <c r="C33" s="2" t="s">
        <v>487</v>
      </c>
      <c r="D33" s="2" t="s">
        <v>436</v>
      </c>
      <c r="E33" s="3" t="str">
        <f>HYPERLINK("http://mp.weixin.qq.com/s?__biz=MzA5MzEwMDEzNQ==&amp;mid=2650433933&amp;idx=4&amp;sn=1b9835d85b5a5d54221c0ec5d8f76e89&amp;chksm=886dc885bf1a4193861e1cc03cde454e8a04ecedb32bc2f8fabeed6cbd98cf1abefb08145bda#rd","文章永久链接")</f>
        <v>文章永久链接</v>
      </c>
    </row>
    <row r="34" spans="1:5" x14ac:dyDescent="0.4">
      <c r="A34" s="2" t="s">
        <v>439</v>
      </c>
      <c r="B34" s="2" t="s">
        <v>486</v>
      </c>
      <c r="C34" s="2" t="s">
        <v>477</v>
      </c>
      <c r="D34" s="2" t="s">
        <v>450</v>
      </c>
      <c r="E34" s="3" t="str">
        <f>HYPERLINK("http://mp.weixin.qq.com/s?__biz=MzA5MzEwMDEzNQ==&amp;mid=2650433919&amp;idx=1&amp;sn=33106a58f8f47ba719519057892cb50f&amp;chksm=886dc877bf1a416124efcdfd5bb82526b76d9bc5f48eee773d20e50aa9b7982548b299cae956#rd","文章永久链接")</f>
        <v>文章永久链接</v>
      </c>
    </row>
    <row r="35" spans="1:5" x14ac:dyDescent="0.4">
      <c r="A35" s="2" t="s">
        <v>439</v>
      </c>
      <c r="B35" s="2" t="s">
        <v>485</v>
      </c>
      <c r="C35" s="2" t="s">
        <v>477</v>
      </c>
      <c r="D35" s="2" t="s">
        <v>453</v>
      </c>
      <c r="E35" s="3" t="str">
        <f>HYPERLINK("http://mp.weixin.qq.com/s?__biz=MzA5MzEwMDEzNQ==&amp;mid=2650433919&amp;idx=2&amp;sn=cfe90bf3159c643b065983a9ace70c13&amp;chksm=886dc877bf1a41618dfc0167015d0cacd494c78fdbff5e5160482b6de0ca6afc2c223bfda9b2#rd","文章永久链接")</f>
        <v>文章永久链接</v>
      </c>
    </row>
    <row r="36" spans="1:5" x14ac:dyDescent="0.4">
      <c r="A36" s="2" t="s">
        <v>439</v>
      </c>
      <c r="B36" s="2" t="s">
        <v>484</v>
      </c>
      <c r="C36" s="2" t="s">
        <v>477</v>
      </c>
      <c r="D36" s="2" t="s">
        <v>483</v>
      </c>
      <c r="E36" s="3" t="str">
        <f>HYPERLINK("http://mp.weixin.qq.com/s?__biz=MzA5MzEwMDEzNQ==&amp;mid=2650433919&amp;idx=3&amp;sn=aac14d282f58ac02d041e8b080bd80d9&amp;chksm=886dc877bf1a41617f71040ddfd8a9270da4ef800ab10c901f870cf235521e62234b6a2d05eb#rd","文章永久链接")</f>
        <v>文章永久链接</v>
      </c>
    </row>
    <row r="37" spans="1:5" x14ac:dyDescent="0.4">
      <c r="A37" s="2" t="s">
        <v>439</v>
      </c>
      <c r="B37" s="2" t="s">
        <v>482</v>
      </c>
      <c r="C37" s="2" t="s">
        <v>477</v>
      </c>
      <c r="D37" s="2" t="s">
        <v>481</v>
      </c>
      <c r="E37" s="3" t="str">
        <f>HYPERLINK("http://mp.weixin.qq.com/s?__biz=MzA5MzEwMDEzNQ==&amp;mid=2650433919&amp;idx=4&amp;sn=4b73e784f7628f7fb10eae2e695e5244&amp;chksm=886dc877bf1a4161cacc8dffaf6e2141fae28460882c81fd744e3f1a9b511aecee20a64da820#rd","文章永久链接")</f>
        <v>文章永久链接</v>
      </c>
    </row>
    <row r="38" spans="1:5" x14ac:dyDescent="0.4">
      <c r="A38" s="2" t="s">
        <v>439</v>
      </c>
      <c r="B38" s="2" t="s">
        <v>480</v>
      </c>
      <c r="C38" s="2" t="s">
        <v>477</v>
      </c>
      <c r="D38" s="2" t="s">
        <v>479</v>
      </c>
      <c r="E38" s="3" t="str">
        <f>HYPERLINK("http://mp.weixin.qq.com/s?__biz=MzA5MzEwMDEzNQ==&amp;mid=2650433919&amp;idx=5&amp;sn=1ece9242f26a961777dc69393d25f588&amp;chksm=886dc877bf1a4161390f2947da38ba9699e0fdfe5bdf8c8034a85e1cccf81e05bc3b0983204e#rd","文章永久链接")</f>
        <v>文章永久链接</v>
      </c>
    </row>
    <row r="39" spans="1:5" x14ac:dyDescent="0.4">
      <c r="A39" s="2" t="s">
        <v>439</v>
      </c>
      <c r="B39" s="2" t="s">
        <v>478</v>
      </c>
      <c r="C39" s="2" t="s">
        <v>477</v>
      </c>
      <c r="D39" s="2" t="s">
        <v>436</v>
      </c>
      <c r="E39" s="3" t="str">
        <f>HYPERLINK("http://mp.weixin.qq.com/s?__biz=MzA5MzEwMDEzNQ==&amp;mid=2650433919&amp;idx=6&amp;sn=83dff01e1a8b8128c677cda6c1d5bbe2&amp;chksm=886dc877bf1a4161599ca770a9db92d08c6215796856f9cf869160d77fa19ff17be2dbef4a08#rd","文章永久链接")</f>
        <v>文章永久链接</v>
      </c>
    </row>
    <row r="40" spans="1:5" x14ac:dyDescent="0.4">
      <c r="A40" s="2" t="s">
        <v>439</v>
      </c>
      <c r="B40" s="2" t="s">
        <v>476</v>
      </c>
      <c r="C40" s="2" t="s">
        <v>465</v>
      </c>
      <c r="D40" s="2" t="s">
        <v>450</v>
      </c>
      <c r="E40" s="3" t="str">
        <f>HYPERLINK("http://mp.weixin.qq.com/s?__biz=MzA5MzEwMDEzNQ==&amp;mid=2650433907&amp;idx=1&amp;sn=a5bb4b8a498736ce03f0d9dffc6cd505&amp;chksm=886dc87bbf1a416d652cfe9449dba9d1712420f88c3a1b704fe9d3a6d4cd1b33589d060d6af3#rd","文章永久链接")</f>
        <v>文章永久链接</v>
      </c>
    </row>
    <row r="41" spans="1:5" x14ac:dyDescent="0.4">
      <c r="A41" s="2" t="s">
        <v>439</v>
      </c>
      <c r="B41" s="2" t="s">
        <v>475</v>
      </c>
      <c r="C41" s="2" t="s">
        <v>465</v>
      </c>
      <c r="D41" s="2" t="s">
        <v>448</v>
      </c>
      <c r="E41" s="3" t="str">
        <f>HYPERLINK("http://mp.weixin.qq.com/s?__biz=MzA5MzEwMDEzNQ==&amp;mid=2650433907&amp;idx=2&amp;sn=69a8ea05601c968a07b24e2ffe59b43d&amp;chksm=886dc87bbf1a416ddfc29b9a56c5fa08e3b5eb60b55fa2adf62ad0902765aaef44722e1a071c#rd","文章永久链接")</f>
        <v>文章永久链接</v>
      </c>
    </row>
    <row r="42" spans="1:5" x14ac:dyDescent="0.4">
      <c r="A42" s="2" t="s">
        <v>439</v>
      </c>
      <c r="B42" s="2" t="s">
        <v>474</v>
      </c>
      <c r="C42" s="2" t="s">
        <v>465</v>
      </c>
      <c r="D42" s="2" t="s">
        <v>446</v>
      </c>
      <c r="E42" s="3" t="str">
        <f>HYPERLINK("http://mp.weixin.qq.com/s?__biz=MzA5MzEwMDEzNQ==&amp;mid=2650433907&amp;idx=3&amp;sn=4f6057e1416e9b967479c01be419eeb8&amp;chksm=886dc87bbf1a416dfe50dd83aeda0d8d55ff0483b095ae6162dd37aee36dd639b12a20545e49#rd","文章永久链接")</f>
        <v>文章永久链接</v>
      </c>
    </row>
    <row r="43" spans="1:5" x14ac:dyDescent="0.4">
      <c r="A43" s="2" t="s">
        <v>439</v>
      </c>
      <c r="B43" s="2" t="s">
        <v>473</v>
      </c>
      <c r="C43" s="2" t="s">
        <v>465</v>
      </c>
      <c r="D43" s="2" t="s">
        <v>455</v>
      </c>
      <c r="E43" s="3" t="str">
        <f>HYPERLINK("http://mp.weixin.qq.com/s?__biz=MzA5MzEwMDEzNQ==&amp;mid=2650433907&amp;idx=4&amp;sn=82e76ddeb641f6fcef977d4da523cc23&amp;chksm=886dc87bbf1a416db547394ce2f4a23a6edaf4377ae41491680981e595726c1af94e57c891ff#rd","文章永久链接")</f>
        <v>文章永久链接</v>
      </c>
    </row>
    <row r="44" spans="1:5" x14ac:dyDescent="0.4">
      <c r="A44" s="2" t="s">
        <v>439</v>
      </c>
      <c r="B44" s="2" t="s">
        <v>472</v>
      </c>
      <c r="C44" s="2" t="s">
        <v>465</v>
      </c>
      <c r="D44" s="2" t="s">
        <v>471</v>
      </c>
      <c r="E44" s="3" t="str">
        <f>HYPERLINK("http://mp.weixin.qq.com/s?__biz=MzA5MzEwMDEzNQ==&amp;mid=2650433907&amp;idx=5&amp;sn=2b8e363deb056308376ca2550f921e98&amp;chksm=886dc87bbf1a416d18fbab44659a00ae239d6ee9cf159ce846638b2806c608b0aa68d68dc876#rd","文章永久链接")</f>
        <v>文章永久链接</v>
      </c>
    </row>
    <row r="45" spans="1:5" x14ac:dyDescent="0.4">
      <c r="A45" s="2" t="s">
        <v>439</v>
      </c>
      <c r="B45" s="2" t="s">
        <v>470</v>
      </c>
      <c r="C45" s="2" t="s">
        <v>465</v>
      </c>
      <c r="D45" s="2" t="s">
        <v>469</v>
      </c>
      <c r="E45" s="3" t="str">
        <f>HYPERLINK("http://mp.weixin.qq.com/s?__biz=MzA5MzEwMDEzNQ==&amp;mid=2650433907&amp;idx=6&amp;sn=691a2f87a6419485b8271023d73e7590&amp;chksm=886dc87bbf1a416d437117f9e4e0c02e18584bbd787472b77e8ec6a3a6680ca5a8fa574ea38d#rd","文章永久链接")</f>
        <v>文章永久链接</v>
      </c>
    </row>
    <row r="46" spans="1:5" x14ac:dyDescent="0.4">
      <c r="A46" s="2" t="s">
        <v>439</v>
      </c>
      <c r="B46" s="2" t="s">
        <v>468</v>
      </c>
      <c r="C46" s="2" t="s">
        <v>465</v>
      </c>
      <c r="D46" s="2" t="s">
        <v>467</v>
      </c>
      <c r="E46" s="3" t="str">
        <f>HYPERLINK("http://mp.weixin.qq.com/s?__biz=MzA5MzEwMDEzNQ==&amp;mid=2650433907&amp;idx=7&amp;sn=4037d8265b9c54f5658f60360512731e&amp;chksm=886dc87bbf1a416da1addfe0a1c7269ed8c88349a4f50085413c3ee842a5583bf8a997c1b06c#rd","文章永久链接")</f>
        <v>文章永久链接</v>
      </c>
    </row>
    <row r="47" spans="1:5" x14ac:dyDescent="0.4">
      <c r="A47" s="2" t="s">
        <v>439</v>
      </c>
      <c r="B47" s="2" t="s">
        <v>466</v>
      </c>
      <c r="C47" s="2" t="s">
        <v>465</v>
      </c>
      <c r="D47" s="2" t="s">
        <v>440</v>
      </c>
      <c r="E47" s="3" t="str">
        <f>HYPERLINK("http://mp.weixin.qq.com/s?__biz=MzA5MzEwMDEzNQ==&amp;mid=2650433907&amp;idx=8&amp;sn=625b20e10a24d6bec1ab4857bffa3deb&amp;chksm=886dc87bbf1a416d4330cfd2b69855ad35b2fee7e8d2bf9cef8fc3353406b16ee639cf373a75#rd","文章永久链接")</f>
        <v>文章永久链接</v>
      </c>
    </row>
    <row r="48" spans="1:5" x14ac:dyDescent="0.4">
      <c r="A48" s="2" t="s">
        <v>439</v>
      </c>
      <c r="B48" s="2" t="s">
        <v>537</v>
      </c>
      <c r="C48" s="2" t="s">
        <v>536</v>
      </c>
      <c r="D48" s="2" t="s">
        <v>450</v>
      </c>
      <c r="E48" s="3" t="str">
        <f>HYPERLINK("http://mp.weixin.qq.com/s?__biz=MzA5MzEwMDEzNQ==&amp;mid=2650433887&amp;idx=1&amp;sn=71b56cc1c09cbb8b87b7ecbff30646c5&amp;chksm=886dc857bf1a41411359552b2a18600bda51328e637289443a137fe8513d3dec5a19d50fbf88#rd","文章永久链接")</f>
        <v>文章永久链接</v>
      </c>
    </row>
    <row r="49" spans="1:5" x14ac:dyDescent="0.4">
      <c r="A49" s="2" t="s">
        <v>439</v>
      </c>
      <c r="B49" s="2" t="s">
        <v>507</v>
      </c>
      <c r="C49" s="2" t="s">
        <v>536</v>
      </c>
      <c r="D49" s="2" t="s">
        <v>436</v>
      </c>
      <c r="E49" s="3" t="str">
        <f>HYPERLINK("http://mp.weixin.qq.com/s?__biz=MzA5MzEwMDEzNQ==&amp;mid=2650433887&amp;idx=2&amp;sn=e597173034371e199bccbf1bf3392a4d&amp;chksm=886dc857bf1a41412cec3f40d841a1a8bb17de4bc880250f5ad4e460d36256f3d7c0a0df5342#rd","文章永久链接")</f>
        <v>文章永久链接</v>
      </c>
    </row>
    <row r="50" spans="1:5" x14ac:dyDescent="0.4">
      <c r="A50" s="2" t="s">
        <v>439</v>
      </c>
      <c r="B50" s="2" t="s">
        <v>535</v>
      </c>
      <c r="C50" s="2" t="s">
        <v>526</v>
      </c>
      <c r="D50" s="2" t="s">
        <v>450</v>
      </c>
      <c r="E50" s="3" t="str">
        <f>HYPERLINK("http://mp.weixin.qq.com/s?__biz=MzA5MzEwMDEzNQ==&amp;mid=2650433875&amp;idx=1&amp;sn=f71e212ed2bb54d3b9978d1d06350c26&amp;chksm=886dc85bbf1a414df1235dd16dc226e5d64763d60f897cdecfe54f1b7a6edb8c9b2a496aa32f#rd","文章永久链接")</f>
        <v>文章永久链接</v>
      </c>
    </row>
    <row r="51" spans="1:5" x14ac:dyDescent="0.4">
      <c r="A51" s="2" t="s">
        <v>439</v>
      </c>
      <c r="B51" s="2" t="s">
        <v>534</v>
      </c>
      <c r="C51" s="2" t="s">
        <v>526</v>
      </c>
      <c r="D51" s="2" t="s">
        <v>448</v>
      </c>
      <c r="E51" s="3" t="str">
        <f>HYPERLINK("http://mp.weixin.qq.com/s?__biz=MzA5MzEwMDEzNQ==&amp;mid=2650433875&amp;idx=2&amp;sn=b7de0591456defd4c8c11d80f6d6fd43&amp;chksm=886dc85bbf1a414d2f06d604931c2d6ef5129b14319b82c6ed4ccb44ffbec6a478be770f1c18#rd","文章永久链接")</f>
        <v>文章永久链接</v>
      </c>
    </row>
    <row r="52" spans="1:5" x14ac:dyDescent="0.4">
      <c r="A52" s="2" t="s">
        <v>439</v>
      </c>
      <c r="B52" s="2" t="s">
        <v>533</v>
      </c>
      <c r="C52" s="2" t="s">
        <v>526</v>
      </c>
      <c r="D52" s="2" t="s">
        <v>448</v>
      </c>
      <c r="E52" s="3" t="str">
        <f>HYPERLINK("http://mp.weixin.qq.com/s?__biz=MzA5MzEwMDEzNQ==&amp;mid=2650433875&amp;idx=3&amp;sn=9cfe66740592e6548100f332bbaf839b&amp;chksm=886dc85bbf1a414dd71d7522725741b01f03036869103cc998b82b48d246d9c4ff357b96c2d3#rd","文章永久链接")</f>
        <v>文章永久链接</v>
      </c>
    </row>
    <row r="53" spans="1:5" x14ac:dyDescent="0.4">
      <c r="A53" s="2" t="s">
        <v>439</v>
      </c>
      <c r="B53" s="2" t="s">
        <v>532</v>
      </c>
      <c r="C53" s="2" t="s">
        <v>526</v>
      </c>
      <c r="D53" s="2" t="s">
        <v>455</v>
      </c>
      <c r="E53" s="3" t="str">
        <f>HYPERLINK("http://mp.weixin.qq.com/s?__biz=MzA5MzEwMDEzNQ==&amp;mid=2650433875&amp;idx=4&amp;sn=4bd9c83fd52fe04c030443a34282fca2&amp;chksm=886dc85bbf1a414d9e47764b08ba29f4e634aabc9d76da8eaf1397d846372470af37bb455757#rd","文章永久链接")</f>
        <v>文章永久链接</v>
      </c>
    </row>
    <row r="54" spans="1:5" x14ac:dyDescent="0.4">
      <c r="A54" s="2" t="s">
        <v>439</v>
      </c>
      <c r="B54" s="2" t="s">
        <v>531</v>
      </c>
      <c r="C54" s="2" t="s">
        <v>526</v>
      </c>
      <c r="D54" s="2" t="s">
        <v>455</v>
      </c>
      <c r="E54" s="3" t="str">
        <f>HYPERLINK("http://mp.weixin.qq.com/s?__biz=MzA5MzEwMDEzNQ==&amp;mid=2650433875&amp;idx=5&amp;sn=65659e42377d3707867d3c1fc64d3f82&amp;chksm=886dc85bbf1a414d6734b249de700bc423091bf06f9788a607ccdee7fb8d959aa05215b5b576#rd","文章永久链接")</f>
        <v>文章永久链接</v>
      </c>
    </row>
    <row r="55" spans="1:5" x14ac:dyDescent="0.4">
      <c r="A55" s="2" t="s">
        <v>439</v>
      </c>
      <c r="B55" s="2" t="s">
        <v>530</v>
      </c>
      <c r="C55" s="2" t="s">
        <v>526</v>
      </c>
      <c r="D55" s="2" t="s">
        <v>499</v>
      </c>
      <c r="E55" s="3" t="str">
        <f>HYPERLINK("http://mp.weixin.qq.com/s?__biz=MzA5MzEwMDEzNQ==&amp;mid=2650433875&amp;idx=6&amp;sn=34e119b1c8f55e9b189d5d97c2876fe1&amp;chksm=886dc85bbf1a414de0dacdd457ccd419bda16bad3c2ac260618b2e999fd8c15acd7341a77112#rd","文章永久链接")</f>
        <v>文章永久链接</v>
      </c>
    </row>
    <row r="56" spans="1:5" x14ac:dyDescent="0.4">
      <c r="A56" s="2" t="s">
        <v>439</v>
      </c>
      <c r="B56" s="2" t="s">
        <v>529</v>
      </c>
      <c r="C56" s="2" t="s">
        <v>526</v>
      </c>
      <c r="D56" s="2" t="s">
        <v>528</v>
      </c>
      <c r="E56" s="3" t="str">
        <f>HYPERLINK("http://mp.weixin.qq.com/s?__biz=MzA5MzEwMDEzNQ==&amp;mid=2650433875&amp;idx=7&amp;sn=1d7ec767afe04579fbe3868152336456&amp;chksm=886dc85bbf1a414de50369d6c3bf6b579f1ead06fd3e92bed155c09ace6e5f86cf53857c2199#rd","文章永久链接")</f>
        <v>文章永久链接</v>
      </c>
    </row>
    <row r="57" spans="1:5" x14ac:dyDescent="0.4">
      <c r="A57" s="2" t="s">
        <v>439</v>
      </c>
      <c r="B57" s="2" t="s">
        <v>527</v>
      </c>
      <c r="C57" s="2" t="s">
        <v>526</v>
      </c>
      <c r="D57" s="2" t="s">
        <v>444</v>
      </c>
      <c r="E57" s="3" t="str">
        <f>HYPERLINK("http://mp.weixin.qq.com/s?__biz=MzA5MzEwMDEzNQ==&amp;mid=2650433875&amp;idx=8&amp;sn=8014204fd1a94e952b4068815dca2b56&amp;chksm=886dc85bbf1a414db0b68604232a7d0a6b5e655cbf5c55f03f08dd06e2996815762e51ea71f0#rd","文章永久链接")</f>
        <v>文章永久链接</v>
      </c>
    </row>
    <row r="58" spans="1:5" x14ac:dyDescent="0.4">
      <c r="A58" s="2" t="s">
        <v>439</v>
      </c>
      <c r="B58" s="2" t="s">
        <v>525</v>
      </c>
      <c r="C58" s="2" t="s">
        <v>521</v>
      </c>
      <c r="D58" s="2" t="s">
        <v>450</v>
      </c>
      <c r="E58" s="3" t="str">
        <f>HYPERLINK("http://mp.weixin.qq.com/s?__biz=MzA5MzEwMDEzNQ==&amp;mid=2650433845&amp;idx=1&amp;sn=034e86f46e2bba2237e62d1b53b3395e&amp;chksm=886dc83dbf1a412bfa66aa8712b522529996233d492876e5895098840c584b880ae9d67db29c#rd","文章永久链接")</f>
        <v>文章永久链接</v>
      </c>
    </row>
    <row r="59" spans="1:5" x14ac:dyDescent="0.4">
      <c r="A59" s="2" t="s">
        <v>439</v>
      </c>
      <c r="B59" s="2" t="s">
        <v>524</v>
      </c>
      <c r="C59" s="2" t="s">
        <v>521</v>
      </c>
      <c r="D59" s="2" t="s">
        <v>448</v>
      </c>
      <c r="E59" s="3" t="str">
        <f>HYPERLINK("http://mp.weixin.qq.com/s?__biz=MzA5MzEwMDEzNQ==&amp;mid=2650433845&amp;idx=2&amp;sn=1028adbce4e642e35fbc459df6630d2a&amp;chksm=886dc83dbf1a412b128d32ffc0ff946ee040efaf6fcedd161495d8826d0b5aff3ae5a915fdd5#rd","文章永久链接")</f>
        <v>文章永久链接</v>
      </c>
    </row>
    <row r="60" spans="1:5" x14ac:dyDescent="0.4">
      <c r="A60" s="2" t="s">
        <v>439</v>
      </c>
      <c r="B60" s="2" t="s">
        <v>523</v>
      </c>
      <c r="C60" s="2" t="s">
        <v>521</v>
      </c>
      <c r="D60" s="2" t="s">
        <v>522</v>
      </c>
      <c r="E60" s="3" t="str">
        <f>HYPERLINK("http://mp.weixin.qq.com/s?__biz=MzA5MzEwMDEzNQ==&amp;mid=2650433845&amp;idx=3&amp;sn=adcc0a376d79f9380c87cd2c0a91564f&amp;chksm=886dc83dbf1a412b690af51b6bef25510631dcae699fa06a7b1f2a8b6df86ae66dc920a70684#rd","文章永久链接")</f>
        <v>文章永久链接</v>
      </c>
    </row>
    <row r="61" spans="1:5" x14ac:dyDescent="0.4">
      <c r="A61" s="2" t="s">
        <v>439</v>
      </c>
      <c r="B61" s="2" t="s">
        <v>507</v>
      </c>
      <c r="C61" s="2" t="s">
        <v>521</v>
      </c>
      <c r="D61" s="2" t="s">
        <v>436</v>
      </c>
      <c r="E61" s="3" t="str">
        <f>HYPERLINK("http://mp.weixin.qq.com/s?__biz=MzA5MzEwMDEzNQ==&amp;mid=2650433845&amp;idx=4&amp;sn=628526dcb08a17329a38cba36b9bfdf8&amp;chksm=886dc83dbf1a412b1f2833236575c8ed8cab48502b475cfbeb4fb0db2a2b2652034a5e912c02#rd","文章永久链接")</f>
        <v>文章永久链接</v>
      </c>
    </row>
    <row r="62" spans="1:5" x14ac:dyDescent="0.4">
      <c r="A62" s="2" t="s">
        <v>439</v>
      </c>
      <c r="B62" s="2" t="s">
        <v>520</v>
      </c>
      <c r="C62" s="2" t="s">
        <v>516</v>
      </c>
      <c r="D62" s="2" t="s">
        <v>450</v>
      </c>
      <c r="E62" s="3" t="str">
        <f>HYPERLINK("http://mp.weixin.qq.com/s?__biz=MzA5MzEwMDEzNQ==&amp;mid=2650433713&amp;idx=1&amp;sn=9f708d32a2110a7061c870e8d79abf45&amp;chksm=886dc9b9bf1a40af118211c19a99820bf6a94240f947715ba459a2ebba3cc4e4ceb519dcda09#rd","文章永久链接")</f>
        <v>文章永久链接</v>
      </c>
    </row>
    <row r="63" spans="1:5" x14ac:dyDescent="0.4">
      <c r="A63" s="2" t="s">
        <v>439</v>
      </c>
      <c r="B63" s="2" t="s">
        <v>519</v>
      </c>
      <c r="C63" s="2" t="s">
        <v>516</v>
      </c>
      <c r="D63" s="2" t="s">
        <v>448</v>
      </c>
      <c r="E63" s="3" t="str">
        <f>HYPERLINK("http://mp.weixin.qq.com/s?__biz=MzA5MzEwMDEzNQ==&amp;mid=2650433713&amp;idx=2&amp;sn=b3cc9a7580a939b7caef37a59be43dfb&amp;chksm=886dc9b9bf1a40af4b529095b0eebefc237276679b838cb0cb809a002ccbc8d1cc471373659b#rd","文章永久链接")</f>
        <v>文章永久链接</v>
      </c>
    </row>
    <row r="64" spans="1:5" x14ac:dyDescent="0.4">
      <c r="A64" s="2" t="s">
        <v>439</v>
      </c>
      <c r="B64" s="2" t="s">
        <v>518</v>
      </c>
      <c r="C64" s="2" t="s">
        <v>516</v>
      </c>
      <c r="D64" s="2" t="s">
        <v>517</v>
      </c>
      <c r="E64" s="3" t="str">
        <f>HYPERLINK("http://mp.weixin.qq.com/s?__biz=MzA5MzEwMDEzNQ==&amp;mid=2650433713&amp;idx=3&amp;sn=f1f617f2612e127f1cd26020b09dc75a&amp;chksm=886dc9b9bf1a40af8cbd040462a2034f907c67e5cb1423b97231cd16c21a553e8c13d87c2561#rd","文章永久链接")</f>
        <v>文章永久链接</v>
      </c>
    </row>
    <row r="65" spans="1:5" x14ac:dyDescent="0.4">
      <c r="A65" s="2" t="s">
        <v>439</v>
      </c>
      <c r="B65" s="2" t="s">
        <v>507</v>
      </c>
      <c r="C65" s="2" t="s">
        <v>516</v>
      </c>
      <c r="D65" s="2" t="s">
        <v>436</v>
      </c>
      <c r="E65" s="3" t="str">
        <f>HYPERLINK("http://mp.weixin.qq.com/s?__biz=MzA5MzEwMDEzNQ==&amp;mid=2650433713&amp;idx=4&amp;sn=e7fb11e681f77090e8aab572301f6b99&amp;chksm=886dc9b9bf1a40afbd82f08ba8e65cdb9851ccd13f1c6859a4f8ea1838692ea05b16b2362bcc#rd","文章永久链接")</f>
        <v>文章永久链接</v>
      </c>
    </row>
    <row r="66" spans="1:5" x14ac:dyDescent="0.4">
      <c r="A66" s="2" t="s">
        <v>439</v>
      </c>
      <c r="B66" s="2" t="s">
        <v>515</v>
      </c>
      <c r="C66" s="2" t="s">
        <v>511</v>
      </c>
      <c r="D66" s="2" t="s">
        <v>450</v>
      </c>
      <c r="E66" s="3" t="str">
        <f>HYPERLINK("http://mp.weixin.qq.com/s?__biz=MzA5MzEwMDEzNQ==&amp;mid=2650433601&amp;idx=1&amp;sn=61b0811776e4597482c58f0d6c634dbf&amp;chksm=886dc949bf1a405f797343045dadea84c60ded98d23c38bc42f691bb76f04dd538c225dbafb4#rd","文章永久链接")</f>
        <v>文章永久链接</v>
      </c>
    </row>
    <row r="67" spans="1:5" x14ac:dyDescent="0.4">
      <c r="A67" s="2" t="s">
        <v>439</v>
      </c>
      <c r="B67" s="2" t="s">
        <v>514</v>
      </c>
      <c r="C67" s="2" t="s">
        <v>511</v>
      </c>
      <c r="D67" s="2" t="s">
        <v>513</v>
      </c>
      <c r="E67" s="3" t="str">
        <f>HYPERLINK("http://mp.weixin.qq.com/s?__biz=MzA5MzEwMDEzNQ==&amp;mid=2650433601&amp;idx=2&amp;sn=25722c0108436f451067ccac28494fa1&amp;chksm=886dc949bf1a405fde353fc70286112b4c48670c26f7ade07a2ee9b777b464c2826ec69e5617#rd","文章永久链接")</f>
        <v>文章永久链接</v>
      </c>
    </row>
    <row r="68" spans="1:5" x14ac:dyDescent="0.4">
      <c r="A68" s="2" t="s">
        <v>439</v>
      </c>
      <c r="B68" s="2" t="s">
        <v>512</v>
      </c>
      <c r="C68" s="2" t="s">
        <v>511</v>
      </c>
      <c r="D68" s="2" t="s">
        <v>479</v>
      </c>
      <c r="E68" s="3" t="str">
        <f>HYPERLINK("http://mp.weixin.qq.com/s?__biz=MzA5MzEwMDEzNQ==&amp;mid=2650433601&amp;idx=3&amp;sn=2ffad6a699f3c84810c82032a03f63af&amp;chksm=886dc949bf1a405fbadfc883a876f7c48cd71f81e232081e4c5afac93dc403e9b492add99636#rd","文章永久链接")</f>
        <v>文章永久链接</v>
      </c>
    </row>
    <row r="69" spans="1:5" x14ac:dyDescent="0.4">
      <c r="A69" s="2" t="s">
        <v>439</v>
      </c>
      <c r="B69" s="2" t="s">
        <v>507</v>
      </c>
      <c r="C69" s="2" t="s">
        <v>511</v>
      </c>
      <c r="D69" s="2" t="s">
        <v>436</v>
      </c>
      <c r="E69" s="3" t="str">
        <f>HYPERLINK("http://mp.weixin.qq.com/s?__biz=MzA5MzEwMDEzNQ==&amp;mid=2650433601&amp;idx=4&amp;sn=62b15c1cf65d8839f10934952b145a6a&amp;chksm=886dc949bf1a405f4ae7c3496c489f6b94f22f5412b38c080f2c6188aa97db6ce2f88dd67d65#rd","文章永久链接")</f>
        <v>文章永久链接</v>
      </c>
    </row>
    <row r="70" spans="1:5" x14ac:dyDescent="0.4">
      <c r="A70" s="2" t="s">
        <v>439</v>
      </c>
      <c r="B70" s="2" t="s">
        <v>510</v>
      </c>
      <c r="C70" s="2" t="s">
        <v>506</v>
      </c>
      <c r="D70" s="2" t="s">
        <v>450</v>
      </c>
      <c r="E70" s="3" t="str">
        <f>HYPERLINK("http://mp.weixin.qq.com/s?__biz=MzA5MzEwMDEzNQ==&amp;mid=2650433563&amp;idx=1&amp;sn=867cdee424c93b3b4a2b416ebb897e21&amp;chksm=886dc913bf1a4005151e6647f282b336406a7254155a8022cb3e328ef1728878d45add711690#rd","文章永久链接")</f>
        <v>文章永久链接</v>
      </c>
    </row>
    <row r="71" spans="1:5" x14ac:dyDescent="0.4">
      <c r="A71" s="2" t="s">
        <v>439</v>
      </c>
      <c r="B71" s="2" t="s">
        <v>509</v>
      </c>
      <c r="C71" s="2" t="s">
        <v>506</v>
      </c>
      <c r="D71" s="2" t="s">
        <v>448</v>
      </c>
      <c r="E71" s="3" t="str">
        <f>HYPERLINK("http://mp.weixin.qq.com/s?__biz=MzA5MzEwMDEzNQ==&amp;mid=2650433563&amp;idx=2&amp;sn=b0e0c2fa3dd42469abf3f84fe8fa60e6&amp;chksm=886dc913bf1a4005449364e3b67517daae22116ff2fa6d499cd621783f954c2d7e4fc0a72760#rd","文章永久链接")</f>
        <v>文章永久链接</v>
      </c>
    </row>
    <row r="72" spans="1:5" x14ac:dyDescent="0.4">
      <c r="A72" s="2" t="s">
        <v>439</v>
      </c>
      <c r="B72" s="2" t="s">
        <v>508</v>
      </c>
      <c r="C72" s="2" t="s">
        <v>506</v>
      </c>
      <c r="D72" s="2" t="s">
        <v>497</v>
      </c>
      <c r="E72" s="3" t="str">
        <f>HYPERLINK("http://mp.weixin.qq.com/s?__biz=MzA5MzEwMDEzNQ==&amp;mid=2650433563&amp;idx=3&amp;sn=98a6a5372492f301bafdcf9d255c7fd8&amp;chksm=886dc913bf1a400509c67448c1ad1bc2382d70faaa9d1c0ad0d55785ec82ffb6294a6cc2d803#rd","文章永久链接")</f>
        <v>文章永久链接</v>
      </c>
    </row>
    <row r="73" spans="1:5" x14ac:dyDescent="0.4">
      <c r="A73" s="2" t="s">
        <v>439</v>
      </c>
      <c r="B73" s="2" t="s">
        <v>507</v>
      </c>
      <c r="C73" s="2" t="s">
        <v>506</v>
      </c>
      <c r="D73" s="2" t="s">
        <v>436</v>
      </c>
      <c r="E73" s="3" t="str">
        <f>HYPERLINK("http://mp.weixin.qq.com/s?__biz=MzA5MzEwMDEzNQ==&amp;mid=2650433563&amp;idx=4&amp;sn=3544fbd1b6d221d8e7970f68d4b1d18b&amp;chksm=886dc913bf1a400585cc3b4454fe6f66dc71cfef95a327c55278e36d8bf32207b77a720a692d#rd","文章永久链接")</f>
        <v>文章永久链接</v>
      </c>
    </row>
    <row r="74" spans="1:5" x14ac:dyDescent="0.4">
      <c r="A74" s="2" t="s">
        <v>439</v>
      </c>
      <c r="B74" s="2" t="s">
        <v>570</v>
      </c>
      <c r="C74" s="2" t="s">
        <v>568</v>
      </c>
      <c r="D74" s="2" t="s">
        <v>569</v>
      </c>
      <c r="E74" s="3" t="str">
        <f>HYPERLINK("http://mp.weixin.qq.com/s?__biz=MzA5MzEwMDEzNQ==&amp;mid=2650433510&amp;idx=1&amp;sn=fdbe6168c02991f4d4d2c1e632784332&amp;chksm=886dc6eebf1a4ff840ebaea2e844f5c73d3d9f29b535c13564a4ddd42c1910234925efefb9e1#rd","文章永久链接")</f>
        <v>文章永久链接</v>
      </c>
    </row>
    <row r="75" spans="1:5" x14ac:dyDescent="0.4">
      <c r="A75" s="2" t="s">
        <v>439</v>
      </c>
      <c r="B75" s="2" t="s">
        <v>507</v>
      </c>
      <c r="C75" s="2" t="s">
        <v>568</v>
      </c>
      <c r="D75" s="2" t="s">
        <v>436</v>
      </c>
      <c r="E75" s="3" t="str">
        <f>HYPERLINK("http://mp.weixin.qq.com/s?__biz=MzA5MzEwMDEzNQ==&amp;mid=2650433510&amp;idx=2&amp;sn=2e61de1e59383bf6427e8b50654f19db&amp;chksm=886dc6eebf1a4ff8bc7de786f7e813e85dee09ec5668d7ec629e8869822473ebc2d4ca71cca5#rd","文章永久链接")</f>
        <v>文章永久链接</v>
      </c>
    </row>
    <row r="76" spans="1:5" x14ac:dyDescent="0.4">
      <c r="A76" s="2" t="s">
        <v>439</v>
      </c>
      <c r="B76" s="2" t="s">
        <v>567</v>
      </c>
      <c r="C76" s="2" t="s">
        <v>565</v>
      </c>
      <c r="D76" s="2" t="s">
        <v>450</v>
      </c>
      <c r="E76" s="3" t="str">
        <f>HYPERLINK("http://mp.weixin.qq.com/s?__biz=MzA5MzEwMDEzNQ==&amp;mid=2650433499&amp;idx=1&amp;sn=bdc280eb7262be63b183903ece1114c7&amp;chksm=886dc6d3bf1a4fc50e4bd336ac1ea7ded5a2d67e659bae8d5d235e6ac474983011a88b3c40fe#rd","文章永久链接")</f>
        <v>文章永久链接</v>
      </c>
    </row>
    <row r="77" spans="1:5" x14ac:dyDescent="0.4">
      <c r="A77" s="2" t="s">
        <v>439</v>
      </c>
      <c r="B77" s="2" t="s">
        <v>566</v>
      </c>
      <c r="C77" s="2" t="s">
        <v>565</v>
      </c>
      <c r="D77" s="2" t="s">
        <v>564</v>
      </c>
      <c r="E77" s="3" t="str">
        <f>HYPERLINK("http://mp.weixin.qq.com/s?__biz=MzA5MzEwMDEzNQ==&amp;mid=2650433499&amp;idx=2&amp;sn=5f73f17c1676e5e17363b300039f4dc4&amp;chksm=886dc6d3bf1a4fc5e86b47c4e23fb83a571a8a05ea4022c237f79b5cb8d39c5a0ca3ddaa6b74#rd","文章永久链接")</f>
        <v>文章永久链接</v>
      </c>
    </row>
    <row r="78" spans="1:5" x14ac:dyDescent="0.4">
      <c r="A78" s="2" t="s">
        <v>439</v>
      </c>
      <c r="B78" s="2" t="s">
        <v>563</v>
      </c>
      <c r="C78" s="2" t="s">
        <v>558</v>
      </c>
      <c r="D78" s="2" t="s">
        <v>450</v>
      </c>
      <c r="E78" s="3" t="str">
        <f>HYPERLINK("http://mp.weixin.qq.com/s?__biz=MzA5MzEwMDEzNQ==&amp;mid=2650433458&amp;idx=1&amp;sn=b12d78117a28b67b4734b8677d1bee1e&amp;chksm=886dc6babf1a4facd0fbaf7f9fd5d3a2ee759f4516b9ebe1e5b11dee513e3b9721d9521911ea#rd","文章永久链接")</f>
        <v>文章永久链接</v>
      </c>
    </row>
    <row r="79" spans="1:5" x14ac:dyDescent="0.4">
      <c r="A79" s="2" t="s">
        <v>439</v>
      </c>
      <c r="B79" s="2" t="s">
        <v>562</v>
      </c>
      <c r="C79" s="2" t="s">
        <v>558</v>
      </c>
      <c r="D79" s="2" t="s">
        <v>444</v>
      </c>
      <c r="E79" s="3" t="str">
        <f>HYPERLINK("http://mp.weixin.qq.com/s?__biz=MzA5MzEwMDEzNQ==&amp;mid=2650433458&amp;idx=2&amp;sn=f34dbc2cb48e43e6e4d926561407895a&amp;chksm=886dc6babf1a4fac209dc6687a428b2b71f5e7b6897ab90c848cd6536b0ba7247fb65b16d18e#rd","文章永久链接")</f>
        <v>文章永久链接</v>
      </c>
    </row>
    <row r="80" spans="1:5" x14ac:dyDescent="0.4">
      <c r="A80" s="2" t="s">
        <v>439</v>
      </c>
      <c r="B80" s="2" t="s">
        <v>561</v>
      </c>
      <c r="C80" s="2" t="s">
        <v>558</v>
      </c>
      <c r="D80" s="2" t="s">
        <v>560</v>
      </c>
      <c r="E80" s="3" t="str">
        <f>HYPERLINK("http://mp.weixin.qq.com/s?__biz=MzA5MzEwMDEzNQ==&amp;mid=2650433458&amp;idx=3&amp;sn=2824603791f41c2bb5a84f1663b6ae27&amp;chksm=886dc6babf1a4fac681604b9549b430b51e7bb9fd8295bdf438356ede96c1c54e75f3db02385#rd","文章永久链接")</f>
        <v>文章永久链接</v>
      </c>
    </row>
    <row r="81" spans="1:5" x14ac:dyDescent="0.4">
      <c r="A81" s="2" t="s">
        <v>439</v>
      </c>
      <c r="B81" s="2" t="s">
        <v>559</v>
      </c>
      <c r="C81" s="2" t="s">
        <v>558</v>
      </c>
      <c r="D81" s="2" t="s">
        <v>440</v>
      </c>
      <c r="E81" s="3" t="str">
        <f>HYPERLINK("http://mp.weixin.qq.com/s?__biz=MzA5MzEwMDEzNQ==&amp;mid=2650433458&amp;idx=4&amp;sn=2999c56b3c8862b9f750f040111f924f&amp;chksm=886dc6babf1a4facd07c18a4df249b0c95cc938e40728d241070e46d75ee6765dc82e0cc6d3f#rd","文章永久链接")</f>
        <v>文章永久链接</v>
      </c>
    </row>
    <row r="82" spans="1:5" x14ac:dyDescent="0.4">
      <c r="A82" s="2" t="s">
        <v>439</v>
      </c>
      <c r="B82" s="2" t="s">
        <v>549</v>
      </c>
      <c r="C82" s="2" t="s">
        <v>558</v>
      </c>
      <c r="D82" s="2" t="s">
        <v>436</v>
      </c>
      <c r="E82" s="3" t="str">
        <f>HYPERLINK("http://mp.weixin.qq.com/s?__biz=MzA5MzEwMDEzNQ==&amp;mid=2650433458&amp;idx=5&amp;sn=b3fdc3e70bc878c03411a301399716fd&amp;chksm=886dc6babf1a4faca04f9f006b97b02676f65edc850dcd090a7d95f6928315d6fec34961ec62#rd","文章永久链接")</f>
        <v>文章永久链接</v>
      </c>
    </row>
    <row r="83" spans="1:5" x14ac:dyDescent="0.4">
      <c r="A83" s="2" t="s">
        <v>439</v>
      </c>
      <c r="B83" s="2" t="s">
        <v>557</v>
      </c>
      <c r="C83" s="2" t="s">
        <v>553</v>
      </c>
      <c r="D83" s="2" t="s">
        <v>450</v>
      </c>
      <c r="E83" s="3" t="str">
        <f>HYPERLINK("http://mp.weixin.qq.com/s?__biz=MzA5MzEwMDEzNQ==&amp;mid=2650433390&amp;idx=1&amp;sn=54d450dfd68ea23f2fa45de40451c226&amp;chksm=886dc666bf1a4f70831bfb18b2e1d00262d9d0ff94d441796b92d75c4a897ce52819ec22fc24#rd","文章永久链接")</f>
        <v>文章永久链接</v>
      </c>
    </row>
    <row r="84" spans="1:5" x14ac:dyDescent="0.4">
      <c r="A84" s="2" t="s">
        <v>439</v>
      </c>
      <c r="B84" s="2" t="s">
        <v>556</v>
      </c>
      <c r="C84" s="2" t="s">
        <v>553</v>
      </c>
      <c r="D84" s="2" t="s">
        <v>453</v>
      </c>
      <c r="E84" s="3" t="str">
        <f>HYPERLINK("http://mp.weixin.qq.com/s?__biz=MzA5MzEwMDEzNQ==&amp;mid=2650433390&amp;idx=2&amp;sn=c68cdb159ce385c0e8cfe478296a0123&amp;chksm=886dc666bf1a4f70826f3ab0a22a6cf1ae9bf267e4b2c1b5aebbb0876959496d225e4d6fdbf6#rd","文章永久链接")</f>
        <v>文章永久链接</v>
      </c>
    </row>
    <row r="85" spans="1:5" x14ac:dyDescent="0.4">
      <c r="A85" s="2" t="s">
        <v>439</v>
      </c>
      <c r="B85" s="2" t="s">
        <v>555</v>
      </c>
      <c r="C85" s="2" t="s">
        <v>553</v>
      </c>
      <c r="D85" s="2" t="s">
        <v>543</v>
      </c>
      <c r="E85" s="3" t="str">
        <f>HYPERLINK("http://mp.weixin.qq.com/s?__biz=MzA5MzEwMDEzNQ==&amp;mid=2650433390&amp;idx=3&amp;sn=b93d5422f8ac4d880050349b32fa0891&amp;chksm=886dc666bf1a4f706b9b2086a84c089869743e766fadbc3f3b5aeb3bc5291292c0c859697b2e#rd","文章永久链接")</f>
        <v>文章永久链接</v>
      </c>
    </row>
    <row r="86" spans="1:5" x14ac:dyDescent="0.4">
      <c r="A86" s="2" t="s">
        <v>439</v>
      </c>
      <c r="B86" s="2" t="s">
        <v>554</v>
      </c>
      <c r="C86" s="2" t="s">
        <v>553</v>
      </c>
      <c r="D86" s="2" t="s">
        <v>513</v>
      </c>
      <c r="E86" s="3" t="str">
        <f>HYPERLINK("http://mp.weixin.qq.com/s?__biz=MzA5MzEwMDEzNQ==&amp;mid=2650433390&amp;idx=4&amp;sn=11ddbbbf08fbe96f0dc34d3d936c4b26&amp;chksm=886dc666bf1a4f704ff2d127ff6785d2506d5d82970b4185404139400d94a5c8957d9c79dc26#rd","文章永久链接")</f>
        <v>文章永久链接</v>
      </c>
    </row>
    <row r="87" spans="1:5" x14ac:dyDescent="0.4">
      <c r="A87" s="2" t="s">
        <v>439</v>
      </c>
      <c r="B87" s="2" t="s">
        <v>549</v>
      </c>
      <c r="C87" s="2" t="s">
        <v>553</v>
      </c>
      <c r="D87" s="2" t="s">
        <v>436</v>
      </c>
      <c r="E87" s="3" t="str">
        <f>HYPERLINK("http://mp.weixin.qq.com/s?__biz=MzA5MzEwMDEzNQ==&amp;mid=2650433390&amp;idx=5&amp;sn=98f636c13fee07b7b785ee70c5841cb6&amp;chksm=886dc666bf1a4f705ccf3062ee29061c00de596486c33ef2821bfef34717f995dfc6ce90cfcf#rd","文章永久链接")</f>
        <v>文章永久链接</v>
      </c>
    </row>
    <row r="88" spans="1:5" x14ac:dyDescent="0.4">
      <c r="A88" s="2" t="s">
        <v>439</v>
      </c>
      <c r="B88" s="2" t="s">
        <v>552</v>
      </c>
      <c r="C88" s="2" t="s">
        <v>548</v>
      </c>
      <c r="D88" s="2" t="s">
        <v>450</v>
      </c>
      <c r="E88" s="3" t="str">
        <f>HYPERLINK("http://mp.weixin.qq.com/s?__biz=MzA5MzEwMDEzNQ==&amp;mid=2650433262&amp;idx=1&amp;sn=06984ea1717ec490cbfaed67e2d9b554&amp;chksm=886dc7e6bf1a4ef0ead355a97e87eab8119ec94dd12bd9e2f2c70253efc89673c1810881be5b#rd","文章永久链接")</f>
        <v>文章永久链接</v>
      </c>
    </row>
    <row r="89" spans="1:5" x14ac:dyDescent="0.4">
      <c r="A89" s="2" t="s">
        <v>439</v>
      </c>
      <c r="B89" s="2" t="s">
        <v>551</v>
      </c>
      <c r="C89" s="2" t="s">
        <v>548</v>
      </c>
      <c r="D89" s="2" t="s">
        <v>446</v>
      </c>
      <c r="E89" s="3" t="str">
        <f>HYPERLINK("http://mp.weixin.qq.com/s?__biz=MzA5MzEwMDEzNQ==&amp;mid=2650433262&amp;idx=2&amp;sn=e134e5956c9cd88621ca82e2798fa674&amp;chksm=886dc7e6bf1a4ef0520d7950c7c26e50b9a21283263544c1305cc6406e67a207b4fe44309da1#rd","文章永久链接")</f>
        <v>文章永久链接</v>
      </c>
    </row>
    <row r="90" spans="1:5" x14ac:dyDescent="0.4">
      <c r="A90" s="2" t="s">
        <v>439</v>
      </c>
      <c r="B90" s="2" t="s">
        <v>550</v>
      </c>
      <c r="C90" s="2" t="s">
        <v>548</v>
      </c>
      <c r="D90" s="2" t="s">
        <v>455</v>
      </c>
      <c r="E90" s="3" t="str">
        <f>HYPERLINK("http://mp.weixin.qq.com/s?__biz=MzA5MzEwMDEzNQ==&amp;mid=2650433262&amp;idx=3&amp;sn=c64342be00735af68c4308415543f047&amp;chksm=886dc7e6bf1a4ef06e3b6716e8153d8a6539b06e11db09134ca83345d24ced333e82123ec1e3#rd","文章永久链接")</f>
        <v>文章永久链接</v>
      </c>
    </row>
    <row r="91" spans="1:5" x14ac:dyDescent="0.4">
      <c r="A91" s="2" t="s">
        <v>439</v>
      </c>
      <c r="B91" s="2" t="s">
        <v>549</v>
      </c>
      <c r="C91" s="2" t="s">
        <v>548</v>
      </c>
      <c r="D91" s="2" t="s">
        <v>436</v>
      </c>
      <c r="E91" s="3" t="str">
        <f>HYPERLINK("http://mp.weixin.qq.com/s?__biz=MzA5MzEwMDEzNQ==&amp;mid=2650433262&amp;idx=4&amp;sn=f50cf0c241f75443d2cd3590b07e0f69&amp;chksm=886dc7e6bf1a4ef0d6b17b4928ce3864abb8d6cc49049094a65eab8f65fbfae3148f6ca0ed43#rd","文章永久链接")</f>
        <v>文章永久链接</v>
      </c>
    </row>
    <row r="92" spans="1:5" x14ac:dyDescent="0.4">
      <c r="A92" s="2" t="s">
        <v>439</v>
      </c>
      <c r="B92" s="2" t="s">
        <v>547</v>
      </c>
      <c r="C92" s="2" t="s">
        <v>544</v>
      </c>
      <c r="D92" s="2" t="s">
        <v>450</v>
      </c>
      <c r="E92" s="3" t="str">
        <f>HYPERLINK("http://mp.weixin.qq.com/s?__biz=MzA5MzEwMDEzNQ==&amp;mid=2650433207&amp;idx=1&amp;sn=ad092396ed73c61d2bcf85a5b3902cd7&amp;chksm=886dc7bfbf1a4ea9dda0eaa6498a7da641ff3ab94564dcc5e75f8ea50cf847319e53d6af81af#rd","文章永久链接")</f>
        <v>文章永久链接</v>
      </c>
    </row>
    <row r="93" spans="1:5" x14ac:dyDescent="0.4">
      <c r="A93" s="2" t="s">
        <v>439</v>
      </c>
      <c r="B93" s="2" t="s">
        <v>546</v>
      </c>
      <c r="C93" s="2" t="s">
        <v>544</v>
      </c>
      <c r="D93" s="2" t="s">
        <v>471</v>
      </c>
      <c r="E93" s="3" t="str">
        <f>HYPERLINK("http://mp.weixin.qq.com/s?__biz=MzA5MzEwMDEzNQ==&amp;mid=2650433207&amp;idx=2&amp;sn=e60a0928c09fc689dbf89ae35f3ab3fe&amp;chksm=886dc7bfbf1a4ea97d48683f144184cc75bebac24163f36011aeb5c2ffc2051da28fcc670bf7#rd","文章永久链接")</f>
        <v>文章永久链接</v>
      </c>
    </row>
    <row r="94" spans="1:5" x14ac:dyDescent="0.4">
      <c r="A94" s="2" t="s">
        <v>439</v>
      </c>
      <c r="B94" s="2" t="s">
        <v>545</v>
      </c>
      <c r="C94" s="2" t="s">
        <v>544</v>
      </c>
      <c r="D94" s="2" t="s">
        <v>543</v>
      </c>
      <c r="E94" s="3" t="str">
        <f>HYPERLINK("http://mp.weixin.qq.com/s?__biz=MzA5MzEwMDEzNQ==&amp;mid=2650433207&amp;idx=3&amp;sn=54167da6bf6a669ca2af56efb43bd962&amp;chksm=886dc7bfbf1a4ea988bffd836895e4b7a29cb0a156e6122e9910d1a169dd51151f2e31f50fed#rd","文章永久链接")</f>
        <v>文章永久链接</v>
      </c>
    </row>
    <row r="95" spans="1:5" x14ac:dyDescent="0.4">
      <c r="A95" s="2" t="s">
        <v>439</v>
      </c>
      <c r="B95" s="2" t="s">
        <v>542</v>
      </c>
      <c r="C95" s="2" t="s">
        <v>538</v>
      </c>
      <c r="D95" s="2" t="s">
        <v>450</v>
      </c>
      <c r="E95" s="3" t="str">
        <f>HYPERLINK("http://mp.weixin.qq.com/s?__biz=MzA5MzEwMDEzNQ==&amp;mid=2650433104&amp;idx=1&amp;sn=20cec67e72c6dfae71fc841d57080b83&amp;chksm=886dc758bf1a4e4ec62c45f28850574e68ad8f87feea6428527bcf5823b1041edcf7813a43e0#rd","文章永久链接")</f>
        <v>文章永久链接</v>
      </c>
    </row>
    <row r="96" spans="1:5" x14ac:dyDescent="0.4">
      <c r="A96" s="2" t="s">
        <v>439</v>
      </c>
      <c r="B96" s="2" t="s">
        <v>541</v>
      </c>
      <c r="C96" s="2" t="s">
        <v>538</v>
      </c>
      <c r="D96" s="2" t="s">
        <v>446</v>
      </c>
      <c r="E96" s="3" t="str">
        <f>HYPERLINK("http://mp.weixin.qq.com/s?__biz=MzA5MzEwMDEzNQ==&amp;mid=2650433104&amp;idx=2&amp;sn=779c72fa9be79974ba958432b276aa6d&amp;chksm=886dc758bf1a4e4e803e965103e537f8e575e4b853ad6c15ddd22136ef612de1aac4846f2825#rd","文章永久链接")</f>
        <v>文章永久链接</v>
      </c>
    </row>
    <row r="97" spans="1:5" x14ac:dyDescent="0.4">
      <c r="A97" s="2" t="s">
        <v>439</v>
      </c>
      <c r="B97" s="2" t="s">
        <v>540</v>
      </c>
      <c r="C97" s="2" t="s">
        <v>538</v>
      </c>
      <c r="D97" s="2" t="s">
        <v>446</v>
      </c>
      <c r="E97" s="3" t="str">
        <f>HYPERLINK("http://mp.weixin.qq.com/s?__biz=MzA5MzEwMDEzNQ==&amp;mid=2650433104&amp;idx=3&amp;sn=9eac435a159d34a7db641357ff00c251&amp;chksm=886dc758bf1a4e4e7c90092f4c0ab0fbc835cc2079d4ef6be548df11ab87069a649fa397eaa8#rd","文章永久链接")</f>
        <v>文章永久链接</v>
      </c>
    </row>
    <row r="98" spans="1:5" x14ac:dyDescent="0.4">
      <c r="A98" s="2" t="s">
        <v>439</v>
      </c>
      <c r="B98" s="2" t="s">
        <v>539</v>
      </c>
      <c r="C98" s="2" t="s">
        <v>538</v>
      </c>
      <c r="D98" s="2" t="s">
        <v>513</v>
      </c>
      <c r="E98" s="3" t="str">
        <f>HYPERLINK("http://mp.weixin.qq.com/s?__biz=MzA5MzEwMDEzNQ==&amp;mid=2650433104&amp;idx=4&amp;sn=1a5a36de0910c9526ffa7c1819900992&amp;chksm=886dc758bf1a4e4ec1f0465ac3c240cc12331690facc2aad5cd92958ba7f9d295facd76306be#rd","文章永久链接")</f>
        <v>文章永久链接</v>
      </c>
    </row>
    <row r="99" spans="1:5" x14ac:dyDescent="0.4">
      <c r="A99" s="2" t="s">
        <v>439</v>
      </c>
      <c r="B99" s="2" t="s">
        <v>602</v>
      </c>
      <c r="C99" s="2" t="s">
        <v>600</v>
      </c>
      <c r="D99" s="2" t="s">
        <v>601</v>
      </c>
      <c r="E99" s="3" t="str">
        <f>HYPERLINK("http://mp.weixin.qq.com/s?__biz=MzA5MzEwMDEzNQ==&amp;mid=2650433020&amp;idx=1&amp;sn=895d733f984919a2095f91c066682a37&amp;chksm=886dc4f4bf1a4de203125683c20ea0b68c276d033bd8c181b14b07b91b092305316641e350bf#rd","文章永久链接")</f>
        <v>文章永久链接</v>
      </c>
    </row>
    <row r="100" spans="1:5" x14ac:dyDescent="0.4">
      <c r="A100" s="2" t="s">
        <v>439</v>
      </c>
      <c r="B100" s="2" t="s">
        <v>549</v>
      </c>
      <c r="C100" s="2" t="s">
        <v>600</v>
      </c>
      <c r="D100" s="2" t="s">
        <v>436</v>
      </c>
      <c r="E100" s="3" t="str">
        <f>HYPERLINK("http://mp.weixin.qq.com/s?__biz=MzA5MzEwMDEzNQ==&amp;mid=2650433020&amp;idx=2&amp;sn=11629296b5039e850d0b5a7979b53a97&amp;chksm=886dc4f4bf1a4de2eb38a0398b41b1ddc492ded3034bd7b1d7e8c97e8983cba1874bc54aacc9#rd","文章永久链接")</f>
        <v>文章永久链接</v>
      </c>
    </row>
    <row r="101" spans="1:5" x14ac:dyDescent="0.4">
      <c r="A101" s="2" t="s">
        <v>439</v>
      </c>
      <c r="B101" s="2" t="s">
        <v>599</v>
      </c>
      <c r="C101" s="2" t="s">
        <v>598</v>
      </c>
      <c r="D101" s="2" t="s">
        <v>597</v>
      </c>
      <c r="E101" s="3" t="str">
        <f>HYPERLINK("http://mp.weixin.qq.com/s?__biz=MzA5MzEwMDEzNQ==&amp;mid=2650433005&amp;idx=1&amp;sn=da0890e66db6e1fc30a366427a3dd149&amp;chksm=886dc4e5bf1a4df37faa2d7058b45fe9375751a0c4b7058fa36a4d1b5a96a4638692c8867864#rd","文章永久链接")</f>
        <v>文章永久链接</v>
      </c>
    </row>
    <row r="102" spans="1:5" x14ac:dyDescent="0.4">
      <c r="A102" s="2" t="s">
        <v>439</v>
      </c>
      <c r="B102" s="2" t="s">
        <v>596</v>
      </c>
      <c r="C102" s="2" t="s">
        <v>592</v>
      </c>
      <c r="D102" s="2" t="s">
        <v>450</v>
      </c>
      <c r="E102" s="3" t="str">
        <f>HYPERLINK("http://mp.weixin.qq.com/s?__biz=MzA5MzEwMDEzNQ==&amp;mid=2650432993&amp;idx=1&amp;sn=c34159c26ea97352bfe4f3e9c6881f98&amp;chksm=886dc4e9bf1a4dff159dc58d4b38b4bbc09f822e6cc9be69db5f73da589cbbc27124eec7a42f#rd","文章永久链接")</f>
        <v>文章永久链接</v>
      </c>
    </row>
    <row r="103" spans="1:5" x14ac:dyDescent="0.4">
      <c r="A103" s="2" t="s">
        <v>439</v>
      </c>
      <c r="B103" s="2" t="s">
        <v>595</v>
      </c>
      <c r="C103" s="2" t="s">
        <v>592</v>
      </c>
      <c r="D103" s="2" t="s">
        <v>594</v>
      </c>
      <c r="E103" s="3" t="str">
        <f>HYPERLINK("http://mp.weixin.qq.com/s?__biz=MzA5MzEwMDEzNQ==&amp;mid=2650432993&amp;idx=2&amp;sn=3c162eced386d5d06c344bae94324045&amp;chksm=886dc4e9bf1a4dff07b2510f725ca7efeaba209a15ad8833f1d9ee0705c35dd46f3f3bbc2426#rd","文章永久链接")</f>
        <v>文章永久链接</v>
      </c>
    </row>
    <row r="104" spans="1:5" x14ac:dyDescent="0.4">
      <c r="A104" s="2" t="s">
        <v>439</v>
      </c>
      <c r="B104" s="2" t="s">
        <v>593</v>
      </c>
      <c r="C104" s="2" t="s">
        <v>592</v>
      </c>
      <c r="D104" s="2" t="s">
        <v>499</v>
      </c>
      <c r="E104" s="3" t="str">
        <f>HYPERLINK("http://mp.weixin.qq.com/s?__biz=MzA5MzEwMDEzNQ==&amp;mid=2650432993&amp;idx=3&amp;sn=6dc97788634c0feccc9b1065c752be21&amp;chksm=886dc4e9bf1a4dffce5f1ee63324c206909114aa8a1b08d86833df337a2bf575e3d1bd45a314#rd","文章永久链接")</f>
        <v>文章永久链接</v>
      </c>
    </row>
    <row r="105" spans="1:5" x14ac:dyDescent="0.4">
      <c r="A105" s="2" t="s">
        <v>439</v>
      </c>
      <c r="B105" s="2" t="s">
        <v>549</v>
      </c>
      <c r="C105" s="2" t="s">
        <v>592</v>
      </c>
      <c r="D105" s="2" t="s">
        <v>436</v>
      </c>
      <c r="E105" s="3" t="str">
        <f>HYPERLINK("http://mp.weixin.qq.com/s?__biz=MzA5MzEwMDEzNQ==&amp;mid=2650432993&amp;idx=4&amp;sn=97c5fa4c2aa6759eeb32d6571ca41ff3&amp;chksm=886dc4e9bf1a4dffe7e40b22b8528cd7a90ae39f6521112b7ec0cd3d54c1d618117992191972#rd","文章永久链接")</f>
        <v>文章永久链接</v>
      </c>
    </row>
    <row r="106" spans="1:5" x14ac:dyDescent="0.4">
      <c r="A106" s="2" t="s">
        <v>439</v>
      </c>
      <c r="B106" s="2" t="s">
        <v>591</v>
      </c>
      <c r="C106" s="2" t="s">
        <v>587</v>
      </c>
      <c r="D106" s="2" t="s">
        <v>450</v>
      </c>
      <c r="E106" s="3" t="str">
        <f>HYPERLINK("http://mp.weixin.qq.com/s?__biz=MzA5MzEwMDEzNQ==&amp;mid=2650432932&amp;idx=1&amp;sn=d1fddd5326bb16e9b8f94131c7671e8f&amp;chksm=886dc4acbf1a4dbaae97c286ca8a59034e770285d55545fad929c253f557f8eecc47e912705d#rd","文章永久链接")</f>
        <v>文章永久链接</v>
      </c>
    </row>
    <row r="107" spans="1:5" x14ac:dyDescent="0.4">
      <c r="A107" s="2" t="s">
        <v>439</v>
      </c>
      <c r="B107" s="2" t="s">
        <v>590</v>
      </c>
      <c r="C107" s="2" t="s">
        <v>587</v>
      </c>
      <c r="D107" s="2" t="s">
        <v>448</v>
      </c>
      <c r="E107" s="3" t="str">
        <f>HYPERLINK("http://mp.weixin.qq.com/s?__biz=MzA5MzEwMDEzNQ==&amp;mid=2650432932&amp;idx=2&amp;sn=dac914b7899ced578365ad033a1650ed&amp;chksm=886dc4acbf1a4dbafe798317c8238dd623c8d1efa8e7bf2e740f5a36571f5a6e87a9a5578e87#rd","文章永久链接")</f>
        <v>文章永久链接</v>
      </c>
    </row>
    <row r="108" spans="1:5" x14ac:dyDescent="0.4">
      <c r="A108" s="2" t="s">
        <v>439</v>
      </c>
      <c r="B108" s="2" t="s">
        <v>589</v>
      </c>
      <c r="C108" s="2" t="s">
        <v>587</v>
      </c>
      <c r="D108" s="2" t="s">
        <v>455</v>
      </c>
      <c r="E108" s="3" t="str">
        <f>HYPERLINK("http://mp.weixin.qq.com/s?__biz=MzA5MzEwMDEzNQ==&amp;mid=2650432932&amp;idx=3&amp;sn=40f9c7f17ce3c3e9d12e788972b69063&amp;chksm=886dc4acbf1a4dba75804719786fe54742636c8d844a3cad701d2362a4cfcd4894c4414a5dff#rd","文章永久链接")</f>
        <v>文章永久链接</v>
      </c>
    </row>
    <row r="109" spans="1:5" x14ac:dyDescent="0.4">
      <c r="A109" s="2" t="s">
        <v>439</v>
      </c>
      <c r="B109" s="2" t="s">
        <v>588</v>
      </c>
      <c r="C109" s="2" t="s">
        <v>587</v>
      </c>
      <c r="D109" s="2" t="s">
        <v>497</v>
      </c>
      <c r="E109" s="3" t="str">
        <f>HYPERLINK("http://mp.weixin.qq.com/s?__biz=MzA5MzEwMDEzNQ==&amp;mid=2650432932&amp;idx=4&amp;sn=084befe3799b42337f6ae5643cbd6d7e&amp;chksm=886dc4acbf1a4dbabbd52c4b274ddf0c9b4151a4212fe6a33d2f61ed2b168402f8cfd095640a#rd","文章永久链接")</f>
        <v>文章永久链接</v>
      </c>
    </row>
    <row r="110" spans="1:5" x14ac:dyDescent="0.4">
      <c r="A110" s="2" t="s">
        <v>439</v>
      </c>
      <c r="B110" s="2" t="s">
        <v>586</v>
      </c>
      <c r="C110" s="2" t="s">
        <v>582</v>
      </c>
      <c r="D110" s="2" t="s">
        <v>450</v>
      </c>
      <c r="E110" s="3" t="str">
        <f>HYPERLINK("http://mp.weixin.qq.com/s?__biz=MzA5MzEwMDEzNQ==&amp;mid=2650432863&amp;idx=1&amp;sn=32064b91d5e86758f7c86a699636ef23&amp;chksm=886dc457bf1a4d416a63affc41197a97802492b675fa9592a1125c4af02ab30f3dbb782f999a#rd","文章永久链接")</f>
        <v>文章永久链接</v>
      </c>
    </row>
    <row r="111" spans="1:5" x14ac:dyDescent="0.4">
      <c r="A111" s="2" t="s">
        <v>439</v>
      </c>
      <c r="B111" s="2" t="s">
        <v>585</v>
      </c>
      <c r="C111" s="2" t="s">
        <v>582</v>
      </c>
      <c r="D111" s="2" t="s">
        <v>448</v>
      </c>
      <c r="E111" s="3" t="str">
        <f>HYPERLINK("http://mp.weixin.qq.com/s?__biz=MzA5MzEwMDEzNQ==&amp;mid=2650432863&amp;idx=2&amp;sn=bbd2fdb26a8141736bf8336a989fb2a5&amp;chksm=886dc457bf1a4d4192cc7428e62984e0b3c7211cf4572af1a29858c1a1f5cc4398c1534ab675#rd","文章永久链接")</f>
        <v>文章永久链接</v>
      </c>
    </row>
    <row r="112" spans="1:5" x14ac:dyDescent="0.4">
      <c r="A112" s="2" t="s">
        <v>439</v>
      </c>
      <c r="B112" s="2" t="s">
        <v>584</v>
      </c>
      <c r="C112" s="2" t="s">
        <v>582</v>
      </c>
      <c r="D112" s="2" t="s">
        <v>448</v>
      </c>
      <c r="E112" s="3" t="str">
        <f>HYPERLINK("http://mp.weixin.qq.com/s?__biz=MzA5MzEwMDEzNQ==&amp;mid=2650432863&amp;idx=3&amp;sn=efa12cac21fa702f65dd4d217a7242ef&amp;chksm=886dc457bf1a4d419bde3b0724f276a8d00d702167ff3ee457ffa1fb9f0a87c3a2af7b9cf56b#rd","文章永久链接")</f>
        <v>文章永久链接</v>
      </c>
    </row>
    <row r="113" spans="1:5" x14ac:dyDescent="0.4">
      <c r="A113" s="2" t="s">
        <v>439</v>
      </c>
      <c r="B113" s="2" t="s">
        <v>583</v>
      </c>
      <c r="C113" s="2" t="s">
        <v>582</v>
      </c>
      <c r="D113" s="2" t="s">
        <v>461</v>
      </c>
      <c r="E113" s="3" t="str">
        <f>HYPERLINK("http://mp.weixin.qq.com/s?__biz=MzA5MzEwMDEzNQ==&amp;mid=2650432863&amp;idx=4&amp;sn=1bb2f977d8d08a17540e622efcc62ffb&amp;chksm=886dc457bf1a4d41c34e8d8c92f80e8153e1f7049f730ee5f40502491286113dec920d46269e#rd","文章永久链接")</f>
        <v>文章永久链接</v>
      </c>
    </row>
    <row r="114" spans="1:5" x14ac:dyDescent="0.4">
      <c r="A114" s="2" t="s">
        <v>439</v>
      </c>
      <c r="B114" s="2" t="s">
        <v>549</v>
      </c>
      <c r="C114" s="2" t="s">
        <v>582</v>
      </c>
      <c r="D114" s="2" t="s">
        <v>436</v>
      </c>
      <c r="E114" s="3" t="str">
        <f>HYPERLINK("http://mp.weixin.qq.com/s?__biz=MzA5MzEwMDEzNQ==&amp;mid=2650432863&amp;idx=5&amp;sn=205130f6eb9f74a71139b44d95a20b6d&amp;chksm=886dc457bf1a4d412f899bf1249c4e0a4eff10f4829ad497077c3087575368927ec49bd0ca90#rd","文章永久链接")</f>
        <v>文章永久链接</v>
      </c>
    </row>
    <row r="115" spans="1:5" x14ac:dyDescent="0.4">
      <c r="A115" s="2" t="s">
        <v>439</v>
      </c>
      <c r="B115" s="2" t="s">
        <v>581</v>
      </c>
      <c r="C115" s="2" t="s">
        <v>577</v>
      </c>
      <c r="D115" s="2" t="s">
        <v>450</v>
      </c>
      <c r="E115" s="3" t="str">
        <f>HYPERLINK("http://mp.weixin.qq.com/s?__biz=MzA5MzEwMDEzNQ==&amp;mid=2650432799&amp;idx=1&amp;sn=b3d7746e38482ec793905d71bc2736a0&amp;chksm=886dc417bf1a4d011ea68673a2e860b7b3812aa3e7e21440bb787423bf728c69b2716ab20843#rd","文章永久链接")</f>
        <v>文章永久链接</v>
      </c>
    </row>
    <row r="116" spans="1:5" x14ac:dyDescent="0.4">
      <c r="A116" s="2" t="s">
        <v>439</v>
      </c>
      <c r="B116" s="2" t="s">
        <v>580</v>
      </c>
      <c r="C116" s="2" t="s">
        <v>577</v>
      </c>
      <c r="D116" s="2" t="s">
        <v>448</v>
      </c>
      <c r="E116" s="3" t="str">
        <f>HYPERLINK("http://mp.weixin.qq.com/s?__biz=MzA5MzEwMDEzNQ==&amp;mid=2650432799&amp;idx=2&amp;sn=2dc59600da382d1bbdba623faff1ae6e&amp;chksm=886dc417bf1a4d010921079673e1ee3f4cca14bdd44081de63f1ddaf321300d27dfc8e855d9d#rd","文章永久链接")</f>
        <v>文章永久链接</v>
      </c>
    </row>
    <row r="117" spans="1:5" x14ac:dyDescent="0.4">
      <c r="A117" s="2" t="s">
        <v>439</v>
      </c>
      <c r="B117" s="2" t="s">
        <v>579</v>
      </c>
      <c r="C117" s="2" t="s">
        <v>577</v>
      </c>
      <c r="D117" s="2" t="s">
        <v>560</v>
      </c>
      <c r="E117" s="3" t="str">
        <f>HYPERLINK("http://mp.weixin.qq.com/s?__biz=MzA5MzEwMDEzNQ==&amp;mid=2650432799&amp;idx=3&amp;sn=048e10669ff70abc1ee6e1e130467606&amp;chksm=886dc417bf1a4d01939e547cbd4dd18c2a122f540e3d37c88e43ecabfa4a42c221b060083339#rd","文章永久链接")</f>
        <v>文章永久链接</v>
      </c>
    </row>
    <row r="118" spans="1:5" x14ac:dyDescent="0.4">
      <c r="A118" s="2" t="s">
        <v>439</v>
      </c>
      <c r="B118" s="2" t="s">
        <v>578</v>
      </c>
      <c r="C118" s="2" t="s">
        <v>577</v>
      </c>
      <c r="D118" s="2" t="s">
        <v>499</v>
      </c>
      <c r="E118" s="3" t="str">
        <f>HYPERLINK("http://mp.weixin.qq.com/s?__biz=MzA5MzEwMDEzNQ==&amp;mid=2650432799&amp;idx=4&amp;sn=ca63b5f4bc5347105a95b4297d9136f3&amp;chksm=886dc417bf1a4d010f663a675ce2290bb787b3f557dae80def3e01b3b8e9e20f2c0acfe9d92a#rd","文章永久链接")</f>
        <v>文章永久链接</v>
      </c>
    </row>
    <row r="119" spans="1:5" x14ac:dyDescent="0.4">
      <c r="A119" s="2" t="s">
        <v>439</v>
      </c>
      <c r="B119" s="2" t="s">
        <v>576</v>
      </c>
      <c r="C119" s="2" t="s">
        <v>571</v>
      </c>
      <c r="D119" s="2" t="s">
        <v>450</v>
      </c>
      <c r="E119" s="3" t="str">
        <f>HYPERLINK("http://mp.weixin.qq.com/s?__biz=MzA5MzEwMDEzNQ==&amp;mid=2650432620&amp;idx=1&amp;sn=006c1b1a9b81e8c5a029fff87a53ff5c&amp;chksm=886dc564bf1a4c723feee1fd2481272519e716cb928b2f3b309180c87f030cbaa2ee26fbdfaf#rd","文章永久链接")</f>
        <v>文章永久链接</v>
      </c>
    </row>
    <row r="120" spans="1:5" x14ac:dyDescent="0.4">
      <c r="A120" s="2" t="s">
        <v>439</v>
      </c>
      <c r="B120" s="2" t="s">
        <v>575</v>
      </c>
      <c r="C120" s="2" t="s">
        <v>571</v>
      </c>
      <c r="D120" s="2" t="s">
        <v>446</v>
      </c>
      <c r="E120" s="3" t="str">
        <f>HYPERLINK("http://mp.weixin.qq.com/s?__biz=MzA5MzEwMDEzNQ==&amp;mid=2650432620&amp;idx=2&amp;sn=bfc334acfa5344f2df81de318c4b169a&amp;chksm=886dc564bf1a4c72953c7a8c5061c177b984678839160cd72fcd5fd89dc12564e59148abea92#rd","文章永久链接")</f>
        <v>文章永久链接</v>
      </c>
    </row>
    <row r="121" spans="1:5" x14ac:dyDescent="0.4">
      <c r="A121" s="2" t="s">
        <v>439</v>
      </c>
      <c r="B121" s="2" t="s">
        <v>574</v>
      </c>
      <c r="C121" s="2" t="s">
        <v>571</v>
      </c>
      <c r="D121" s="2" t="s">
        <v>448</v>
      </c>
      <c r="E121" s="3" t="str">
        <f>HYPERLINK("http://mp.weixin.qq.com/s?__biz=MzA5MzEwMDEzNQ==&amp;mid=2650432620&amp;idx=3&amp;sn=59012ab76171873af30a06a164c9c605&amp;chksm=886dc564bf1a4c724d4261147f9866db82b3b3ac3af31d7ec3cf2dbe33c320959767916b3b91#rd","文章永久链接")</f>
        <v>文章永久链接</v>
      </c>
    </row>
    <row r="122" spans="1:5" x14ac:dyDescent="0.4">
      <c r="A122" s="2" t="s">
        <v>439</v>
      </c>
      <c r="B122" s="2" t="s">
        <v>573</v>
      </c>
      <c r="C122" s="2" t="s">
        <v>571</v>
      </c>
      <c r="D122" s="2" t="s">
        <v>572</v>
      </c>
      <c r="E122" s="3" t="str">
        <f>HYPERLINK("http://mp.weixin.qq.com/s?__biz=MzA5MzEwMDEzNQ==&amp;mid=2650432620&amp;idx=4&amp;sn=f3a1d88e262132df0d69c54a586c0f02&amp;chksm=886dc564bf1a4c725763fa04a6e9d945f653a7f6f83cdd4631a7bec194810bbd54fb19736d1b#rd","文章永久链接")</f>
        <v>文章永久链接</v>
      </c>
    </row>
    <row r="123" spans="1:5" x14ac:dyDescent="0.4">
      <c r="A123" s="2" t="s">
        <v>439</v>
      </c>
      <c r="B123" s="2" t="s">
        <v>549</v>
      </c>
      <c r="C123" s="2" t="s">
        <v>571</v>
      </c>
      <c r="D123" s="2" t="s">
        <v>436</v>
      </c>
      <c r="E123" s="3" t="str">
        <f>HYPERLINK("http://mp.weixin.qq.com/s?__biz=MzA5MzEwMDEzNQ==&amp;mid=2650432620&amp;idx=5&amp;sn=dbb0cefcba97aa852fd8f1e64d6fdea5&amp;chksm=886dc564bf1a4c725488bdd9dca3ea33e333fb6ccd3c868f7500298f725c4407ba1c9ec312b0#rd","文章永久链接")</f>
        <v>文章永久链接</v>
      </c>
    </row>
  </sheetData>
  <sortState xmlns:xlrd2="http://schemas.microsoft.com/office/spreadsheetml/2017/richdata2" ref="A2:E123">
    <sortCondition descending="1" ref="C2:C123"/>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86C53-A755-4D26-A766-8434B7EFC9FD}">
  <sheetPr>
    <outlinePr summaryBelow="0" summaryRight="0"/>
  </sheetPr>
  <dimension ref="A1:E91"/>
  <sheetViews>
    <sheetView zoomScaleNormal="100" workbookViewId="0"/>
  </sheetViews>
  <sheetFormatPr defaultRowHeight="12.3" x14ac:dyDescent="0.4"/>
  <cols>
    <col min="1" max="1" width="10.796875" style="2" customWidth="1"/>
    <col min="2" max="2" width="87.296875" style="2" customWidth="1"/>
    <col min="3" max="3" width="17.09765625" style="2" customWidth="1"/>
    <col min="4" max="4" width="64.796875" style="2" customWidth="1"/>
    <col min="5" max="5" width="10.796875" style="2" customWidth="1"/>
    <col min="6" max="16384" width="8.796875" style="1"/>
  </cols>
  <sheetData>
    <row r="1" spans="1:5" x14ac:dyDescent="0.4">
      <c r="A1" s="2" t="s">
        <v>435</v>
      </c>
      <c r="B1" s="2" t="s">
        <v>434</v>
      </c>
      <c r="C1" s="2" t="s">
        <v>433</v>
      </c>
      <c r="D1" s="2" t="s">
        <v>432</v>
      </c>
      <c r="E1" s="2" t="s">
        <v>431</v>
      </c>
    </row>
    <row r="2" spans="1:5" x14ac:dyDescent="0.4">
      <c r="A2" s="2" t="s">
        <v>606</v>
      </c>
      <c r="B2" s="2" t="s">
        <v>622</v>
      </c>
      <c r="C2" s="2" t="s">
        <v>616</v>
      </c>
      <c r="D2" s="2" t="s">
        <v>603</v>
      </c>
      <c r="E2" s="3" t="str">
        <f>HYPERLINK("http://mp.weixin.qq.com/s?__biz=MzI1NjQ3NzAwNQ==&amp;mid=2247507906&amp;idx=1&amp;sn=8a9e41b03166d74a6775764c70254e2a&amp;chksm=ea248de0dd5304f67eb6154f71be52206fade86d2df9cf24e9b856b25fe9bb0bd61cbb7f9f42#rd","文章永久链接")</f>
        <v>文章永久链接</v>
      </c>
    </row>
    <row r="3" spans="1:5" x14ac:dyDescent="0.4">
      <c r="A3" s="2" t="s">
        <v>606</v>
      </c>
      <c r="B3" s="2" t="s">
        <v>621</v>
      </c>
      <c r="C3" s="2" t="s">
        <v>616</v>
      </c>
      <c r="D3" s="2" t="s">
        <v>620</v>
      </c>
      <c r="E3" s="3" t="str">
        <f>HYPERLINK("http://mp.weixin.qq.com/s?__biz=MzI1NjQ3NzAwNQ==&amp;mid=2247507906&amp;idx=2&amp;sn=4ec09713797ff6613edab86d5731278a&amp;chksm=ea248de0dd5304f6b5b9376b70946f901bb8c73e2786244a0e05dc7fd8efe08ee5ff9a969370#rd","文章永久链接")</f>
        <v>文章永久链接</v>
      </c>
    </row>
    <row r="4" spans="1:5" x14ac:dyDescent="0.4">
      <c r="A4" s="2" t="s">
        <v>606</v>
      </c>
      <c r="B4" s="2" t="s">
        <v>619</v>
      </c>
      <c r="C4" s="2" t="s">
        <v>616</v>
      </c>
      <c r="D4" s="2" t="s">
        <v>603</v>
      </c>
      <c r="E4" s="3" t="str">
        <f>HYPERLINK("http://mp.weixin.qq.com/s?__biz=MzI1NjQ3NzAwNQ==&amp;mid=2247507906&amp;idx=3&amp;sn=08fd40dea58267e5a1b20a698ab86c77&amp;chksm=ea248de0dd5304f6cbc1380e9c4d29a928f7b382748a0eb6e670c22c4dafd7b6a370edfd1070#rd","文章永久链接")</f>
        <v>文章永久链接</v>
      </c>
    </row>
    <row r="5" spans="1:5" x14ac:dyDescent="0.4">
      <c r="A5" s="2" t="s">
        <v>606</v>
      </c>
      <c r="B5" s="2" t="s">
        <v>618</v>
      </c>
      <c r="C5" s="2" t="s">
        <v>616</v>
      </c>
      <c r="D5" s="2" t="s">
        <v>603</v>
      </c>
      <c r="E5" s="3" t="str">
        <f>HYPERLINK("http://mp.weixin.qq.com/s?__biz=MzI1NjQ3NzAwNQ==&amp;mid=2247507906&amp;idx=4&amp;sn=a7d3c1cfffb929d295a9ba7324139721&amp;chksm=ea248de0dd5304f6f34b3b15939bcfb911c2de37fee226dc2adb167fcb95d1fefb6f55c5924c#rd","文章永久链接")</f>
        <v>文章永久链接</v>
      </c>
    </row>
    <row r="6" spans="1:5" x14ac:dyDescent="0.4">
      <c r="A6" s="2" t="s">
        <v>606</v>
      </c>
      <c r="B6" s="2" t="s">
        <v>617</v>
      </c>
      <c r="C6" s="2" t="s">
        <v>616</v>
      </c>
      <c r="D6" s="2" t="s">
        <v>603</v>
      </c>
      <c r="E6" s="3" t="str">
        <f>HYPERLINK("http://mp.weixin.qq.com/s?__biz=MzI1NjQ3NzAwNQ==&amp;mid=2247507906&amp;idx=5&amp;sn=49b5d0b39e26c5222cadb835123ec09f&amp;chksm=ea248de0dd5304f669375b1cd886f28718fd54a6b6a327f200b179ce2da0cb3d4128b821a1b5#rd","文章永久链接")</f>
        <v>文章永久链接</v>
      </c>
    </row>
    <row r="7" spans="1:5" x14ac:dyDescent="0.4">
      <c r="A7" s="2" t="s">
        <v>606</v>
      </c>
      <c r="B7" s="2" t="s">
        <v>615</v>
      </c>
      <c r="C7" s="2" t="s">
        <v>611</v>
      </c>
      <c r="D7" s="2" t="s">
        <v>603</v>
      </c>
      <c r="E7" s="3" t="str">
        <f>HYPERLINK("http://mp.weixin.qq.com/s?__biz=MzI1NjQ3NzAwNQ==&amp;mid=2247507848&amp;idx=1&amp;sn=e8e65ecf29d6ac1efb5a314395ba930b&amp;chksm=ea248daadd5304bce06a1abf9f72090b77570d6514000ce07eb1a15ad83a502a3d08b0ede943#rd","文章永久链接")</f>
        <v>文章永久链接</v>
      </c>
    </row>
    <row r="8" spans="1:5" x14ac:dyDescent="0.4">
      <c r="A8" s="2" t="s">
        <v>606</v>
      </c>
      <c r="B8" s="2" t="s">
        <v>614</v>
      </c>
      <c r="C8" s="2" t="s">
        <v>611</v>
      </c>
      <c r="D8" s="2" t="s">
        <v>603</v>
      </c>
      <c r="E8" s="3" t="str">
        <f>HYPERLINK("http://mp.weixin.qq.com/s?__biz=MzI1NjQ3NzAwNQ==&amp;mid=2247507848&amp;idx=2&amp;sn=cb2d4755756e7f1051babf5996a1e543&amp;chksm=ea248daadd5304bc132b3e479926d2d2279276d9374dbb0cc5c492093d171d5b1075fdd35fab#rd","文章永久链接")</f>
        <v>文章永久链接</v>
      </c>
    </row>
    <row r="9" spans="1:5" x14ac:dyDescent="0.4">
      <c r="A9" s="2" t="s">
        <v>606</v>
      </c>
      <c r="B9" s="2" t="s">
        <v>613</v>
      </c>
      <c r="C9" s="2" t="s">
        <v>611</v>
      </c>
      <c r="D9" s="2" t="s">
        <v>603</v>
      </c>
      <c r="E9" s="3" t="str">
        <f>HYPERLINK("http://mp.weixin.qq.com/s?__biz=MzI1NjQ3NzAwNQ==&amp;mid=2247507848&amp;idx=3&amp;sn=535601abeda5b11c61b9a20dfa22173c&amp;chksm=ea248daadd5304bc3e9ff32602c21531ef94b266b361bd0caafcd8f93e8892780eee456e7de8#rd","文章永久链接")</f>
        <v>文章永久链接</v>
      </c>
    </row>
    <row r="10" spans="1:5" x14ac:dyDescent="0.4">
      <c r="A10" s="2" t="s">
        <v>606</v>
      </c>
      <c r="B10" s="2" t="s">
        <v>612</v>
      </c>
      <c r="C10" s="2" t="s">
        <v>611</v>
      </c>
      <c r="D10" s="2" t="s">
        <v>603</v>
      </c>
      <c r="E10" s="3" t="str">
        <f>HYPERLINK("http://mp.weixin.qq.com/s?__biz=MzI1NjQ3NzAwNQ==&amp;mid=2247507848&amp;idx=4&amp;sn=33decc5306177eccd7de29ead72acc8e&amp;chksm=ea248daadd5304bc73fa8f483e5436c7ebe18f9f32e20d0641f173197b01345c268ee1318d4a#rd","文章永久链接")</f>
        <v>文章永久链接</v>
      </c>
    </row>
    <row r="11" spans="1:5" x14ac:dyDescent="0.4">
      <c r="A11" s="2" t="s">
        <v>606</v>
      </c>
      <c r="B11" s="2" t="s">
        <v>610</v>
      </c>
      <c r="C11" s="2" t="s">
        <v>604</v>
      </c>
      <c r="D11" s="2" t="s">
        <v>603</v>
      </c>
      <c r="E11" s="3" t="str">
        <f>HYPERLINK("http://mp.weixin.qq.com/s?__biz=MzI1NjQ3NzAwNQ==&amp;mid=2247507814&amp;idx=1&amp;sn=069770600a66c33056f3190f1cfe5078&amp;chksm=ea248d44dd5304520a53717a2dc59ad369e58d12be5b548977f6592b8fc3c38a0d45125dcb7a#rd","文章永久链接")</f>
        <v>文章永久链接</v>
      </c>
    </row>
    <row r="12" spans="1:5" x14ac:dyDescent="0.4">
      <c r="A12" s="2" t="s">
        <v>606</v>
      </c>
      <c r="B12" s="2" t="s">
        <v>609</v>
      </c>
      <c r="C12" s="2" t="s">
        <v>604</v>
      </c>
      <c r="D12" s="2" t="s">
        <v>603</v>
      </c>
      <c r="E12" s="3" t="str">
        <f>HYPERLINK("http://mp.weixin.qq.com/s?__biz=MzI1NjQ3NzAwNQ==&amp;mid=2247507814&amp;idx=2&amp;sn=339edecc63ecde710f497c3096a48ea8&amp;chksm=ea248d44dd5304522f6ccc8a8e24364fe3fe51c68d8491bc0345758939ecb2bacac0bd7bdd87#rd","文章永久链接")</f>
        <v>文章永久链接</v>
      </c>
    </row>
    <row r="13" spans="1:5" x14ac:dyDescent="0.4">
      <c r="A13" s="2" t="s">
        <v>606</v>
      </c>
      <c r="B13" s="2" t="s">
        <v>608</v>
      </c>
      <c r="C13" s="2" t="s">
        <v>604</v>
      </c>
      <c r="D13" s="2" t="s">
        <v>603</v>
      </c>
      <c r="E13" s="3" t="str">
        <f>HYPERLINK("http://mp.weixin.qq.com/s?__biz=MzI1NjQ3NzAwNQ==&amp;mid=2247507814&amp;idx=3&amp;sn=6d2fc402f56e655b02d2d6d6f0b11b93&amp;chksm=ea248d44dd5304525bb2bfccf75585e91471a884be64cda1514462d6f01923e74d128e09ccc4#rd","文章永久链接")</f>
        <v>文章永久链接</v>
      </c>
    </row>
    <row r="14" spans="1:5" x14ac:dyDescent="0.4">
      <c r="A14" s="2" t="s">
        <v>606</v>
      </c>
      <c r="B14" s="2" t="s">
        <v>607</v>
      </c>
      <c r="C14" s="2" t="s">
        <v>604</v>
      </c>
      <c r="D14" s="2" t="s">
        <v>603</v>
      </c>
      <c r="E14" s="3" t="str">
        <f>HYPERLINK("http://mp.weixin.qq.com/s?__biz=MzI1NjQ3NzAwNQ==&amp;mid=2247507814&amp;idx=4&amp;sn=097277545ac9c2e27227ccbab3d04b02&amp;chksm=ea248d44dd5304529346f07ffa55303a64f7e894d1cf4e283aa166be7345b4070339c1417a9d#rd","文章永久链接")</f>
        <v>文章永久链接</v>
      </c>
    </row>
    <row r="15" spans="1:5" x14ac:dyDescent="0.4">
      <c r="A15" s="2" t="s">
        <v>606</v>
      </c>
      <c r="B15" s="2" t="s">
        <v>605</v>
      </c>
      <c r="C15" s="2" t="s">
        <v>604</v>
      </c>
      <c r="D15" s="2" t="s">
        <v>603</v>
      </c>
      <c r="E15" s="3" t="str">
        <f>HYPERLINK("http://mp.weixin.qq.com/s?__biz=MzI1NjQ3NzAwNQ==&amp;mid=2247507814&amp;idx=5&amp;sn=45d560510f1074569a73eec9f37c5c26&amp;chksm=ea248d44dd530452a11a1fee97aae0f0477a51a38586d1d64e0f4cc3fbbe661406e158694d58#rd","文章永久链接")</f>
        <v>文章永久链接</v>
      </c>
    </row>
    <row r="16" spans="1:5" x14ac:dyDescent="0.4">
      <c r="A16" s="2" t="s">
        <v>606</v>
      </c>
      <c r="B16" s="2" t="s">
        <v>656</v>
      </c>
      <c r="C16" s="2" t="s">
        <v>651</v>
      </c>
      <c r="D16" s="2" t="s">
        <v>603</v>
      </c>
      <c r="E16" s="3" t="str">
        <f>HYPERLINK("http://mp.weixin.qq.com/s?__biz=MzI1NjQ3NzAwNQ==&amp;mid=2247507811&amp;idx=1&amp;sn=ebb56dca37424258574f1f4a77e9c751&amp;chksm=ea248d41dd5304573ccdbaec8afc9c1fecea175503ecc5a7d38d23923111af7db9961ae95992#rd","文章永久链接")</f>
        <v>文章永久链接</v>
      </c>
    </row>
    <row r="17" spans="1:5" x14ac:dyDescent="0.4">
      <c r="A17" s="2" t="s">
        <v>606</v>
      </c>
      <c r="B17" s="2" t="s">
        <v>655</v>
      </c>
      <c r="C17" s="2" t="s">
        <v>651</v>
      </c>
      <c r="D17" s="2" t="s">
        <v>603</v>
      </c>
      <c r="E17" s="3" t="str">
        <f>HYPERLINK("http://mp.weixin.qq.com/s?__biz=MzI1NjQ3NzAwNQ==&amp;mid=2247507811&amp;idx=2&amp;sn=991266f573306a5feafd744737ce0d85&amp;chksm=ea248d41dd53045776c07dda24a4faa77f0e0d24a2e47ff3146003d77d4680ff06249e6e9b09#rd","文章永久链接")</f>
        <v>文章永久链接</v>
      </c>
    </row>
    <row r="18" spans="1:5" x14ac:dyDescent="0.4">
      <c r="A18" s="2" t="s">
        <v>606</v>
      </c>
      <c r="B18" s="2" t="s">
        <v>654</v>
      </c>
      <c r="C18" s="2" t="s">
        <v>651</v>
      </c>
      <c r="D18" s="2" t="s">
        <v>603</v>
      </c>
      <c r="E18" s="3" t="str">
        <f>HYPERLINK("http://mp.weixin.qq.com/s?__biz=MzI1NjQ3NzAwNQ==&amp;mid=2247507811&amp;idx=3&amp;sn=edbc213c7e3f6defc404c00f47ce3b67&amp;chksm=ea248d41dd53045711736230e5e83f175fee9f69847dd448c76cf50b459755c06d5079a8522a#rd","文章永久链接")</f>
        <v>文章永久链接</v>
      </c>
    </row>
    <row r="19" spans="1:5" x14ac:dyDescent="0.4">
      <c r="A19" s="2" t="s">
        <v>606</v>
      </c>
      <c r="B19" s="2" t="s">
        <v>653</v>
      </c>
      <c r="C19" s="2" t="s">
        <v>651</v>
      </c>
      <c r="D19" s="2" t="s">
        <v>603</v>
      </c>
      <c r="E19" s="3" t="str">
        <f>HYPERLINK("http://mp.weixin.qq.com/s?__biz=MzI1NjQ3NzAwNQ==&amp;mid=2247507811&amp;idx=4&amp;sn=d0aa6023cc742e5c80a7aeebdcdb68f8&amp;chksm=ea248d41dd530457bcaaeb8b5b9dcefbb2adc5f04eefa35828ca55037d91643a8820e6aec44d#rd","文章永久链接")</f>
        <v>文章永久链接</v>
      </c>
    </row>
    <row r="20" spans="1:5" x14ac:dyDescent="0.4">
      <c r="A20" s="2" t="s">
        <v>606</v>
      </c>
      <c r="B20" s="2" t="s">
        <v>652</v>
      </c>
      <c r="C20" s="2" t="s">
        <v>651</v>
      </c>
      <c r="D20" s="2" t="s">
        <v>603</v>
      </c>
      <c r="E20" s="3" t="str">
        <f>HYPERLINK("http://mp.weixin.qq.com/s?__biz=MzI1NjQ3NzAwNQ==&amp;mid=2247507811&amp;idx=5&amp;sn=02fc86a1d6a528fc67e29f91f7f69c20&amp;chksm=ea248d41dd530457c28bf20b465b2b2740f7d356a8b4fe8141f5526479978334a32692f3727b#rd","文章永久链接")</f>
        <v>文章永久链接</v>
      </c>
    </row>
    <row r="21" spans="1:5" x14ac:dyDescent="0.4">
      <c r="A21" s="2" t="s">
        <v>606</v>
      </c>
      <c r="B21" s="2" t="s">
        <v>650</v>
      </c>
      <c r="C21" s="2" t="s">
        <v>649</v>
      </c>
      <c r="D21" s="2" t="s">
        <v>648</v>
      </c>
      <c r="E21" s="3" t="str">
        <f>HYPERLINK("http://mp.weixin.qq.com/s?__biz=MzI1NjQ3NzAwNQ==&amp;mid=2247507713&amp;idx=1&amp;sn=414bf6338cba21df60c652171e790727&amp;chksm=ea248d23dd53043551290291306d326396f6f291959a2fc75777a15ad38cc8fb848c9627417c#rd","文章永久链接")</f>
        <v>文章永久链接</v>
      </c>
    </row>
    <row r="22" spans="1:5" x14ac:dyDescent="0.4">
      <c r="A22" s="2" t="s">
        <v>606</v>
      </c>
      <c r="B22" s="2" t="s">
        <v>647</v>
      </c>
      <c r="C22" s="2" t="s">
        <v>643</v>
      </c>
      <c r="D22" s="2" t="s">
        <v>603</v>
      </c>
      <c r="E22" s="3" t="str">
        <f>HYPERLINK("http://mp.weixin.qq.com/s?__biz=MzI1NjQ3NzAwNQ==&amp;mid=2247507692&amp;idx=1&amp;sn=1110b6215e8cfc2950671f8d815463a2&amp;chksm=ea248ccedd5305d8eaefe1f60a210ff9875384d2beab9996aea2851aae8893ae07a71ed3ade8#rd","文章永久链接")</f>
        <v>文章永久链接</v>
      </c>
    </row>
    <row r="23" spans="1:5" x14ac:dyDescent="0.4">
      <c r="A23" s="2" t="s">
        <v>606</v>
      </c>
      <c r="B23" s="2" t="s">
        <v>646</v>
      </c>
      <c r="C23" s="2" t="s">
        <v>643</v>
      </c>
      <c r="D23" s="2" t="s">
        <v>603</v>
      </c>
      <c r="E23" s="3" t="str">
        <f>HYPERLINK("http://mp.weixin.qq.com/s?__biz=MzI1NjQ3NzAwNQ==&amp;mid=2247507692&amp;idx=2&amp;sn=ba2d41b5a4cadfb3af53d85e764c8b8c&amp;chksm=ea248ccedd5305d8cc89557abf44ad7fd0511a8ee96ec9631e79a678ebd7821ef5644c7c6236#rd","文章永久链接")</f>
        <v>文章永久链接</v>
      </c>
    </row>
    <row r="24" spans="1:5" x14ac:dyDescent="0.4">
      <c r="A24" s="2" t="s">
        <v>606</v>
      </c>
      <c r="B24" s="2" t="s">
        <v>645</v>
      </c>
      <c r="C24" s="2" t="s">
        <v>643</v>
      </c>
      <c r="D24" s="2" t="s">
        <v>603</v>
      </c>
      <c r="E24" s="3" t="str">
        <f>HYPERLINK("http://mp.weixin.qq.com/s?__biz=MzI1NjQ3NzAwNQ==&amp;mid=2247507692&amp;idx=3&amp;sn=e15e424def22ad9b2c5db535fc16540a&amp;chksm=ea248ccedd5305d8279df6912e902434261bc82f5f29129b96f90cc2e7f9da24ec14fe5ba7b4#rd","文章永久链接")</f>
        <v>文章永久链接</v>
      </c>
    </row>
    <row r="25" spans="1:5" x14ac:dyDescent="0.4">
      <c r="A25" s="2" t="s">
        <v>606</v>
      </c>
      <c r="B25" s="2" t="s">
        <v>644</v>
      </c>
      <c r="C25" s="2" t="s">
        <v>643</v>
      </c>
      <c r="D25" s="2" t="s">
        <v>603</v>
      </c>
      <c r="E25" s="3" t="str">
        <f>HYPERLINK("http://mp.weixin.qq.com/s?__biz=MzI1NjQ3NzAwNQ==&amp;mid=2247507692&amp;idx=4&amp;sn=463919af803718693ee202f105cd1138&amp;chksm=ea248ccedd5305d8b663dc07c14fdeca788fbf0d60451e0335c9e951fd50fb264d38bf605ee9#rd","文章永久链接")</f>
        <v>文章永久链接</v>
      </c>
    </row>
    <row r="26" spans="1:5" x14ac:dyDescent="0.4">
      <c r="A26" s="2" t="s">
        <v>606</v>
      </c>
      <c r="B26" s="2" t="s">
        <v>642</v>
      </c>
      <c r="C26" s="2" t="s">
        <v>638</v>
      </c>
      <c r="D26" s="2" t="s">
        <v>603</v>
      </c>
      <c r="E26" s="3" t="str">
        <f>HYPERLINK("http://mp.weixin.qq.com/s?__biz=MzI1NjQ3NzAwNQ==&amp;mid=2247507638&amp;idx=1&amp;sn=122234dc056097cf9bb21dd636741fe7&amp;chksm=ea248c94dd53058206589e56718b5b1e137ae6bec3c8fe818c27553a80b5ea34b44fbf5fc5b0#rd","文章永久链接")</f>
        <v>文章永久链接</v>
      </c>
    </row>
    <row r="27" spans="1:5" x14ac:dyDescent="0.4">
      <c r="A27" s="2" t="s">
        <v>606</v>
      </c>
      <c r="B27" s="2" t="s">
        <v>641</v>
      </c>
      <c r="C27" s="2" t="s">
        <v>638</v>
      </c>
      <c r="D27" s="2" t="s">
        <v>603</v>
      </c>
      <c r="E27" s="3" t="str">
        <f>HYPERLINK("http://mp.weixin.qq.com/s?__biz=MzI1NjQ3NzAwNQ==&amp;mid=2247507638&amp;idx=2&amp;sn=638d29f21858431871fb02030445c6d7&amp;chksm=ea248c94dd530582b939b22904bf0c3b21f531dab6e0ec115adc755acd433ad86fa900e5d4d8#rd","文章永久链接")</f>
        <v>文章永久链接</v>
      </c>
    </row>
    <row r="28" spans="1:5" x14ac:dyDescent="0.4">
      <c r="A28" s="2" t="s">
        <v>606</v>
      </c>
      <c r="B28" s="2" t="s">
        <v>640</v>
      </c>
      <c r="C28" s="2" t="s">
        <v>638</v>
      </c>
      <c r="D28" s="2" t="s">
        <v>603</v>
      </c>
      <c r="E28" s="3" t="str">
        <f>HYPERLINK("http://mp.weixin.qq.com/s?__biz=MzI1NjQ3NzAwNQ==&amp;mid=2247507638&amp;idx=3&amp;sn=1c09bd6ed631ad4e08c712b4690921ee&amp;chksm=ea248c94dd5305825a8eb4962521d91308a9dbcff1b6365b4d42ccb7d7c1046974fa9aa6ba22#rd","文章永久链接")</f>
        <v>文章永久链接</v>
      </c>
    </row>
    <row r="29" spans="1:5" x14ac:dyDescent="0.4">
      <c r="A29" s="2" t="s">
        <v>606</v>
      </c>
      <c r="B29" s="2" t="s">
        <v>639</v>
      </c>
      <c r="C29" s="2" t="s">
        <v>638</v>
      </c>
      <c r="D29" s="2" t="s">
        <v>603</v>
      </c>
      <c r="E29" s="3" t="str">
        <f>HYPERLINK("http://mp.weixin.qq.com/s?__biz=MzI1NjQ3NzAwNQ==&amp;mid=2247507638&amp;idx=4&amp;sn=7756509e05570fd45eb6d14b713748c4&amp;chksm=ea248c94dd5305823b4b959414726ebe52522e7b970643225f4ba2ae935c68704e9e6998ec72#rd","文章永久链接")</f>
        <v>文章永久链接</v>
      </c>
    </row>
    <row r="30" spans="1:5" x14ac:dyDescent="0.4">
      <c r="A30" s="2" t="s">
        <v>606</v>
      </c>
      <c r="B30" s="2" t="s">
        <v>637</v>
      </c>
      <c r="C30" s="2" t="s">
        <v>635</v>
      </c>
      <c r="D30" s="2" t="s">
        <v>603</v>
      </c>
      <c r="E30" s="3" t="str">
        <f>HYPERLINK("http://mp.weixin.qq.com/s?__biz=MzI1NjQ3NzAwNQ==&amp;mid=2247507605&amp;idx=1&amp;sn=0f561d2bee35a0c6f68e09bdb257c495&amp;chksm=ea248cb7dd5305a1b8f5fabadcfd7079919e19a0fc7c7ea419a4a7b7eff9921eb3a8bd497181#rd","文章永久链接")</f>
        <v>文章永久链接</v>
      </c>
    </row>
    <row r="31" spans="1:5" x14ac:dyDescent="0.4">
      <c r="A31" s="2" t="s">
        <v>606</v>
      </c>
      <c r="B31" s="2" t="s">
        <v>636</v>
      </c>
      <c r="C31" s="2" t="s">
        <v>635</v>
      </c>
      <c r="D31" s="2" t="s">
        <v>634</v>
      </c>
      <c r="E31" s="3" t="str">
        <f>HYPERLINK("http://mp.weixin.qq.com/s?__biz=MzI1NjQ3NzAwNQ==&amp;mid=2247507605&amp;idx=2&amp;sn=c70e3c62343dfe466409509b7e7407fb&amp;chksm=ea248cb7dd5305a151143009667f4c0e6ba7360d4e681deab7504f4a7eb38758d03e131d283c#rd","文章永久链接")</f>
        <v>文章永久链接</v>
      </c>
    </row>
    <row r="32" spans="1:5" x14ac:dyDescent="0.4">
      <c r="A32" s="2" t="s">
        <v>606</v>
      </c>
      <c r="B32" s="2" t="s">
        <v>633</v>
      </c>
      <c r="C32" s="2" t="s">
        <v>630</v>
      </c>
      <c r="D32" s="2" t="s">
        <v>603</v>
      </c>
      <c r="E32" s="3" t="str">
        <f>HYPERLINK("http://mp.weixin.qq.com/s?__biz=MzI1NjQ3NzAwNQ==&amp;mid=2247507579&amp;idx=1&amp;sn=753bfa1a1fbbc87718a040f32dd9f4cc&amp;chksm=ea248c59dd53054feb0259b0823958fd1546f153f6fe032f4cb7a47da65e05716f45a79cc5e6#rd","文章永久链接")</f>
        <v>文章永久链接</v>
      </c>
    </row>
    <row r="33" spans="1:5" x14ac:dyDescent="0.4">
      <c r="A33" s="2" t="s">
        <v>606</v>
      </c>
      <c r="B33" s="2" t="s">
        <v>632</v>
      </c>
      <c r="C33" s="2" t="s">
        <v>630</v>
      </c>
      <c r="D33" s="2" t="s">
        <v>603</v>
      </c>
      <c r="E33" s="3" t="str">
        <f>HYPERLINK("http://mp.weixin.qq.com/s?__biz=MzI1NjQ3NzAwNQ==&amp;mid=2247507579&amp;idx=2&amp;sn=f837dc377d25793669df9f3c1b998f0c&amp;chksm=ea248c59dd53054fb861e712f0ce1378ddfef7ab4bde6b17e160938eba11efdc368232066b72#rd","文章永久链接")</f>
        <v>文章永久链接</v>
      </c>
    </row>
    <row r="34" spans="1:5" x14ac:dyDescent="0.4">
      <c r="A34" s="2" t="s">
        <v>606</v>
      </c>
      <c r="B34" s="2" t="s">
        <v>631</v>
      </c>
      <c r="C34" s="2" t="s">
        <v>630</v>
      </c>
      <c r="D34" s="2" t="s">
        <v>603</v>
      </c>
      <c r="E34" s="3" t="str">
        <f>HYPERLINK("http://mp.weixin.qq.com/s?__biz=MzI1NjQ3NzAwNQ==&amp;mid=2247507579&amp;idx=3&amp;sn=d064d98df6723cc2b19ed49d53d6a14e&amp;chksm=ea248c59dd53054f00ab57383eb9afff4e39356f9fad01b9feba31f34bc51fda30fad3d7c2ec#rd","文章永久链接")</f>
        <v>文章永久链接</v>
      </c>
    </row>
    <row r="35" spans="1:5" x14ac:dyDescent="0.4">
      <c r="A35" s="2" t="s">
        <v>606</v>
      </c>
      <c r="B35" s="2" t="s">
        <v>629</v>
      </c>
      <c r="C35" s="2" t="s">
        <v>624</v>
      </c>
      <c r="D35" s="2" t="s">
        <v>603</v>
      </c>
      <c r="E35" s="3" t="str">
        <f>HYPERLINK("http://mp.weixin.qq.com/s?__biz=MzI1NjQ3NzAwNQ==&amp;mid=2247507553&amp;idx=1&amp;sn=6bd5ba2096cca5fa5337d4faead4f50d&amp;chksm=ea248c43dd530555fcf12ae41a1ffe7109da6fa385517ee9cfe03247915cb4b87d9648e3db74#rd","文章永久链接")</f>
        <v>文章永久链接</v>
      </c>
    </row>
    <row r="36" spans="1:5" x14ac:dyDescent="0.4">
      <c r="A36" s="2" t="s">
        <v>606</v>
      </c>
      <c r="B36" s="2" t="s">
        <v>628</v>
      </c>
      <c r="C36" s="2" t="s">
        <v>624</v>
      </c>
      <c r="D36" s="2" t="s">
        <v>603</v>
      </c>
      <c r="E36" s="3" t="str">
        <f>HYPERLINK("http://mp.weixin.qq.com/s?__biz=MzI1NjQ3NzAwNQ==&amp;mid=2247507553&amp;idx=2&amp;sn=761ae25bec41bfe044fd64e5ee7bc868&amp;chksm=ea248c43dd530555dde194b8a70a5997803c0e15dfb0e54ceeeec99360ec90387642272c8261#rd","文章永久链接")</f>
        <v>文章永久链接</v>
      </c>
    </row>
    <row r="37" spans="1:5" x14ac:dyDescent="0.4">
      <c r="A37" s="2" t="s">
        <v>606</v>
      </c>
      <c r="B37" s="2" t="s">
        <v>627</v>
      </c>
      <c r="C37" s="2" t="s">
        <v>624</v>
      </c>
      <c r="D37" s="2" t="s">
        <v>603</v>
      </c>
      <c r="E37" s="3" t="str">
        <f>HYPERLINK("http://mp.weixin.qq.com/s?__biz=MzI1NjQ3NzAwNQ==&amp;mid=2247507553&amp;idx=3&amp;sn=c498f8ce99466390b887dc59ec9f8c8f&amp;chksm=ea248c43dd530555acd2deefd6d893368bb3e869af8fa08e0c4927a67f529a3467164da3c679#rd","文章永久链接")</f>
        <v>文章永久链接</v>
      </c>
    </row>
    <row r="38" spans="1:5" x14ac:dyDescent="0.4">
      <c r="A38" s="2" t="s">
        <v>606</v>
      </c>
      <c r="B38" s="2" t="s">
        <v>626</v>
      </c>
      <c r="C38" s="2" t="s">
        <v>624</v>
      </c>
      <c r="D38" s="2" t="s">
        <v>603</v>
      </c>
      <c r="E38" s="3" t="str">
        <f>HYPERLINK("http://mp.weixin.qq.com/s?__biz=MzI1NjQ3NzAwNQ==&amp;mid=2247507553&amp;idx=4&amp;sn=49012cdbb04192cbecb0922e9b9bcde5&amp;chksm=ea248c43dd53055514e0a467f0e34312002a2ddd9b0e2a3ec0c58a8c5d33a49b1dad500130bf#rd","文章永久链接")</f>
        <v>文章永久链接</v>
      </c>
    </row>
    <row r="39" spans="1:5" x14ac:dyDescent="0.4">
      <c r="A39" s="2" t="s">
        <v>606</v>
      </c>
      <c r="B39" s="2" t="s">
        <v>625</v>
      </c>
      <c r="C39" s="2" t="s">
        <v>624</v>
      </c>
      <c r="D39" s="2" t="s">
        <v>623</v>
      </c>
      <c r="E39" s="3" t="str">
        <f>HYPERLINK("http://mp.weixin.qq.com/s?__biz=MzI1NjQ3NzAwNQ==&amp;mid=2247507553&amp;idx=5&amp;sn=d292448ab09a6c2ffc61fae6d268a968&amp;chksm=ea248c43dd530555e00b46b257e8360d2c31108a54029bf4895211f5e9c3909d18c63e5b634d#rd","文章永久链接")</f>
        <v>文章永久链接</v>
      </c>
    </row>
    <row r="40" spans="1:5" x14ac:dyDescent="0.4">
      <c r="A40" s="2" t="s">
        <v>606</v>
      </c>
      <c r="B40" s="2" t="s">
        <v>690</v>
      </c>
      <c r="C40" s="2" t="s">
        <v>686</v>
      </c>
      <c r="D40" s="2" t="s">
        <v>603</v>
      </c>
      <c r="E40" s="3" t="str">
        <f>HYPERLINK("http://mp.weixin.qq.com/s?__biz=MzI1NjQ3NzAwNQ==&amp;mid=2247507545&amp;idx=1&amp;sn=a46266df4d6c12c30b271c417f857158&amp;chksm=ea248c7bdd53056d786aeb03466b672856c90903e99fd2b12b0ecc4a441ae4babe2afd769c1e#rd","文章永久链接")</f>
        <v>文章永久链接</v>
      </c>
    </row>
    <row r="41" spans="1:5" x14ac:dyDescent="0.4">
      <c r="A41" s="2" t="s">
        <v>606</v>
      </c>
      <c r="B41" s="2" t="s">
        <v>689</v>
      </c>
      <c r="C41" s="2" t="s">
        <v>686</v>
      </c>
      <c r="D41" s="2" t="s">
        <v>603</v>
      </c>
      <c r="E41" s="3" t="str">
        <f>HYPERLINK("http://mp.weixin.qq.com/s?__biz=MzI1NjQ3NzAwNQ==&amp;mid=2247507545&amp;idx=2&amp;sn=c98b3e35a334c9cb7772d8c311aae482&amp;chksm=ea248c7bdd53056d60c52349374845490f1bdcf68b59d75b7ca599a580640ccea59d5fe8e412#rd","文章永久链接")</f>
        <v>文章永久链接</v>
      </c>
    </row>
    <row r="42" spans="1:5" x14ac:dyDescent="0.4">
      <c r="A42" s="2" t="s">
        <v>606</v>
      </c>
      <c r="B42" s="2" t="s">
        <v>688</v>
      </c>
      <c r="C42" s="2" t="s">
        <v>686</v>
      </c>
      <c r="D42" s="2" t="s">
        <v>603</v>
      </c>
      <c r="E42" s="3" t="str">
        <f>HYPERLINK("http://mp.weixin.qq.com/s?__biz=MzI1NjQ3NzAwNQ==&amp;mid=2247507545&amp;idx=3&amp;sn=a01ca9c3f39821fa283715a961a9b9a5&amp;chksm=ea248c7bdd53056d0aa042fee6cfa172658e2d5e33a8230e3b9b55d4e56c821907849529a2eb#rd","文章永久链接")</f>
        <v>文章永久链接</v>
      </c>
    </row>
    <row r="43" spans="1:5" x14ac:dyDescent="0.4">
      <c r="A43" s="2" t="s">
        <v>606</v>
      </c>
      <c r="B43" s="2" t="s">
        <v>687</v>
      </c>
      <c r="C43" s="2" t="s">
        <v>686</v>
      </c>
      <c r="D43" s="2" t="s">
        <v>603</v>
      </c>
      <c r="E43" s="3" t="str">
        <f>HYPERLINK("http://mp.weixin.qq.com/s?__biz=MzI1NjQ3NzAwNQ==&amp;mid=2247507545&amp;idx=4&amp;sn=b3f2486a9fba4759e608216efff7fd15&amp;chksm=ea248c7bdd53056d30180b6da6c4b4c6ec20c9d372fb6e8c5b51c1a900efc46d357bb6c98918#rd","文章永久链接")</f>
        <v>文章永久链接</v>
      </c>
    </row>
    <row r="44" spans="1:5" x14ac:dyDescent="0.4">
      <c r="A44" s="2" t="s">
        <v>606</v>
      </c>
      <c r="B44" s="2" t="s">
        <v>685</v>
      </c>
      <c r="C44" s="2" t="s">
        <v>684</v>
      </c>
      <c r="D44" s="2" t="s">
        <v>648</v>
      </c>
      <c r="E44" s="3" t="str">
        <f>HYPERLINK("http://mp.weixin.qq.com/s?__biz=MzI1NjQ3NzAwNQ==&amp;mid=2247507441&amp;idx=1&amp;sn=04472dea8b0a0d5380a8cb8191553012&amp;chksm=ea248fd3dd5306c530a9f0284b6e06e61e939dab8878964ca53681efafef845935ba20388d6a#rd","文章永久链接")</f>
        <v>文章永久链接</v>
      </c>
    </row>
    <row r="45" spans="1:5" x14ac:dyDescent="0.4">
      <c r="A45" s="2" t="s">
        <v>606</v>
      </c>
      <c r="B45" s="2" t="s">
        <v>683</v>
      </c>
      <c r="C45" s="2" t="s">
        <v>677</v>
      </c>
      <c r="D45" s="2" t="s">
        <v>603</v>
      </c>
      <c r="E45" s="3" t="str">
        <f>HYPERLINK("http://mp.weixin.qq.com/s?__biz=MzI1NjQ3NzAwNQ==&amp;mid=2247507423&amp;idx=1&amp;sn=db1544f8395de403b9107c28d9d0dcc4&amp;chksm=ea248ffddd5306eb06ab36264a35f4c8317844efdb5c8cf37d09679655d34785be44f4dd9be7#rd","文章永久链接")</f>
        <v>文章永久链接</v>
      </c>
    </row>
    <row r="46" spans="1:5" x14ac:dyDescent="0.4">
      <c r="A46" s="2" t="s">
        <v>606</v>
      </c>
      <c r="B46" s="2" t="s">
        <v>682</v>
      </c>
      <c r="C46" s="2" t="s">
        <v>677</v>
      </c>
      <c r="D46" s="2" t="s">
        <v>681</v>
      </c>
      <c r="E46" s="3" t="str">
        <f>HYPERLINK("http://mp.weixin.qq.com/s?__biz=MzI1NjQ3NzAwNQ==&amp;mid=2247507423&amp;idx=2&amp;sn=80237ecd9ecc22d104c436fff13a034f&amp;chksm=ea248ffddd5306eb1a2ac1772e4face8a525282ccc8da86a03f125e8409ee5451af4be5d8db5#rd","文章永久链接")</f>
        <v>文章永久链接</v>
      </c>
    </row>
    <row r="47" spans="1:5" x14ac:dyDescent="0.4">
      <c r="A47" s="2" t="s">
        <v>606</v>
      </c>
      <c r="B47" s="2" t="s">
        <v>680</v>
      </c>
      <c r="C47" s="2" t="s">
        <v>677</v>
      </c>
      <c r="D47" s="2" t="s">
        <v>603</v>
      </c>
      <c r="E47" s="3" t="str">
        <f>HYPERLINK("http://mp.weixin.qq.com/s?__biz=MzI1NjQ3NzAwNQ==&amp;mid=2247507423&amp;idx=3&amp;sn=29e852affabd25cf148d5eb3a09d4acf&amp;chksm=ea248ffddd5306eb0c4d60a96e6cedb6c3fe764b24da562dceb3b4451c0efbb89bc8484cbebd#rd","文章永久链接")</f>
        <v>文章永久链接</v>
      </c>
    </row>
    <row r="48" spans="1:5" x14ac:dyDescent="0.4">
      <c r="A48" s="2" t="s">
        <v>606</v>
      </c>
      <c r="B48" s="2" t="s">
        <v>679</v>
      </c>
      <c r="C48" s="2" t="s">
        <v>677</v>
      </c>
      <c r="D48" s="2" t="s">
        <v>603</v>
      </c>
      <c r="E48" s="3" t="str">
        <f>HYPERLINK("http://mp.weixin.qq.com/s?__biz=MzI1NjQ3NzAwNQ==&amp;mid=2247507423&amp;idx=4&amp;sn=f0eded741301be276af8302223287f82&amp;chksm=ea248ffddd5306ebedda0f04185aebf4d4ce8d7be36f7bc2152b9f72758338e68aa27f27e6ba#rd","文章永久链接")</f>
        <v>文章永久链接</v>
      </c>
    </row>
    <row r="49" spans="1:5" x14ac:dyDescent="0.4">
      <c r="A49" s="2" t="s">
        <v>606</v>
      </c>
      <c r="B49" s="2" t="s">
        <v>678</v>
      </c>
      <c r="C49" s="2" t="s">
        <v>677</v>
      </c>
      <c r="D49" s="2" t="s">
        <v>603</v>
      </c>
      <c r="E49" s="3" t="str">
        <f>HYPERLINK("http://mp.weixin.qq.com/s?__biz=MzI1NjQ3NzAwNQ==&amp;mid=2247507423&amp;idx=5&amp;sn=3bb332db4fe1e0dab9f00c9f974a85a1&amp;chksm=ea248ffddd5306eb2cd0db9a94f73e665281ed20281dd4d3d522a1444602f42f312013967797#rd","文章永久链接")</f>
        <v>文章永久链接</v>
      </c>
    </row>
    <row r="50" spans="1:5" x14ac:dyDescent="0.4">
      <c r="A50" s="2" t="s">
        <v>606</v>
      </c>
      <c r="B50" s="2" t="s">
        <v>676</v>
      </c>
      <c r="C50" s="2" t="s">
        <v>674</v>
      </c>
      <c r="D50" s="2" t="s">
        <v>603</v>
      </c>
      <c r="E50" s="3" t="str">
        <f>HYPERLINK("http://mp.weixin.qq.com/s?__biz=MzI1NjQ3NzAwNQ==&amp;mid=2247507374&amp;idx=1&amp;sn=c9d7fca41a6fc63056c8873c49019cec&amp;chksm=ea248f8cdd53069a08ec3954721ef994ca217c4e8d9d5892b7fbd03778ab7f642da568e22d51#rd","文章永久链接")</f>
        <v>文章永久链接</v>
      </c>
    </row>
    <row r="51" spans="1:5" x14ac:dyDescent="0.4">
      <c r="A51" s="2" t="s">
        <v>606</v>
      </c>
      <c r="B51" s="2" t="s">
        <v>675</v>
      </c>
      <c r="C51" s="2" t="s">
        <v>674</v>
      </c>
      <c r="D51" s="2" t="s">
        <v>603</v>
      </c>
      <c r="E51" s="3" t="str">
        <f>HYPERLINK("http://mp.weixin.qq.com/s?__biz=MzI1NjQ3NzAwNQ==&amp;mid=2247507374&amp;idx=2&amp;sn=6096dcf0a1b32dff0f75b9362aa165f8&amp;chksm=ea248f8cdd53069aa15c360e5d9d8c64828a4fa622eb8a69c0026645a658d3bd295527415baf#rd","文章永久链接")</f>
        <v>文章永久链接</v>
      </c>
    </row>
    <row r="52" spans="1:5" x14ac:dyDescent="0.4">
      <c r="A52" s="2" t="s">
        <v>606</v>
      </c>
      <c r="B52" s="2" t="s">
        <v>673</v>
      </c>
      <c r="C52" s="2" t="s">
        <v>672</v>
      </c>
      <c r="D52" s="2" t="s">
        <v>603</v>
      </c>
      <c r="E52" s="3" t="str">
        <f>HYPERLINK("http://mp.weixin.qq.com/s?__biz=MzI1NjQ3NzAwNQ==&amp;mid=2247507351&amp;idx=1&amp;sn=1dab2258e03badfb05ad34af6761fc44&amp;chksm=ea248fb5dd5306a30d8e8d0bdd89a2e0981f03591b5d2efcaa598cf67f2b612977e7266fb3ee#rd","文章永久链接")</f>
        <v>文章永久链接</v>
      </c>
    </row>
    <row r="53" spans="1:5" x14ac:dyDescent="0.4">
      <c r="A53" s="2" t="s">
        <v>606</v>
      </c>
      <c r="B53" s="2" t="s">
        <v>671</v>
      </c>
      <c r="C53" s="2" t="s">
        <v>668</v>
      </c>
      <c r="D53" s="2" t="s">
        <v>603</v>
      </c>
      <c r="E53" s="3" t="str">
        <f>HYPERLINK("http://mp.weixin.qq.com/s?__biz=MzI1NjQ3NzAwNQ==&amp;mid=2247507338&amp;idx=1&amp;sn=3f11f3d2f61b557e7dbe76136d88aeec&amp;chksm=ea248fa8dd5306bef4bf2ee18161fd5cd477e4f097a0d1d9ca47e1f3bebc3fbe0dfbffec2c08#rd","文章永久链接")</f>
        <v>文章永久链接</v>
      </c>
    </row>
    <row r="54" spans="1:5" x14ac:dyDescent="0.4">
      <c r="A54" s="2" t="s">
        <v>606</v>
      </c>
      <c r="B54" s="2" t="s">
        <v>670</v>
      </c>
      <c r="C54" s="2" t="s">
        <v>668</v>
      </c>
      <c r="D54" s="2" t="s">
        <v>603</v>
      </c>
      <c r="E54" s="3" t="str">
        <f>HYPERLINK("http://mp.weixin.qq.com/s?__biz=MzI1NjQ3NzAwNQ==&amp;mid=2247507338&amp;idx=2&amp;sn=8804097ae96a3a7719caca50248f5a81&amp;chksm=ea248fa8dd5306be8283715c06a565227e63ec8497acfd3edb4ed05a799678dfbc9d28c31651#rd","文章永久链接")</f>
        <v>文章永久链接</v>
      </c>
    </row>
    <row r="55" spans="1:5" x14ac:dyDescent="0.4">
      <c r="A55" s="2" t="s">
        <v>606</v>
      </c>
      <c r="B55" s="2" t="s">
        <v>669</v>
      </c>
      <c r="C55" s="2" t="s">
        <v>668</v>
      </c>
      <c r="D55" s="2" t="s">
        <v>603</v>
      </c>
      <c r="E55" s="3" t="str">
        <f>HYPERLINK("http://mp.weixin.qq.com/s?__biz=MzI1NjQ3NzAwNQ==&amp;mid=2247507338&amp;idx=3&amp;sn=12427d8959c922c2f7f99d5cc20cd240&amp;chksm=ea248fa8dd5306be8a24b5caae127f4510b2692558595274fb76d64252ff21e95b9a50b799cd#rd","文章永久链接")</f>
        <v>文章永久链接</v>
      </c>
    </row>
    <row r="56" spans="1:5" x14ac:dyDescent="0.4">
      <c r="A56" s="2" t="s">
        <v>606</v>
      </c>
      <c r="B56" s="2" t="s">
        <v>667</v>
      </c>
      <c r="C56" s="2" t="s">
        <v>663</v>
      </c>
      <c r="D56" s="2" t="s">
        <v>603</v>
      </c>
      <c r="E56" s="3" t="str">
        <f>HYPERLINK("http://mp.weixin.qq.com/s?__biz=MzI1NjQ3NzAwNQ==&amp;mid=2247507315&amp;idx=1&amp;sn=8649ea9b3a06129f9638e0211b730689&amp;chksm=ea248f51dd5306472407740e0f9495b37f49fe005850c80e42898d507f5f4d80764432604d4c#rd","文章永久链接")</f>
        <v>文章永久链接</v>
      </c>
    </row>
    <row r="57" spans="1:5" x14ac:dyDescent="0.4">
      <c r="A57" s="2" t="s">
        <v>606</v>
      </c>
      <c r="B57" s="2" t="s">
        <v>666</v>
      </c>
      <c r="C57" s="2" t="s">
        <v>663</v>
      </c>
      <c r="D57" s="2" t="s">
        <v>603</v>
      </c>
      <c r="E57" s="3" t="str">
        <f>HYPERLINK("http://mp.weixin.qq.com/s?__biz=MzI1NjQ3NzAwNQ==&amp;mid=2247507315&amp;idx=2&amp;sn=d3b2da2ffbfb3c63b119cd2aa7d450d5&amp;chksm=ea248f51dd530647903d2bec1929d6e85b7dc68a973b098f126d3e7bfba8d1d2049618116c40#rd","文章永久链接")</f>
        <v>文章永久链接</v>
      </c>
    </row>
    <row r="58" spans="1:5" x14ac:dyDescent="0.4">
      <c r="A58" s="2" t="s">
        <v>606</v>
      </c>
      <c r="B58" s="2" t="s">
        <v>665</v>
      </c>
      <c r="C58" s="2" t="s">
        <v>663</v>
      </c>
      <c r="D58" s="2" t="s">
        <v>603</v>
      </c>
      <c r="E58" s="3" t="str">
        <f>HYPERLINK("http://mp.weixin.qq.com/s?__biz=MzI1NjQ3NzAwNQ==&amp;mid=2247507315&amp;idx=3&amp;sn=165559196be908c7e4055f153de00440&amp;chksm=ea248f51dd530647a8412f22bd11f9de07e188a6a757fc889c5e371aa6907f83a8a4441ce108#rd","文章永久链接")</f>
        <v>文章永久链接</v>
      </c>
    </row>
    <row r="59" spans="1:5" x14ac:dyDescent="0.4">
      <c r="A59" s="2" t="s">
        <v>606</v>
      </c>
      <c r="B59" s="2" t="s">
        <v>664</v>
      </c>
      <c r="C59" s="2" t="s">
        <v>663</v>
      </c>
      <c r="D59" s="2" t="s">
        <v>603</v>
      </c>
      <c r="E59" s="3" t="str">
        <f>HYPERLINK("http://mp.weixin.qq.com/s?__biz=MzI1NjQ3NzAwNQ==&amp;mid=2247507315&amp;idx=4&amp;sn=6cdd14f78897a13b5ebfbfe3a9460738&amp;chksm=ea248f51dd530647b2db42873c0c6ab9d902a87e38fb0d5000377608d7614cab7b75b11c3b2e#rd","文章永久链接")</f>
        <v>文章永久链接</v>
      </c>
    </row>
    <row r="60" spans="1:5" x14ac:dyDescent="0.4">
      <c r="A60" s="2" t="s">
        <v>606</v>
      </c>
      <c r="B60" s="2" t="s">
        <v>706</v>
      </c>
      <c r="C60" s="2" t="s">
        <v>702</v>
      </c>
      <c r="D60" s="2" t="s">
        <v>603</v>
      </c>
      <c r="E60" s="3" t="str">
        <f>HYPERLINK("http://mp.weixin.qq.com/s?__biz=MzI1NjQ3NzAwNQ==&amp;mid=2247507313&amp;idx=1&amp;sn=e3eb223b7b49957074b7e401ba2a90a7&amp;chksm=ea248f53dd530645ef77152f141e1ff38dc86c97e8df48f11b98f9437736eb99402f272d46bd#rd","文章永久链接")</f>
        <v>文章永久链接</v>
      </c>
    </row>
    <row r="61" spans="1:5" x14ac:dyDescent="0.4">
      <c r="A61" s="2" t="s">
        <v>606</v>
      </c>
      <c r="B61" s="2" t="s">
        <v>705</v>
      </c>
      <c r="C61" s="2" t="s">
        <v>702</v>
      </c>
      <c r="D61" s="2" t="s">
        <v>603</v>
      </c>
      <c r="E61" s="3" t="str">
        <f>HYPERLINK("http://mp.weixin.qq.com/s?__biz=MzI1NjQ3NzAwNQ==&amp;mid=2247507313&amp;idx=2&amp;sn=416b2c268262effa886921c0629c796b&amp;chksm=ea248f53dd53064565ea3f6e68d316010dfc9b88266e8fffbce091e726195675d65bc46a4dd2#rd","文章永久链接")</f>
        <v>文章永久链接</v>
      </c>
    </row>
    <row r="62" spans="1:5" x14ac:dyDescent="0.4">
      <c r="A62" s="2" t="s">
        <v>606</v>
      </c>
      <c r="B62" s="2" t="s">
        <v>704</v>
      </c>
      <c r="C62" s="2" t="s">
        <v>702</v>
      </c>
      <c r="D62" s="2" t="s">
        <v>603</v>
      </c>
      <c r="E62" s="3" t="str">
        <f>HYPERLINK("http://mp.weixin.qq.com/s?__biz=MzI1NjQ3NzAwNQ==&amp;mid=2247507313&amp;idx=3&amp;sn=8b97ccdac7e73fcab2d7dec7156de341&amp;chksm=ea248f53dd5306455a089dd227e253f8cdee970baf6f08f20b83b02834525e1c460f8b38ba81#rd","文章永久链接")</f>
        <v>文章永久链接</v>
      </c>
    </row>
    <row r="63" spans="1:5" x14ac:dyDescent="0.4">
      <c r="A63" s="2" t="s">
        <v>606</v>
      </c>
      <c r="B63" s="2" t="s">
        <v>703</v>
      </c>
      <c r="C63" s="2" t="s">
        <v>702</v>
      </c>
      <c r="D63" s="2" t="s">
        <v>623</v>
      </c>
      <c r="E63" s="3" t="str">
        <f>HYPERLINK("http://mp.weixin.qq.com/s?__biz=MzI1NjQ3NzAwNQ==&amp;mid=2247507313&amp;idx=4&amp;sn=7fb2e7773bf8812a6f5095c62fce917c&amp;chksm=ea248f53dd530645837e83f1a6ee7ebbf645de3a85502deec34904e57699f66a35ab67224b24#rd","文章永久链接")</f>
        <v>文章永久链接</v>
      </c>
    </row>
    <row r="64" spans="1:5" x14ac:dyDescent="0.4">
      <c r="A64" s="2" t="s">
        <v>606</v>
      </c>
      <c r="B64" s="2" t="s">
        <v>701</v>
      </c>
      <c r="C64" s="2" t="s">
        <v>700</v>
      </c>
      <c r="D64" s="2" t="s">
        <v>648</v>
      </c>
      <c r="E64" s="3" t="str">
        <f>HYPERLINK("http://mp.weixin.qq.com/s?__biz=MzI1NjQ3NzAwNQ==&amp;mid=2247507215&amp;idx=1&amp;sn=a955180a7b5004e67471b6eb8b241e04&amp;chksm=ea248f2ddd53063b67ee405e1025df539ec5db09560d79fc6f9795ed5e8756c59fa12ed50808#rd","文章永久链接")</f>
        <v>文章永久链接</v>
      </c>
    </row>
    <row r="65" spans="1:5" x14ac:dyDescent="0.4">
      <c r="A65" s="2" t="s">
        <v>606</v>
      </c>
      <c r="B65" s="2" t="s">
        <v>699</v>
      </c>
      <c r="C65" s="2" t="s">
        <v>697</v>
      </c>
      <c r="D65" s="2" t="s">
        <v>603</v>
      </c>
      <c r="E65" s="3" t="str">
        <f>HYPERLINK("http://mp.weixin.qq.com/s?__biz=MzI1NjQ3NzAwNQ==&amp;mid=2247507208&amp;idx=1&amp;sn=5357fe7101249165419309898089a0ab&amp;chksm=ea248f2add53063c2b4df7cc29b01f8c2c08092aa2f260b729b012109137b1623bfdb484d67c#rd","文章永久链接")</f>
        <v>文章永久链接</v>
      </c>
    </row>
    <row r="66" spans="1:5" x14ac:dyDescent="0.4">
      <c r="A66" s="2" t="s">
        <v>606</v>
      </c>
      <c r="B66" s="2" t="s">
        <v>698</v>
      </c>
      <c r="C66" s="2" t="s">
        <v>697</v>
      </c>
      <c r="D66" s="2" t="s">
        <v>603</v>
      </c>
      <c r="E66" s="3" t="str">
        <f>HYPERLINK("http://mp.weixin.qq.com/s?__biz=MzI1NjQ3NzAwNQ==&amp;mid=2247507208&amp;idx=2&amp;sn=3f10dad68aa4f493908e2e69c2b12553&amp;chksm=ea248f2add53063c90345b5c9e8384230f0cc04e25d536dd2685211a2c722833fd3fd4dfb424#rd","文章永久链接")</f>
        <v>文章永久链接</v>
      </c>
    </row>
    <row r="67" spans="1:5" x14ac:dyDescent="0.4">
      <c r="A67" s="2" t="s">
        <v>606</v>
      </c>
      <c r="B67" s="2" t="s">
        <v>696</v>
      </c>
      <c r="C67" s="2" t="s">
        <v>693</v>
      </c>
      <c r="D67" s="2" t="s">
        <v>603</v>
      </c>
      <c r="E67" s="3" t="str">
        <f>HYPERLINK("http://mp.weixin.qq.com/s?__biz=MzI1NjQ3NzAwNQ==&amp;mid=2247507181&amp;idx=1&amp;sn=092ae7b0b68eb7a5d65e5bc62d304b2a&amp;chksm=ea248ecfdd5307d94fb38502a577d4d7faffbd68e9ff958834cd0372b2e59aed0544e42a0ef8#rd","文章永久链接")</f>
        <v>文章永久链接</v>
      </c>
    </row>
    <row r="68" spans="1:5" x14ac:dyDescent="0.4">
      <c r="A68" s="2" t="s">
        <v>606</v>
      </c>
      <c r="B68" s="2" t="s">
        <v>695</v>
      </c>
      <c r="C68" s="2" t="s">
        <v>693</v>
      </c>
      <c r="D68" s="2" t="s">
        <v>603</v>
      </c>
      <c r="E68" s="3" t="str">
        <f>HYPERLINK("http://mp.weixin.qq.com/s?__biz=MzI1NjQ3NzAwNQ==&amp;mid=2247507181&amp;idx=2&amp;sn=ce5a5eb57fb292fa7b5ba66ab1b0ba43&amp;chksm=ea248ecfdd5307d92abd9364aa26757b30f7f50c76150d93937dd98847b6c68226086cb883bf#rd","文章永久链接")</f>
        <v>文章永久链接</v>
      </c>
    </row>
    <row r="69" spans="1:5" x14ac:dyDescent="0.4">
      <c r="A69" s="2" t="s">
        <v>606</v>
      </c>
      <c r="B69" s="2" t="s">
        <v>694</v>
      </c>
      <c r="C69" s="2" t="s">
        <v>693</v>
      </c>
      <c r="D69" s="2" t="s">
        <v>603</v>
      </c>
      <c r="E69" s="3" t="str">
        <f>HYPERLINK("http://mp.weixin.qq.com/s?__biz=MzI1NjQ3NzAwNQ==&amp;mid=2247507181&amp;idx=3&amp;sn=f135e553ebc9a0f0a63976d779c264f5&amp;chksm=ea248ecfdd5307d9b8d10097c8afeeeb7590770baf97873155594315fe1a2162c8d958764fdf#rd","文章永久链接")</f>
        <v>文章永久链接</v>
      </c>
    </row>
    <row r="70" spans="1:5" x14ac:dyDescent="0.4">
      <c r="A70" s="2" t="s">
        <v>606</v>
      </c>
      <c r="B70" s="2" t="s">
        <v>692</v>
      </c>
      <c r="C70" s="2" t="s">
        <v>691</v>
      </c>
      <c r="D70" s="2" t="s">
        <v>603</v>
      </c>
      <c r="E70" s="3" t="str">
        <f>HYPERLINK("http://mp.weixin.qq.com/s?__biz=MzI1NjQ3NzAwNQ==&amp;mid=2247507123&amp;idx=1&amp;sn=a22095144f1d7ef7dd27ee821aa74e5c&amp;chksm=ea248e91dd53078730b47f0b8653f1883a45ab3a897820fc0f26cbec5b3d515d8663d144f776#rd","文章永久链接")</f>
        <v>文章永久链接</v>
      </c>
    </row>
    <row r="71" spans="1:5" x14ac:dyDescent="0.4">
      <c r="A71" s="2" t="s">
        <v>606</v>
      </c>
      <c r="B71" s="2" t="s">
        <v>662</v>
      </c>
      <c r="C71" s="2" t="s">
        <v>661</v>
      </c>
      <c r="D71" s="2" t="s">
        <v>603</v>
      </c>
      <c r="E71" s="3" t="str">
        <f>HYPERLINK("http://mp.weixin.qq.com/s?__biz=MzI1NjQ3NzAwNQ==&amp;mid=2247507110&amp;idx=1&amp;sn=3d604c68ac39d871ecd32aea226ecd5b&amp;chksm=ea248e84dd530792114f27d4169b1c01aeb8a1489a5f06b290f54dbbc9c3e13ef8451e06b97e#rd","文章永久链接")</f>
        <v>文章永久链接</v>
      </c>
    </row>
    <row r="72" spans="1:5" x14ac:dyDescent="0.4">
      <c r="A72" s="2" t="s">
        <v>606</v>
      </c>
      <c r="B72" s="2" t="s">
        <v>660</v>
      </c>
      <c r="C72" s="2" t="s">
        <v>657</v>
      </c>
      <c r="D72" s="2" t="s">
        <v>603</v>
      </c>
      <c r="E72" s="3" t="str">
        <f>HYPERLINK("http://mp.weixin.qq.com/s?__biz=MzI1NjQ3NzAwNQ==&amp;mid=2247507063&amp;idx=1&amp;sn=cc5946ad92155f60a6058b4d2efec75c&amp;chksm=ea248e55dd5307438d793df1d868b6c74d5395c8be43944e15d36e61ca735915702a579cd2d7#rd","文章永久链接")</f>
        <v>文章永久链接</v>
      </c>
    </row>
    <row r="73" spans="1:5" x14ac:dyDescent="0.4">
      <c r="A73" s="2" t="s">
        <v>606</v>
      </c>
      <c r="B73" s="2" t="s">
        <v>659</v>
      </c>
      <c r="C73" s="2" t="s">
        <v>657</v>
      </c>
      <c r="D73" s="2" t="s">
        <v>603</v>
      </c>
      <c r="E73" s="3" t="str">
        <f>HYPERLINK("http://mp.weixin.qq.com/s?__biz=MzI1NjQ3NzAwNQ==&amp;mid=2247507063&amp;idx=2&amp;sn=b79ff0bf2e1e19ca0e38975f6a3f5bc0&amp;chksm=ea248e55dd5307431cccbda99cfbbaea65fbc4af7eef6cd87a45e4a71e169a8170859e3bbdda#rd","文章永久链接")</f>
        <v>文章永久链接</v>
      </c>
    </row>
    <row r="74" spans="1:5" x14ac:dyDescent="0.4">
      <c r="A74" s="2" t="s">
        <v>606</v>
      </c>
      <c r="B74" s="2" t="s">
        <v>658</v>
      </c>
      <c r="C74" s="2" t="s">
        <v>657</v>
      </c>
      <c r="D74" s="2" t="s">
        <v>603</v>
      </c>
      <c r="E74" s="3" t="str">
        <f>HYPERLINK("http://mp.weixin.qq.com/s?__biz=MzI1NjQ3NzAwNQ==&amp;mid=2247507063&amp;idx=3&amp;sn=668e9ae850466d28e04ff7dc0f9700e6&amp;chksm=ea248e55dd530743f8631d4005c0aef4b3fde630385a15a02725eca5a5ccb841e14913f0baa1#rd","文章永久链接")</f>
        <v>文章永久链接</v>
      </c>
    </row>
    <row r="75" spans="1:5" x14ac:dyDescent="0.4">
      <c r="A75" s="2" t="s">
        <v>606</v>
      </c>
      <c r="B75" s="2" t="s">
        <v>732</v>
      </c>
      <c r="C75" s="2" t="s">
        <v>727</v>
      </c>
      <c r="D75" s="2" t="s">
        <v>603</v>
      </c>
      <c r="E75" s="3" t="str">
        <f>HYPERLINK("http://mp.weixin.qq.com/s?__biz=MzI1NjQ3NzAwNQ==&amp;mid=2247507061&amp;idx=1&amp;sn=be7ee496a7b2c142a5cbff0580229014&amp;chksm=ea248e57dd530741a73ae63f5db76d8fbce4fc4cf8f18a7769a7673b7b763f4fcbe8f27ad7ee#rd","文章永久链接")</f>
        <v>文章永久链接</v>
      </c>
    </row>
    <row r="76" spans="1:5" x14ac:dyDescent="0.4">
      <c r="A76" s="2" t="s">
        <v>606</v>
      </c>
      <c r="B76" s="2" t="s">
        <v>731</v>
      </c>
      <c r="C76" s="2" t="s">
        <v>727</v>
      </c>
      <c r="D76" s="2" t="s">
        <v>730</v>
      </c>
      <c r="E76" s="3" t="str">
        <f>HYPERLINK("http://mp.weixin.qq.com/s?__biz=MzI1NjQ3NzAwNQ==&amp;mid=2247507061&amp;idx=2&amp;sn=5f2ad8d7bbf7a4b0f770c64056b59399&amp;chksm=ea248e57dd530741bd7c026098ac08fde5106a695c4d976bd682715e993352cd7cc534679368#rd","文章永久链接")</f>
        <v>文章永久链接</v>
      </c>
    </row>
    <row r="77" spans="1:5" x14ac:dyDescent="0.4">
      <c r="A77" s="2" t="s">
        <v>606</v>
      </c>
      <c r="B77" s="2" t="s">
        <v>729</v>
      </c>
      <c r="C77" s="2" t="s">
        <v>727</v>
      </c>
      <c r="D77" s="2" t="s">
        <v>603</v>
      </c>
      <c r="E77" s="3" t="str">
        <f>HYPERLINK("http://mp.weixin.qq.com/s?__biz=MzI1NjQ3NzAwNQ==&amp;mid=2247507061&amp;idx=3&amp;sn=b25a75d09775e70b8794982e2f06bea9&amp;chksm=ea248e57dd5307412c711e78a1ea9f43c698af3e5cec06c5309e74d976d6a0da7b4cdf6d6c15#rd","文章永久链接")</f>
        <v>文章永久链接</v>
      </c>
    </row>
    <row r="78" spans="1:5" x14ac:dyDescent="0.4">
      <c r="A78" s="2" t="s">
        <v>606</v>
      </c>
      <c r="B78" s="2" t="s">
        <v>728</v>
      </c>
      <c r="C78" s="2" t="s">
        <v>727</v>
      </c>
      <c r="D78" s="2" t="s">
        <v>623</v>
      </c>
      <c r="E78" s="3" t="str">
        <f>HYPERLINK("http://mp.weixin.qq.com/s?__biz=MzI1NjQ3NzAwNQ==&amp;mid=2247507061&amp;idx=4&amp;sn=b78ffd1dd7a3ef478a11059841d26120&amp;chksm=ea248e57dd5307418f5ff8a341afc0e192cea212e190f27048025221a50e267e5bcd4a0c923f#rd","文章永久链接")</f>
        <v>文章永久链接</v>
      </c>
    </row>
    <row r="79" spans="1:5" x14ac:dyDescent="0.4">
      <c r="A79" s="2" t="s">
        <v>606</v>
      </c>
      <c r="B79" s="2" t="s">
        <v>726</v>
      </c>
      <c r="C79" s="2" t="s">
        <v>725</v>
      </c>
      <c r="D79" s="2" t="s">
        <v>724</v>
      </c>
      <c r="E79" s="3" t="str">
        <f>HYPERLINK("http://mp.weixin.qq.com/s?__biz=MzI1NjQ3NzAwNQ==&amp;mid=2247506942&amp;idx=1&amp;sn=f31d08359c9ce962461ccca1d331a9ec&amp;chksm=ea2489dcdd5300cae09ecab97734a6846c81668c81eed68c8358621fc855d4ca5d3d7c528282#rd","文章永久链接")</f>
        <v>文章永久链接</v>
      </c>
    </row>
    <row r="80" spans="1:5" x14ac:dyDescent="0.4">
      <c r="A80" s="2" t="s">
        <v>606</v>
      </c>
      <c r="B80" s="2" t="s">
        <v>723</v>
      </c>
      <c r="C80" s="2" t="s">
        <v>722</v>
      </c>
      <c r="D80" s="2" t="s">
        <v>603</v>
      </c>
      <c r="E80" s="3" t="str">
        <f>HYPERLINK("http://mp.weixin.qq.com/s?__biz=MzI1NjQ3NzAwNQ==&amp;mid=2247506917&amp;idx=1&amp;sn=126731d2dcf400394a8b1e02e75fc9e4&amp;chksm=ea2489c7dd5300d179d09282c35d931ab3dba76b44e31f84327ceb6c5e17ac6221ccf7674b3b#rd","文章永久链接")</f>
        <v>文章永久链接</v>
      </c>
    </row>
    <row r="81" spans="1:5" x14ac:dyDescent="0.4">
      <c r="A81" s="2" t="s">
        <v>606</v>
      </c>
      <c r="B81" s="2" t="s">
        <v>721</v>
      </c>
      <c r="C81" s="2" t="s">
        <v>719</v>
      </c>
      <c r="D81" s="2" t="s">
        <v>603</v>
      </c>
      <c r="E81" s="3" t="str">
        <f>HYPERLINK("http://mp.weixin.qq.com/s?__biz=MzI1NjQ3NzAwNQ==&amp;mid=2247506904&amp;idx=1&amp;sn=532403fe6e2880f610c0cad8cf6675f2&amp;chksm=ea2489fadd5300ecf511738cfb053406eb3591d4b1bb8051cbd4f0c2259914ee11b329dc0965#rd","文章永久链接")</f>
        <v>文章永久链接</v>
      </c>
    </row>
    <row r="82" spans="1:5" x14ac:dyDescent="0.4">
      <c r="A82" s="2" t="s">
        <v>606</v>
      </c>
      <c r="B82" s="2" t="s">
        <v>720</v>
      </c>
      <c r="C82" s="2" t="s">
        <v>719</v>
      </c>
      <c r="D82" s="2" t="s">
        <v>603</v>
      </c>
      <c r="E82" s="3" t="str">
        <f>HYPERLINK("http://mp.weixin.qq.com/s?__biz=MzI1NjQ3NzAwNQ==&amp;mid=2247506904&amp;idx=2&amp;sn=1cd6de4d26ad6436b0b259ddbfe15d40&amp;chksm=ea2489fadd5300ec872dc68db88090134393afa5ce9913645164cc5bca69aff7d34587b28843#rd","文章永久链接")</f>
        <v>文章永久链接</v>
      </c>
    </row>
    <row r="83" spans="1:5" x14ac:dyDescent="0.4">
      <c r="A83" s="2" t="s">
        <v>606</v>
      </c>
      <c r="B83" s="2" t="s">
        <v>718</v>
      </c>
      <c r="C83" s="2" t="s">
        <v>715</v>
      </c>
      <c r="D83" s="2" t="s">
        <v>603</v>
      </c>
      <c r="E83" s="3" t="str">
        <f>HYPERLINK("http://mp.weixin.qq.com/s?__biz=MzI1NjQ3NzAwNQ==&amp;mid=2247506885&amp;idx=1&amp;sn=85bfb67734aeeb57e6df17ba51ecd59c&amp;chksm=ea2489e7dd5300f110a9a9ce7ce35f37d8c2a81ff52a2e52baa2970e95b5971905287cccc476#rd","文章永久链接")</f>
        <v>文章永久链接</v>
      </c>
    </row>
    <row r="84" spans="1:5" x14ac:dyDescent="0.4">
      <c r="A84" s="2" t="s">
        <v>606</v>
      </c>
      <c r="B84" s="2" t="s">
        <v>717</v>
      </c>
      <c r="C84" s="2" t="s">
        <v>715</v>
      </c>
      <c r="D84" s="2" t="s">
        <v>603</v>
      </c>
      <c r="E84" s="3" t="str">
        <f>HYPERLINK("http://mp.weixin.qq.com/s?__biz=MzI1NjQ3NzAwNQ==&amp;mid=2247506885&amp;idx=2&amp;sn=f53c0a2863e3deb4138b7e886f01f1e5&amp;chksm=ea2489e7dd5300f1c8b04bb218966cd0bb8eb724fb22f3cf11fb97292dbe6a8b3b18ffe05333#rd","文章永久链接")</f>
        <v>文章永久链接</v>
      </c>
    </row>
    <row r="85" spans="1:5" x14ac:dyDescent="0.4">
      <c r="A85" s="2" t="s">
        <v>606</v>
      </c>
      <c r="B85" s="2" t="s">
        <v>716</v>
      </c>
      <c r="C85" s="2" t="s">
        <v>715</v>
      </c>
      <c r="D85" s="2" t="s">
        <v>603</v>
      </c>
      <c r="E85" s="3" t="str">
        <f>HYPERLINK("http://mp.weixin.qq.com/s?__biz=MzI1NjQ3NzAwNQ==&amp;mid=2247506885&amp;idx=3&amp;sn=d8d40f07a127de445b507591442ee703&amp;chksm=ea2489e7dd5300f1ef85083bc3748861e17565d9e8bba45f49d176d96be66e4cb069900d8c68#rd","文章永久链接")</f>
        <v>文章永久链接</v>
      </c>
    </row>
    <row r="86" spans="1:5" x14ac:dyDescent="0.4">
      <c r="A86" s="2" t="s">
        <v>606</v>
      </c>
      <c r="B86" s="2" t="s">
        <v>714</v>
      </c>
      <c r="C86" s="2" t="s">
        <v>712</v>
      </c>
      <c r="D86" s="2" t="s">
        <v>603</v>
      </c>
      <c r="E86" s="3" t="str">
        <f>HYPERLINK("http://mp.weixin.qq.com/s?__biz=MzI1NjQ3NzAwNQ==&amp;mid=2247506862&amp;idx=1&amp;sn=d0210b12d6f1ee9148a099c3658a6a82&amp;chksm=ea24898cdd53009a804cba9a94200d232cfda5d51d946202ee602f3526251eab06dfddcd4f1f#rd","文章永久链接")</f>
        <v>文章永久链接</v>
      </c>
    </row>
    <row r="87" spans="1:5" x14ac:dyDescent="0.4">
      <c r="A87" s="2" t="s">
        <v>606</v>
      </c>
      <c r="B87" s="2" t="s">
        <v>713</v>
      </c>
      <c r="C87" s="2" t="s">
        <v>712</v>
      </c>
      <c r="D87" s="2" t="s">
        <v>603</v>
      </c>
      <c r="E87" s="3" t="str">
        <f>HYPERLINK("http://mp.weixin.qq.com/s?__biz=MzI1NjQ3NzAwNQ==&amp;mid=2247506862&amp;idx=2&amp;sn=c3c99a1911af93a2d3dbd1cf30a3b316&amp;chksm=ea24898cdd53009a4860dd6152135d231e32cb51e87e619ae85f2ec7fdc23b63df1527461f0a#rd","文章永久链接")</f>
        <v>文章永久链接</v>
      </c>
    </row>
    <row r="88" spans="1:5" x14ac:dyDescent="0.4">
      <c r="A88" s="2" t="s">
        <v>606</v>
      </c>
      <c r="B88" s="2" t="s">
        <v>711</v>
      </c>
      <c r="C88" s="2" t="s">
        <v>707</v>
      </c>
      <c r="D88" s="2" t="s">
        <v>603</v>
      </c>
      <c r="E88" s="3" t="str">
        <f>HYPERLINK("http://mp.weixin.qq.com/s?__biz=MzI1NjQ3NzAwNQ==&amp;mid=2247506817&amp;idx=1&amp;sn=9d91b796230cfee199e9a54afb34161b&amp;chksm=ea2489a3dd5300b538caa77b4eb6969f0ac8e876e8577ea53b6326a1b23b3d71e5fe35e922c7#rd","文章永久链接")</f>
        <v>文章永久链接</v>
      </c>
    </row>
    <row r="89" spans="1:5" x14ac:dyDescent="0.4">
      <c r="A89" s="2" t="s">
        <v>606</v>
      </c>
      <c r="B89" s="2" t="s">
        <v>710</v>
      </c>
      <c r="C89" s="2" t="s">
        <v>707</v>
      </c>
      <c r="D89" s="2" t="s">
        <v>603</v>
      </c>
      <c r="E89" s="3" t="str">
        <f>HYPERLINK("http://mp.weixin.qq.com/s?__biz=MzI1NjQ3NzAwNQ==&amp;mid=2247506817&amp;idx=2&amp;sn=2801b7bdca9e4220fc6bdfe6e778b8a1&amp;chksm=ea2489a3dd5300b5af345c4ef8e1feb37a4bbb1ab1aac23eb4492677e9ddd5aa141214b862c6#rd","文章永久链接")</f>
        <v>文章永久链接</v>
      </c>
    </row>
    <row r="90" spans="1:5" x14ac:dyDescent="0.4">
      <c r="A90" s="2" t="s">
        <v>606</v>
      </c>
      <c r="B90" s="2" t="s">
        <v>709</v>
      </c>
      <c r="C90" s="2" t="s">
        <v>707</v>
      </c>
      <c r="D90" s="2" t="s">
        <v>623</v>
      </c>
      <c r="E90" s="3" t="str">
        <f>HYPERLINK("http://mp.weixin.qq.com/s?__biz=MzI1NjQ3NzAwNQ==&amp;mid=2247506817&amp;idx=3&amp;sn=d64d8a64d4a0dc823a0cd06ad8975533&amp;chksm=ea2489a3dd5300b57898965f2bdf98cc9359bf9a97e57b0a00ca0e272113eb01e7b28694cf64#rd","文章永久链接")</f>
        <v>文章永久链接</v>
      </c>
    </row>
    <row r="91" spans="1:5" x14ac:dyDescent="0.4">
      <c r="A91" s="2" t="s">
        <v>606</v>
      </c>
      <c r="B91" s="2" t="s">
        <v>708</v>
      </c>
      <c r="C91" s="2" t="s">
        <v>707</v>
      </c>
      <c r="D91" s="2" t="s">
        <v>603</v>
      </c>
      <c r="E91" s="3" t="str">
        <f>HYPERLINK("http://mp.weixin.qq.com/s?__biz=MzI1NjQ3NzAwNQ==&amp;mid=2247506817&amp;idx=4&amp;sn=4ad859644fa815c511bbc593b4a40362&amp;chksm=ea2489a3dd5300b50180a2e193fac0bb143ed1ceacbc5e8a2e7183d98a2176caab48d79f98a5#rd","文章永久链接")</f>
        <v>文章永久链接</v>
      </c>
    </row>
  </sheetData>
  <sortState xmlns:xlrd2="http://schemas.microsoft.com/office/spreadsheetml/2017/richdata2" ref="A2:E91">
    <sortCondition descending="1" ref="C2:C91"/>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6F4A9-F665-459A-B450-99F30FD28389}">
  <sheetPr>
    <outlinePr summaryBelow="0" summaryRight="0"/>
  </sheetPr>
  <dimension ref="A1:E14"/>
  <sheetViews>
    <sheetView zoomScaleNormal="100" workbookViewId="0"/>
  </sheetViews>
  <sheetFormatPr defaultRowHeight="12.3" x14ac:dyDescent="0.4"/>
  <cols>
    <col min="1" max="1" width="12.59765625" style="2" customWidth="1"/>
    <col min="2" max="2" width="81" style="2" customWidth="1"/>
    <col min="3" max="3" width="17.09765625" style="2" customWidth="1"/>
    <col min="4" max="4" width="97.19921875" style="2" customWidth="1"/>
    <col min="5" max="5" width="10.796875" style="2" customWidth="1"/>
    <col min="6" max="16384" width="8.796875" style="1"/>
  </cols>
  <sheetData>
    <row r="1" spans="1:5" x14ac:dyDescent="0.4">
      <c r="A1" s="2" t="s">
        <v>435</v>
      </c>
      <c r="B1" s="2" t="s">
        <v>434</v>
      </c>
      <c r="C1" s="2" t="s">
        <v>433</v>
      </c>
      <c r="D1" s="2" t="s">
        <v>432</v>
      </c>
      <c r="E1" s="2" t="s">
        <v>431</v>
      </c>
    </row>
    <row r="2" spans="1:5" x14ac:dyDescent="0.4">
      <c r="A2" s="2" t="s">
        <v>736</v>
      </c>
      <c r="B2" s="2" t="s">
        <v>735</v>
      </c>
      <c r="C2" s="2" t="s">
        <v>734</v>
      </c>
      <c r="D2" s="2" t="s">
        <v>733</v>
      </c>
      <c r="E2" s="3" t="str">
        <f>HYPERLINK("http://mp.weixin.qq.com/s?__biz=MzI4NzQ2Njc5NQ==&amp;mid=2247505150&amp;idx=1&amp;sn=1fa5cf493dd1824dad365d8ee18d6161&amp;chksm=ebcfa0badcb829ac36a41d8900a11cc3de9b79e767ce5e1f858db0448abfdf7873467174a5fb#rd","文章永久链接")</f>
        <v>文章永久链接</v>
      </c>
    </row>
    <row r="3" spans="1:5" x14ac:dyDescent="0.4">
      <c r="A3" s="2" t="s">
        <v>736</v>
      </c>
      <c r="B3" s="2" t="s">
        <v>742</v>
      </c>
      <c r="C3" s="2" t="s">
        <v>740</v>
      </c>
      <c r="E3" s="3" t="str">
        <f>HYPERLINK("http://mp.weixin.qq.com/s?__biz=MzI4NzQ2Njc5NQ==&amp;mid=2247505141&amp;idx=1&amp;sn=fe181cf53ff32c565ef514f51009b243&amp;chksm=ebcfa0b1dcb829a731a049e2f2e390906fcedf3689f63a959c9b756188e04d8b7020c6f03679#rd","文章永久链接")</f>
        <v>文章永久链接</v>
      </c>
    </row>
    <row r="4" spans="1:5" x14ac:dyDescent="0.4">
      <c r="A4" s="2" t="s">
        <v>736</v>
      </c>
      <c r="B4" s="2" t="s">
        <v>741</v>
      </c>
      <c r="C4" s="2" t="s">
        <v>740</v>
      </c>
      <c r="E4" s="3" t="str">
        <f>HYPERLINK("http://mp.weixin.qq.com/s?__biz=MzI4NzQ2Njc5NQ==&amp;mid=2247505141&amp;idx=2&amp;sn=57ec8979b9f0b130b7e505609cbd815b&amp;chksm=ebcfa0b1dcb829a79b9e02a46d723a5622a026f1bafa72f29641dff6e42646af706dc79b8635#rd","文章永久链接")</f>
        <v>文章永久链接</v>
      </c>
    </row>
    <row r="5" spans="1:5" x14ac:dyDescent="0.4">
      <c r="A5" s="2" t="s">
        <v>736</v>
      </c>
      <c r="B5" s="2" t="s">
        <v>739</v>
      </c>
      <c r="C5" s="2" t="s">
        <v>738</v>
      </c>
      <c r="D5" s="2" t="s">
        <v>737</v>
      </c>
      <c r="E5" s="3" t="str">
        <f>HYPERLINK("http://mp.weixin.qq.com/s?__biz=MzI4NzQ2Njc5NQ==&amp;mid=2247505006&amp;idx=1&amp;sn=5ca47350326bdca50baafaf6a957d084&amp;chksm=ebcfa02adcb8293c712fcf60e7e658c0db7daf041b9689caaf092783dcbc494a6d246865fffe#rd","文章永久链接")</f>
        <v>文章永久链接</v>
      </c>
    </row>
    <row r="6" spans="1:5" x14ac:dyDescent="0.4">
      <c r="A6" s="2" t="s">
        <v>736</v>
      </c>
      <c r="B6" s="2" t="s">
        <v>749</v>
      </c>
      <c r="C6" s="2" t="s">
        <v>747</v>
      </c>
      <c r="E6" s="3" t="str">
        <f>HYPERLINK("http://mp.weixin.qq.com/s?__biz=MzI4NzQ2Njc5NQ==&amp;mid=2247505003&amp;idx=1&amp;sn=424750f13b84b4f738d3fe42bff15c66&amp;chksm=ebcfa02fdcb82939479f8f0930a3e40e534c735bc46ecf7319205ac0ba33d8a7ef8d6ac7964d#rd","文章永久链接")</f>
        <v>文章永久链接</v>
      </c>
    </row>
    <row r="7" spans="1:5" x14ac:dyDescent="0.4">
      <c r="A7" s="2" t="s">
        <v>736</v>
      </c>
      <c r="B7" s="2" t="s">
        <v>748</v>
      </c>
      <c r="C7" s="2" t="s">
        <v>747</v>
      </c>
      <c r="E7" s="3" t="str">
        <f>HYPERLINK("http://mp.weixin.qq.com/s?__biz=MzI4NzQ2Njc5NQ==&amp;mid=2247505003&amp;idx=2&amp;sn=a1a6e967ec02b595b0b548afc1c6838b&amp;chksm=ebcfa02fdcb829390ca8779883983df25170b64f6f339cc19c64da2c5fc2233581a732bf7b09#rd","文章永久链接")</f>
        <v>文章永久链接</v>
      </c>
    </row>
    <row r="8" spans="1:5" x14ac:dyDescent="0.4">
      <c r="A8" s="2" t="s">
        <v>736</v>
      </c>
      <c r="B8" s="2" t="s">
        <v>746</v>
      </c>
      <c r="C8" s="2" t="s">
        <v>745</v>
      </c>
      <c r="E8" s="3" t="str">
        <f>HYPERLINK("http://mp.weixin.qq.com/s?__biz=MzI4NzQ2Njc5NQ==&amp;mid=2247504752&amp;idx=1&amp;sn=f7b33a03f2d942150af1907b317d4b50&amp;chksm=ebcfa734dcb82e22f617f2eeb38e8c19c04add67519395081e8be8c814ace92bc81dc6423fc9#rd","文章永久链接")</f>
        <v>文章永久链接</v>
      </c>
    </row>
    <row r="9" spans="1:5" x14ac:dyDescent="0.4">
      <c r="A9" s="2" t="s">
        <v>736</v>
      </c>
      <c r="B9" s="2" t="s">
        <v>744</v>
      </c>
      <c r="C9" s="2" t="s">
        <v>743</v>
      </c>
      <c r="E9" s="3" t="str">
        <f>HYPERLINK("http://mp.weixin.qq.com/s?__biz=MzI4NzQ2Njc5NQ==&amp;mid=2247504687&amp;idx=1&amp;sn=5570e51775e22cdd6ebd78a6e9cc31d6&amp;chksm=ebcfa76bdcb82e7d988f30b8e2e5bca26cb3c0ae07d44d66ecb7e623585b8f768ec450683d80#rd","文章永久链接")</f>
        <v>文章永久链接</v>
      </c>
    </row>
    <row r="10" spans="1:5" x14ac:dyDescent="0.4">
      <c r="A10" s="2" t="s">
        <v>736</v>
      </c>
      <c r="B10" s="2" t="s">
        <v>752</v>
      </c>
      <c r="C10" s="2" t="s">
        <v>750</v>
      </c>
      <c r="E10" s="3" t="str">
        <f>HYPERLINK("http://mp.weixin.qq.com/s?__biz=MzI4NzQ2Njc5NQ==&amp;mid=2247504636&amp;idx=1&amp;sn=8757356509a392f76805166ddb6da7c4&amp;chksm=ebcfa6b8dcb82fae4f4497c35f3746d87e8c318f710cb3504007c17251e510b3f4b06e627af7#rd","文章永久链接")</f>
        <v>文章永久链接</v>
      </c>
    </row>
    <row r="11" spans="1:5" x14ac:dyDescent="0.4">
      <c r="A11" s="2" t="s">
        <v>736</v>
      </c>
      <c r="B11" s="2" t="s">
        <v>751</v>
      </c>
      <c r="C11" s="2" t="s">
        <v>750</v>
      </c>
      <c r="E11" s="3" t="str">
        <f>HYPERLINK("http://mp.weixin.qq.com/s?__biz=MzI4NzQ2Njc5NQ==&amp;mid=2247504636&amp;idx=2&amp;sn=e215ea7a615e44d21fa26898d7f2dc83&amp;chksm=ebcfa6b8dcb82fae8f54b0d71aee94019d5bfd992db8acea3bed44ef8663cb6172de5c217348#rd","文章永久链接")</f>
        <v>文章永久链接</v>
      </c>
    </row>
    <row r="12" spans="1:5" x14ac:dyDescent="0.4">
      <c r="A12" s="2" t="s">
        <v>736</v>
      </c>
      <c r="B12" s="2" t="s">
        <v>757</v>
      </c>
      <c r="C12" s="2" t="s">
        <v>755</v>
      </c>
      <c r="E12" s="3" t="str">
        <f>HYPERLINK("http://mp.weixin.qq.com/s?__biz=MzI4NzQ2Njc5NQ==&amp;mid=2247504532&amp;idx=1&amp;sn=cc45ff5c54ee5a6bf674c44547e242f4&amp;chksm=ebcfa6d0dcb82fc68151a060e5c315d37086b1d366d05f447b594adeb16e4ef51ae3bdb36dad#rd","文章永久链接")</f>
        <v>文章永久链接</v>
      </c>
    </row>
    <row r="13" spans="1:5" x14ac:dyDescent="0.4">
      <c r="A13" s="2" t="s">
        <v>736</v>
      </c>
      <c r="B13" s="2" t="s">
        <v>756</v>
      </c>
      <c r="C13" s="2" t="s">
        <v>755</v>
      </c>
      <c r="E13" s="3" t="str">
        <f>HYPERLINK("http://mp.weixin.qq.com/s?__biz=MzI4NzQ2Njc5NQ==&amp;mid=2247504532&amp;idx=2&amp;sn=379e82caaa96c0eb02445ef3350cd75b&amp;chksm=ebcfa6d0dcb82fc6e3a3d615b601cdaaed410b9b32984c59fed9d3e4162adaf032550df46626#rd","文章永久链接")</f>
        <v>文章永久链接</v>
      </c>
    </row>
    <row r="14" spans="1:5" x14ac:dyDescent="0.4">
      <c r="A14" s="2" t="s">
        <v>736</v>
      </c>
      <c r="B14" s="2" t="s">
        <v>754</v>
      </c>
      <c r="C14" s="2" t="s">
        <v>753</v>
      </c>
      <c r="E14" s="3" t="str">
        <f>HYPERLINK("http://mp.weixin.qq.com/s?__biz=MzI4NzQ2Njc5NQ==&amp;mid=2247504430&amp;idx=1&amp;sn=e977c79f2c9d744b89cf958ba3862a8c&amp;chksm=ebcfa66adcb82f7cc9481c8c785cf2626d2f1f6ada66cf9f1e1a1d2e8270c5e5aa869667c8b0#rd","文章永久链接")</f>
        <v>文章永久链接</v>
      </c>
    </row>
  </sheetData>
  <sortState xmlns:xlrd2="http://schemas.microsoft.com/office/spreadsheetml/2017/richdata2" ref="A2:E14">
    <sortCondition descending="1" ref="C2:C14"/>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AA5D2-10DF-4C65-905D-AD104172FE80}">
  <sheetPr>
    <outlinePr summaryBelow="0" summaryRight="0"/>
  </sheetPr>
  <dimension ref="A1:E18"/>
  <sheetViews>
    <sheetView zoomScaleNormal="100" workbookViewId="0"/>
  </sheetViews>
  <sheetFormatPr defaultRowHeight="12.3" x14ac:dyDescent="0.4"/>
  <cols>
    <col min="1" max="1" width="7.19921875" style="2" customWidth="1"/>
    <col min="2" max="2" width="66.59765625" style="2" customWidth="1"/>
    <col min="3" max="3" width="17.09765625" style="2" customWidth="1"/>
    <col min="4" max="4" width="167.3984375" style="2" customWidth="1"/>
    <col min="5" max="5" width="10.796875" style="2" customWidth="1"/>
    <col min="6" max="16384" width="8.796875" style="1"/>
  </cols>
  <sheetData>
    <row r="1" spans="1:5" x14ac:dyDescent="0.4">
      <c r="A1" s="2" t="s">
        <v>435</v>
      </c>
      <c r="B1" s="2" t="s">
        <v>434</v>
      </c>
      <c r="C1" s="2" t="s">
        <v>433</v>
      </c>
      <c r="D1" s="2" t="s">
        <v>432</v>
      </c>
      <c r="E1" s="2" t="s">
        <v>431</v>
      </c>
    </row>
    <row r="2" spans="1:5" x14ac:dyDescent="0.4">
      <c r="A2" s="2" t="s">
        <v>761</v>
      </c>
      <c r="B2" s="2" t="s">
        <v>763</v>
      </c>
      <c r="C2" s="2" t="s">
        <v>759</v>
      </c>
      <c r="D2" s="2" t="s">
        <v>762</v>
      </c>
      <c r="E2" s="3" t="str">
        <f>HYPERLINK("http://mp.weixin.qq.com/s?__biz=MjM5NjkxMDgyMw==&amp;mid=2649779831&amp;idx=1&amp;sn=4e7830f9101aa2c9b7f627fb79f6423f&amp;chksm=bee6cdff899144e9857a078ac44976ac8e44dd8919c7b6e4d3c3ba47ff4b277987e5debee9d3#rd","文章永久链接")</f>
        <v>文章永久链接</v>
      </c>
    </row>
    <row r="3" spans="1:5" x14ac:dyDescent="0.4">
      <c r="A3" s="2" t="s">
        <v>761</v>
      </c>
      <c r="B3" s="2" t="s">
        <v>760</v>
      </c>
      <c r="C3" s="2" t="s">
        <v>759</v>
      </c>
      <c r="D3" s="2" t="s">
        <v>758</v>
      </c>
      <c r="E3" s="3" t="str">
        <f>HYPERLINK("http://mp.weixin.qq.com/s?__biz=MjM5NjkxMDgyMw==&amp;mid=2649779831&amp;idx=2&amp;sn=28d2c96a380a326316101d2bae4d73e3&amp;chksm=bee6cdff899144e9dc41c0f37226f17760e5285f6a6e448665e50b9e583d25467cc908837f4d#rd","文章永久链接")</f>
        <v>文章永久链接</v>
      </c>
    </row>
    <row r="4" spans="1:5" x14ac:dyDescent="0.4">
      <c r="A4" s="2" t="s">
        <v>761</v>
      </c>
      <c r="B4" s="2" t="s">
        <v>772</v>
      </c>
      <c r="C4" s="2" t="s">
        <v>771</v>
      </c>
      <c r="D4" s="2" t="s">
        <v>770</v>
      </c>
      <c r="E4" s="3" t="str">
        <f>HYPERLINK("http://mp.weixin.qq.com/s?__biz=MjM5NjkxMDgyMw==&amp;mid=2649779806&amp;idx=1&amp;sn=62476ae4a64a0d39c1cfb11f48d52bc4&amp;chksm=bee6cdd6899144c05f369059b9e4b7edfc9fd7ecf0390c6ee20fcac69f25c93739d05e52a02f#rd","文章永久链接")</f>
        <v>文章永久链接</v>
      </c>
    </row>
    <row r="5" spans="1:5" x14ac:dyDescent="0.4">
      <c r="A5" s="2" t="s">
        <v>761</v>
      </c>
      <c r="B5" s="2" t="s">
        <v>768</v>
      </c>
      <c r="C5" s="2" t="s">
        <v>769</v>
      </c>
      <c r="D5" s="2" t="s">
        <v>767</v>
      </c>
      <c r="E5" s="3" t="str">
        <f>HYPERLINK("http://mp.weixin.qq.com/s?__biz=MjM5NjkxMDgyMw==&amp;mid=2649779725&amp;idx=1&amp;sn=84336be87c39625451131397f59c6933&amp;chksm=bee6cd8589914493e0e370158f5f24d7d88bb0842c72b92ba4b02b4e990830de8087c6dfc797#rd","文章永久链接")</f>
        <v>文章永久链接</v>
      </c>
    </row>
    <row r="6" spans="1:5" x14ac:dyDescent="0.4">
      <c r="A6" s="2" t="s">
        <v>761</v>
      </c>
      <c r="B6" s="2" t="s">
        <v>766</v>
      </c>
      <c r="C6" s="2" t="s">
        <v>769</v>
      </c>
      <c r="D6" s="2" t="s">
        <v>764</v>
      </c>
      <c r="E6" s="3" t="str">
        <f>HYPERLINK("http://mp.weixin.qq.com/s?__biz=MjM5NjkxMDgyMw==&amp;mid=2649779725&amp;idx=2&amp;sn=306c735cc9704980144224c69acc8d25&amp;chksm=bee6cd85899144933a808a729c0d6a08dbbe6afeba99435503ade4c1781a93f686d8aa284f47#rd","文章永久链接")</f>
        <v>文章永久链接</v>
      </c>
    </row>
    <row r="7" spans="1:5" x14ac:dyDescent="0.4">
      <c r="A7" s="2" t="s">
        <v>761</v>
      </c>
      <c r="B7" s="2" t="s">
        <v>768</v>
      </c>
      <c r="C7" s="2" t="s">
        <v>765</v>
      </c>
      <c r="D7" s="2" t="s">
        <v>767</v>
      </c>
      <c r="E7" s="3" t="str">
        <f>HYPERLINK("http://mp.weixin.qq.com/s?__biz=MjM5NjkxMDgyMw==&amp;mid=2649779724&amp;idx=1&amp;sn=b45c739cd2a9d54d2b547e58893e56e2&amp;chksm=bee6cd8489914492680924fa43b004fe8d24c82d4530507c28c0ef43e01685fb5addf22e6a79#rd","文章永久链接")</f>
        <v>文章永久链接</v>
      </c>
    </row>
    <row r="8" spans="1:5" x14ac:dyDescent="0.4">
      <c r="A8" s="2" t="s">
        <v>761</v>
      </c>
      <c r="B8" s="2" t="s">
        <v>766</v>
      </c>
      <c r="C8" s="2" t="s">
        <v>765</v>
      </c>
      <c r="D8" s="2" t="s">
        <v>764</v>
      </c>
      <c r="E8" s="3" t="str">
        <f>HYPERLINK("http://mp.weixin.qq.com/s?__biz=MjM5NjkxMDgyMw==&amp;mid=2649779724&amp;idx=2&amp;sn=c5021e6e9ca4ca6cff7ea513a8923710&amp;chksm=bee6cd8489914492c0c0f1ce2687cb28af13799f8dd3ece7eb43f73b5774b9e0695b0a9a556a#rd","文章永久链接")</f>
        <v>文章永久链接</v>
      </c>
    </row>
    <row r="9" spans="1:5" x14ac:dyDescent="0.4">
      <c r="A9" s="2" t="s">
        <v>761</v>
      </c>
      <c r="B9" s="2" t="s">
        <v>781</v>
      </c>
      <c r="C9" s="2" t="s">
        <v>780</v>
      </c>
      <c r="D9" s="2" t="s">
        <v>779</v>
      </c>
      <c r="E9" s="3" t="str">
        <f>HYPERLINK("http://mp.weixin.qq.com/s?__biz=MjM5NjkxMDgyMw==&amp;mid=2649779676&amp;idx=1&amp;sn=6cbf07520d5e9be8694d25e764a14672&amp;chksm=bee6ce5489914742169f67ec18dde24035561a9e06862ca53b3fb8ad5b441e6a7fc5d22c18c3#rd","文章永久链接")</f>
        <v>文章永久链接</v>
      </c>
    </row>
    <row r="10" spans="1:5" x14ac:dyDescent="0.4">
      <c r="A10" s="2" t="s">
        <v>761</v>
      </c>
      <c r="B10" s="2" t="s">
        <v>778</v>
      </c>
      <c r="C10" s="2" t="s">
        <v>777</v>
      </c>
      <c r="D10" s="2" t="s">
        <v>776</v>
      </c>
      <c r="E10" s="3" t="str">
        <f>HYPERLINK("http://mp.weixin.qq.com/s?__biz=MjM5NjkxMDgyMw==&amp;mid=2649779620&amp;idx=1&amp;sn=1ad70b7eaa82cc9e6450d05fc598531e&amp;chksm=bee6ce2c8991473a07c49fa0e1b23514012e6651708a630e2578f8ab0bdc123238d94b00c147#rd","文章永久链接")</f>
        <v>文章永久链接</v>
      </c>
    </row>
    <row r="11" spans="1:5" x14ac:dyDescent="0.4">
      <c r="A11" s="2" t="s">
        <v>761</v>
      </c>
      <c r="B11" s="2" t="s">
        <v>775</v>
      </c>
      <c r="C11" s="2" t="s">
        <v>774</v>
      </c>
      <c r="D11" s="2" t="s">
        <v>773</v>
      </c>
      <c r="E11" s="3" t="str">
        <f>HYPERLINK("http://mp.weixin.qq.com/s?__biz=MjM5NjkxMDgyMw==&amp;mid=2649779596&amp;idx=1&amp;sn=63c6a292ed744e875b8fe9fd4764c188&amp;chksm=bee6ce048991471226b3fcd6212d6d24f482316ced4bbdef18492a3e98f17845901ba133b037#rd","文章永久链接")</f>
        <v>文章永久链接</v>
      </c>
    </row>
    <row r="12" spans="1:5" x14ac:dyDescent="0.4">
      <c r="A12" s="2" t="s">
        <v>761</v>
      </c>
      <c r="B12" s="2" t="s">
        <v>787</v>
      </c>
      <c r="C12" s="2" t="s">
        <v>786</v>
      </c>
      <c r="D12" s="2" t="s">
        <v>785</v>
      </c>
      <c r="E12" s="3" t="str">
        <f>HYPERLINK("http://mp.weixin.qq.com/s?__biz=MjM5NjkxMDgyMw==&amp;mid=2649779530&amp;idx=1&amp;sn=803920ec8d429df5807549084172fa34&amp;chksm=bee6cec2899147d462b244ad9b814a706d24746b68d5aaedcbfcb41e0e33adc9f253e820e7fc#rd","文章永久链接")</f>
        <v>文章永久链接</v>
      </c>
    </row>
    <row r="13" spans="1:5" x14ac:dyDescent="0.4">
      <c r="A13" s="2" t="s">
        <v>761</v>
      </c>
      <c r="B13" s="2" t="s">
        <v>784</v>
      </c>
      <c r="C13" s="2" t="s">
        <v>783</v>
      </c>
      <c r="D13" s="2" t="s">
        <v>782</v>
      </c>
      <c r="E13" s="3" t="str">
        <f>HYPERLINK("http://mp.weixin.qq.com/s?__biz=MjM5NjkxMDgyMw==&amp;mid=2649779506&amp;idx=1&amp;sn=57331243e33160af97dbed5fbb515d19&amp;chksm=bee6ceba899147ac927757ea9de45f643966ee6f1d6dc5f353f9734eadf8a431bd9f2e379ec0#rd","文章永久链接")</f>
        <v>文章永久链接</v>
      </c>
    </row>
    <row r="14" spans="1:5" x14ac:dyDescent="0.4">
      <c r="A14" s="2" t="s">
        <v>761</v>
      </c>
      <c r="B14" s="2" t="s">
        <v>801</v>
      </c>
      <c r="C14" s="2" t="s">
        <v>800</v>
      </c>
      <c r="D14" s="2" t="s">
        <v>799</v>
      </c>
      <c r="E14" s="3" t="str">
        <f>HYPERLINK("http://mp.weixin.qq.com/s?__biz=MjM5NjkxMDgyMw==&amp;mid=2649779461&amp;idx=1&amp;sn=bf8632f6f5fa64da73db95d8cb268c04&amp;chksm=bee6ce8d8991479be3792700f5d8c5c32aecad4f0c17fc984f838d74b7192a5befaf1843b453#rd","文章永久链接")</f>
        <v>文章永久链接</v>
      </c>
    </row>
    <row r="15" spans="1:5" x14ac:dyDescent="0.4">
      <c r="A15" s="2" t="s">
        <v>761</v>
      </c>
      <c r="B15" s="2" t="s">
        <v>798</v>
      </c>
      <c r="C15" s="2" t="s">
        <v>797</v>
      </c>
      <c r="D15" s="2" t="s">
        <v>796</v>
      </c>
      <c r="E15" s="3" t="str">
        <f>HYPERLINK("http://mp.weixin.qq.com/s?__biz=MjM5NjkxMDgyMw==&amp;mid=2649779438&amp;idx=1&amp;sn=3c1a5f3a2313012a8cb166ef8b1361a3&amp;chksm=bee6cf6689914670b671db7d75bbccafed6b9221df9421ed77daa058207612c324791dcba0d6#rd","文章永久链接")</f>
        <v>文章永久链接</v>
      </c>
    </row>
    <row r="16" spans="1:5" x14ac:dyDescent="0.4">
      <c r="A16" s="2" t="s">
        <v>761</v>
      </c>
      <c r="B16" s="2" t="s">
        <v>795</v>
      </c>
      <c r="C16" s="2" t="s">
        <v>794</v>
      </c>
      <c r="D16" s="2" t="s">
        <v>793</v>
      </c>
      <c r="E16" s="3" t="str">
        <f>HYPERLINK("http://mp.weixin.qq.com/s?__biz=MjM5NjkxMDgyMw==&amp;mid=2649779414&amp;idx=1&amp;sn=e76c52830794df139e19e0b1a6a7b565&amp;chksm=bee6cf5e89914648ca95df1101590f257f1bf97e45b5e22d20ebda3e70b40ba2b3b97d970b4e#rd","文章永久链接")</f>
        <v>文章永久链接</v>
      </c>
    </row>
    <row r="17" spans="1:5" x14ac:dyDescent="0.4">
      <c r="A17" s="2" t="s">
        <v>761</v>
      </c>
      <c r="B17" s="2" t="s">
        <v>792</v>
      </c>
      <c r="C17" s="2" t="s">
        <v>789</v>
      </c>
      <c r="D17" s="2" t="s">
        <v>791</v>
      </c>
      <c r="E17" s="3" t="str">
        <f>HYPERLINK("http://mp.weixin.qq.com/s?__biz=MjM5NjkxMDgyMw==&amp;mid=2649779391&amp;idx=1&amp;sn=1c14f5754188ca9778165c75d1301d2a&amp;chksm=bee6cf37899146219a35d06622e109e812f1c06c5d7632311b58085547a18c574eefe44da002#rd","文章永久链接")</f>
        <v>文章永久链接</v>
      </c>
    </row>
    <row r="18" spans="1:5" x14ac:dyDescent="0.4">
      <c r="A18" s="2" t="s">
        <v>761</v>
      </c>
      <c r="B18" s="2" t="s">
        <v>790</v>
      </c>
      <c r="C18" s="2" t="s">
        <v>789</v>
      </c>
      <c r="D18" s="2" t="s">
        <v>788</v>
      </c>
      <c r="E18" s="3" t="str">
        <f>HYPERLINK("http://mp.weixin.qq.com/s?__biz=MjM5NjkxMDgyMw==&amp;mid=2649779391&amp;idx=2&amp;sn=5e18e92f5f5e0d2c3e804916475f1148&amp;chksm=bee6cf3789914621778b997e500b25db915eceb3f39dd9a46609a6ce1133958b0b5488c5ee2f#rd","文章永久链接")</f>
        <v>文章永久链接</v>
      </c>
    </row>
  </sheetData>
  <sortState xmlns:xlrd2="http://schemas.microsoft.com/office/spreadsheetml/2017/richdata2" ref="A2:E18">
    <sortCondition descending="1" ref="C2:C18"/>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B6422-D5D2-4614-886D-C1EA835333EF}">
  <sheetPr>
    <outlinePr summaryBelow="0" summaryRight="0"/>
  </sheetPr>
  <dimension ref="A1:E21"/>
  <sheetViews>
    <sheetView zoomScaleNormal="100" workbookViewId="0"/>
  </sheetViews>
  <sheetFormatPr defaultRowHeight="12.3" x14ac:dyDescent="0.4"/>
  <cols>
    <col min="1" max="1" width="9" style="2" customWidth="1"/>
    <col min="2" max="2" width="84.59765625" style="2" customWidth="1"/>
    <col min="3" max="3" width="17.09765625" style="2" customWidth="1"/>
    <col min="4" max="4" width="41.3984375" style="2" customWidth="1"/>
    <col min="5" max="5" width="10.796875" style="2" customWidth="1"/>
    <col min="6" max="16384" width="8.796875" style="1"/>
  </cols>
  <sheetData>
    <row r="1" spans="1:5" x14ac:dyDescent="0.4">
      <c r="A1" s="2" t="s">
        <v>435</v>
      </c>
      <c r="B1" s="2" t="s">
        <v>434</v>
      </c>
      <c r="C1" s="2" t="s">
        <v>433</v>
      </c>
      <c r="D1" s="2" t="s">
        <v>432</v>
      </c>
      <c r="E1" s="2" t="s">
        <v>431</v>
      </c>
    </row>
    <row r="2" spans="1:5" x14ac:dyDescent="0.4">
      <c r="A2" s="2" t="s">
        <v>805</v>
      </c>
      <c r="B2" s="2" t="s">
        <v>804</v>
      </c>
      <c r="C2" s="2" t="s">
        <v>803</v>
      </c>
      <c r="D2" s="2" t="s">
        <v>802</v>
      </c>
      <c r="E2" s="3" t="str">
        <f>HYPERLINK("http://mp.weixin.qq.com/s?__biz=MzAxNjAwNTMwNQ==&amp;mid=2652352814&amp;idx=1&amp;sn=de338d795dacabae9ee1283093bee78e&amp;chksm=801870f8b76ff9eee549c922ccfd625c7a591cb1511eb3727daad31cfad3c4def8cde616788f#rd","文章永久链接")</f>
        <v>文章永久链接</v>
      </c>
    </row>
    <row r="3" spans="1:5" x14ac:dyDescent="0.4">
      <c r="A3" s="2" t="s">
        <v>805</v>
      </c>
      <c r="B3" s="2" t="s">
        <v>811</v>
      </c>
      <c r="C3" s="2" t="s">
        <v>810</v>
      </c>
      <c r="D3" s="2" t="s">
        <v>809</v>
      </c>
      <c r="E3" s="3" t="str">
        <f>HYPERLINK("http://mp.weixin.qq.com/s?__biz=MzAxNjAwNTMwNQ==&amp;mid=2652352701&amp;idx=1&amp;sn=db48096e343a3ca5e43f9da3ab8157db&amp;chksm=8018716bb76ff87d815d22c4bd33ccecf808c7577e5c8e2b511cd5c17a5b375207c6a6144ef5#rd","文章永久链接")</f>
        <v>文章永久链接</v>
      </c>
    </row>
    <row r="4" spans="1:5" x14ac:dyDescent="0.4">
      <c r="A4" s="2" t="s">
        <v>805</v>
      </c>
      <c r="B4" s="2" t="s">
        <v>808</v>
      </c>
      <c r="C4" s="2" t="s">
        <v>807</v>
      </c>
      <c r="D4" s="2" t="s">
        <v>806</v>
      </c>
      <c r="E4" s="3" t="str">
        <f>HYPERLINK("http://mp.weixin.qq.com/s?__biz=MzAxNjAwNTMwNQ==&amp;mid=2652352613&amp;idx=1&amp;sn=d5484ce79350b7dede1081de0441cc29&amp;chksm=801871b3b76ff8a5c174fbde3a0eddcaf3ceeba7a4f8c163658b6ceae3d9bd74a372e1519501#rd","文章永久链接")</f>
        <v>文章永久链接</v>
      </c>
    </row>
    <row r="5" spans="1:5" x14ac:dyDescent="0.4">
      <c r="A5" s="2" t="s">
        <v>805</v>
      </c>
      <c r="B5" s="2" t="s">
        <v>817</v>
      </c>
      <c r="C5" s="2" t="s">
        <v>816</v>
      </c>
      <c r="D5" s="2" t="s">
        <v>815</v>
      </c>
      <c r="E5" s="3" t="str">
        <f>HYPERLINK("http://mp.weixin.qq.com/s?__biz=MzAxNjAwNTMwNQ==&amp;mid=2652352570&amp;idx=1&amp;sn=aa0f4b2771cae66b05a63b9d8380ea34&amp;chksm=801871ecb76ff8fa3864e5291b12d875dff344aafc7bd885a6101a03547e1fdebc6a12f7c11c#rd","文章永久链接")</f>
        <v>文章永久链接</v>
      </c>
    </row>
    <row r="6" spans="1:5" x14ac:dyDescent="0.4">
      <c r="A6" s="2" t="s">
        <v>805</v>
      </c>
      <c r="B6" s="2" t="s">
        <v>814</v>
      </c>
      <c r="C6" s="2" t="s">
        <v>813</v>
      </c>
      <c r="D6" s="2" t="s">
        <v>812</v>
      </c>
      <c r="E6" s="3" t="str">
        <f>HYPERLINK("http://mp.weixin.qq.com/s?__biz=MzAxNjAwNTMwNQ==&amp;mid=2652352508&amp;idx=1&amp;sn=db69066b5efdd48839da62a67158367e&amp;chksm=80186e2ab76fe73c1b2f1fbb8d3862ae065a837b64ad291ef2b402f1162a498c9b0c0a512f3d#rd","文章永久链接")</f>
        <v>文章永久链接</v>
      </c>
    </row>
    <row r="7" spans="1:5" x14ac:dyDescent="0.4">
      <c r="A7" s="2" t="s">
        <v>805</v>
      </c>
      <c r="B7" s="2" t="s">
        <v>835</v>
      </c>
      <c r="C7" s="2" t="s">
        <v>834</v>
      </c>
      <c r="D7" s="2" t="s">
        <v>833</v>
      </c>
      <c r="E7" s="3" t="str">
        <f>HYPERLINK("http://mp.weixin.qq.com/s?__biz=MzAxNjAwNTMwNQ==&amp;mid=2652352426&amp;idx=1&amp;sn=bec06cd272fb648b74c746c712d151d9&amp;chksm=80186e7cb76fe76ac5cb3dfd0c571ba3456ab511dcb9490d9dd36a85994c59138902c7d95559#rd","文章永久链接")</f>
        <v>文章永久链接</v>
      </c>
    </row>
    <row r="8" spans="1:5" x14ac:dyDescent="0.4">
      <c r="A8" s="2" t="s">
        <v>805</v>
      </c>
      <c r="B8" s="2" t="s">
        <v>832</v>
      </c>
      <c r="C8" s="2" t="s">
        <v>831</v>
      </c>
      <c r="D8" s="2" t="s">
        <v>830</v>
      </c>
      <c r="E8" s="3" t="str">
        <f>HYPERLINK("http://mp.weixin.qq.com/s?__biz=MzAxNjAwNTMwNQ==&amp;mid=2652352376&amp;idx=1&amp;sn=7b755533daafd173acbdc03ae4361841&amp;chksm=80186eaeb76fe7b8afc32201aea11f0621f3212f582ae0321d7e1131bd4c56525a3271ee168c#rd","文章永久链接")</f>
        <v>文章永久链接</v>
      </c>
    </row>
    <row r="9" spans="1:5" x14ac:dyDescent="0.4">
      <c r="A9" s="2" t="s">
        <v>805</v>
      </c>
      <c r="B9" s="2" t="s">
        <v>829</v>
      </c>
      <c r="C9" s="2" t="s">
        <v>828</v>
      </c>
      <c r="D9" s="2" t="s">
        <v>827</v>
      </c>
      <c r="E9" s="3" t="str">
        <f>HYPERLINK("http://mp.weixin.qq.com/s?__biz=MzAxNjAwNTMwNQ==&amp;mid=2652352335&amp;idx=1&amp;sn=3b05e3dd1a922477c826795073216419&amp;chksm=80186e99b76fe78f013f2d344ef4b2da807703fa80338bfb5f10c3850181d4e32a45a773e289#rd","文章永久链接")</f>
        <v>文章永久链接</v>
      </c>
    </row>
    <row r="10" spans="1:5" x14ac:dyDescent="0.4">
      <c r="A10" s="2" t="s">
        <v>805</v>
      </c>
      <c r="B10" s="2" t="s">
        <v>825</v>
      </c>
      <c r="C10" s="2" t="s">
        <v>826</v>
      </c>
      <c r="D10" s="2" t="s">
        <v>824</v>
      </c>
      <c r="E10" s="3" t="str">
        <f>HYPERLINK("http://mp.weixin.qq.com/s?__biz=MzAxNjAwNTMwNQ==&amp;mid=2652352223&amp;idx=1&amp;sn=61431dabcca0420ac5fabf63241adcd6&amp;chksm=80186f09b76fe61f60841c49953262e4d10721c8f2ba6f192775589e8c5f8878290e1bd9090a#rd","文章永久链接")</f>
        <v>文章永久链接</v>
      </c>
    </row>
    <row r="11" spans="1:5" x14ac:dyDescent="0.4">
      <c r="A11" s="2" t="s">
        <v>805</v>
      </c>
      <c r="B11" s="2" t="s">
        <v>823</v>
      </c>
      <c r="C11" s="2" t="s">
        <v>826</v>
      </c>
      <c r="D11" s="2" t="s">
        <v>821</v>
      </c>
      <c r="E11" s="3" t="str">
        <f>HYPERLINK("http://mp.weixin.qq.com/s?__biz=MzAxNjAwNTMwNQ==&amp;mid=2652352223&amp;idx=2&amp;sn=513562f27507c4a0e48ad4ef28e2bd8f&amp;chksm=80186f09b76fe61f2d4fc152018984ab6b30a033fe7fde5c6b35bbdbe939c55aafc1c04e355d#rd","文章永久链接")</f>
        <v>文章永久链接</v>
      </c>
    </row>
    <row r="12" spans="1:5" x14ac:dyDescent="0.4">
      <c r="A12" s="2" t="s">
        <v>805</v>
      </c>
      <c r="B12" s="2" t="s">
        <v>825</v>
      </c>
      <c r="C12" s="2" t="s">
        <v>822</v>
      </c>
      <c r="D12" s="2" t="s">
        <v>824</v>
      </c>
      <c r="E12" s="3" t="str">
        <f>HYPERLINK("http://mp.weixin.qq.com/s?__biz=MzAxNjAwNTMwNQ==&amp;mid=2652352222&amp;idx=1&amp;sn=db50eb169c18c8d7dfb8b963e35a9902&amp;chksm=80186f08b76fe61e4d21a65eeed787fdcc358fe9fb9342ed07b8e506a6e6625c06ec694d318d#rd","文章永久链接")</f>
        <v>文章永久链接</v>
      </c>
    </row>
    <row r="13" spans="1:5" x14ac:dyDescent="0.4">
      <c r="A13" s="2" t="s">
        <v>805</v>
      </c>
      <c r="B13" s="2" t="s">
        <v>823</v>
      </c>
      <c r="C13" s="2" t="s">
        <v>822</v>
      </c>
      <c r="D13" s="2" t="s">
        <v>821</v>
      </c>
      <c r="E13" s="3" t="str">
        <f>HYPERLINK("http://mp.weixin.qq.com/s?__biz=MzAxNjAwNTMwNQ==&amp;mid=2652352222&amp;idx=2&amp;sn=4b79322967f43ed620ee5dedc80d5199&amp;chksm=80186f08b76fe61edbeff6c8e15fdf8d4a319ac944dbee3a17c8a89364b43b443aa8a32d9e5e#rd","文章永久链接")</f>
        <v>文章永久链接</v>
      </c>
    </row>
    <row r="14" spans="1:5" x14ac:dyDescent="0.4">
      <c r="A14" s="2" t="s">
        <v>805</v>
      </c>
      <c r="B14" s="2" t="s">
        <v>820</v>
      </c>
      <c r="C14" s="2" t="s">
        <v>819</v>
      </c>
      <c r="D14" s="2" t="s">
        <v>818</v>
      </c>
      <c r="E14" s="3" t="str">
        <f>HYPERLINK("http://mp.weixin.qq.com/s?__biz=MzAxNjAwNTMwNQ==&amp;mid=2652352062&amp;idx=1&amp;sn=36701bd4d8be4242a5d309525e1434f4&amp;chksm=80186fe8b76fe6fe7623f1c61e02a89de8378a2f8ab34917e0cb35804594a68d6c0129e30876#rd","文章永久链接")</f>
        <v>文章永久链接</v>
      </c>
    </row>
    <row r="15" spans="1:5" x14ac:dyDescent="0.4">
      <c r="A15" s="2" t="s">
        <v>805</v>
      </c>
      <c r="B15" s="2" t="s">
        <v>851</v>
      </c>
      <c r="C15" s="2" t="s">
        <v>852</v>
      </c>
      <c r="D15" s="2" t="s">
        <v>849</v>
      </c>
      <c r="E15" s="3" t="str">
        <f>HYPERLINK("http://mp.weixin.qq.com/s?__biz=MzAxNjAwNTMwNQ==&amp;mid=2652352049&amp;idx=1&amp;sn=5de3b9655ce33de1730f79bc54474e73&amp;chksm=80186fe7b76fe6f14feedb162af3b68df453520419d47b3621a4ebf9a7118e60dfe1c1ffeaca#rd","文章永久链接")</f>
        <v>文章永久链接</v>
      </c>
    </row>
    <row r="16" spans="1:5" x14ac:dyDescent="0.4">
      <c r="A16" s="2" t="s">
        <v>805</v>
      </c>
      <c r="B16" s="2" t="s">
        <v>851</v>
      </c>
      <c r="C16" s="2" t="s">
        <v>850</v>
      </c>
      <c r="D16" s="2" t="s">
        <v>849</v>
      </c>
      <c r="E16" s="3" t="str">
        <f>HYPERLINK("http://mp.weixin.qq.com/s?__biz=MzAxNjAwNTMwNQ==&amp;mid=2652352048&amp;idx=1&amp;sn=899171360bdd667497391f802a95ae76&amp;chksm=80186fe6b76fe6f0d7f206ebc3e0158461461aa792944f0a367fb7c8b5c77dc0be2c59b06eb2#rd","文章永久链接")</f>
        <v>文章永久链接</v>
      </c>
    </row>
    <row r="17" spans="1:5" x14ac:dyDescent="0.4">
      <c r="A17" s="2" t="s">
        <v>805</v>
      </c>
      <c r="B17" s="2" t="s">
        <v>847</v>
      </c>
      <c r="C17" s="2" t="s">
        <v>848</v>
      </c>
      <c r="D17" s="2" t="s">
        <v>845</v>
      </c>
      <c r="E17" s="3" t="str">
        <f>HYPERLINK("http://mp.weixin.qq.com/s?__biz=MzAxNjAwNTMwNQ==&amp;mid=2652352003&amp;idx=1&amp;sn=6297b508335ac88d5095f34524b61754&amp;chksm=80186fd5b76fe6c315c7152b7b44d1371e4a4e163d55e37039bc0ca83686672c53742f9c3458#rd","文章永久链接")</f>
        <v>文章永久链接</v>
      </c>
    </row>
    <row r="18" spans="1:5" x14ac:dyDescent="0.4">
      <c r="A18" s="2" t="s">
        <v>805</v>
      </c>
      <c r="B18" s="2" t="s">
        <v>847</v>
      </c>
      <c r="C18" s="2" t="s">
        <v>846</v>
      </c>
      <c r="D18" s="2" t="s">
        <v>845</v>
      </c>
      <c r="E18" s="3" t="str">
        <f>HYPERLINK("http://mp.weixin.qq.com/s?__biz=MzAxNjAwNTMwNQ==&amp;mid=2652352002&amp;idx=1&amp;sn=859808ba608606a6a132648b521bfb7e&amp;chksm=80186fd4b76fe6c2cb482ac0b51da8b07efa885b11381a0b2cf5fc53307d03849e9f813c9bfe#rd","文章永久链接")</f>
        <v>文章永久链接</v>
      </c>
    </row>
    <row r="19" spans="1:5" x14ac:dyDescent="0.4">
      <c r="A19" s="2" t="s">
        <v>805</v>
      </c>
      <c r="B19" s="2" t="s">
        <v>844</v>
      </c>
      <c r="C19" s="2" t="s">
        <v>843</v>
      </c>
      <c r="D19" s="2" t="s">
        <v>842</v>
      </c>
      <c r="E19" s="3" t="str">
        <f>HYPERLINK("http://mp.weixin.qq.com/s?__biz=MzAxNjAwNTMwNQ==&amp;mid=2652351965&amp;idx=1&amp;sn=618336712ec4387aa40000cd5a0e72a8&amp;chksm=80186c0bb76fe51d85ce5d2611073ee3ca90c27ab6cd75bfacce92b65b7545e93be54418ac3a#rd","文章永久链接")</f>
        <v>文章永久链接</v>
      </c>
    </row>
    <row r="20" spans="1:5" x14ac:dyDescent="0.4">
      <c r="A20" s="2" t="s">
        <v>805</v>
      </c>
      <c r="B20" s="2" t="s">
        <v>841</v>
      </c>
      <c r="C20" s="2" t="s">
        <v>840</v>
      </c>
      <c r="D20" s="2" t="s">
        <v>839</v>
      </c>
      <c r="E20" s="3" t="str">
        <f>HYPERLINK("http://mp.weixin.qq.com/s?__biz=MzAxNjAwNTMwNQ==&amp;mid=2652351859&amp;idx=1&amp;sn=e661176dc536f8eb7efb3d83ed628386&amp;chksm=80186ca5b76fe5b3ceb6e8b51d0bfab10b754f92f9c6a72ef443ac2eb1a50542466d02d0d28d#rd","文章永久链接")</f>
        <v>文章永久链接</v>
      </c>
    </row>
    <row r="21" spans="1:5" x14ac:dyDescent="0.4">
      <c r="A21" s="2" t="s">
        <v>805</v>
      </c>
      <c r="B21" s="2" t="s">
        <v>838</v>
      </c>
      <c r="C21" s="2" t="s">
        <v>837</v>
      </c>
      <c r="D21" s="2" t="s">
        <v>836</v>
      </c>
      <c r="E21" s="3" t="str">
        <f>HYPERLINK("http://mp.weixin.qq.com/s?__biz=MzAxNjAwNTMwNQ==&amp;mid=2652351847&amp;idx=1&amp;sn=f291b3d91c015dd1fbb67274545633d1&amp;chksm=80186cb1b76fe5a7c0749204f344b91c8b09fa9d63066534a7d228c966627487dc208630cfcd#rd","文章永久链接")</f>
        <v>文章永久链接</v>
      </c>
    </row>
  </sheetData>
  <sortState xmlns:xlrd2="http://schemas.microsoft.com/office/spreadsheetml/2017/richdata2" ref="A2:E21">
    <sortCondition descending="1" ref="C2:C21"/>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C9878-EE41-4F81-AE3F-A41AE9087A33}">
  <sheetPr>
    <outlinePr summaryBelow="0" summaryRight="0"/>
  </sheetPr>
  <dimension ref="A1:E28"/>
  <sheetViews>
    <sheetView zoomScaleNormal="100" workbookViewId="0"/>
  </sheetViews>
  <sheetFormatPr defaultRowHeight="12.3" x14ac:dyDescent="0.4"/>
  <cols>
    <col min="1" max="1" width="10.796875" style="2" customWidth="1"/>
    <col min="2" max="2" width="99" style="2" customWidth="1"/>
    <col min="3" max="3" width="17.09765625" style="2" customWidth="1"/>
    <col min="4" max="4" width="62.09765625" style="2" customWidth="1"/>
    <col min="5" max="5" width="10.796875" style="2" customWidth="1"/>
    <col min="6" max="16384" width="8.796875" style="1"/>
  </cols>
  <sheetData>
    <row r="1" spans="1:5" x14ac:dyDescent="0.4">
      <c r="A1" s="2" t="s">
        <v>435</v>
      </c>
      <c r="B1" s="2" t="s">
        <v>434</v>
      </c>
      <c r="C1" s="2" t="s">
        <v>433</v>
      </c>
      <c r="D1" s="2" t="s">
        <v>432</v>
      </c>
      <c r="E1" s="2" t="s">
        <v>431</v>
      </c>
    </row>
    <row r="2" spans="1:5" x14ac:dyDescent="0.4">
      <c r="A2" s="2" t="s">
        <v>856</v>
      </c>
      <c r="B2" s="2" t="s">
        <v>864</v>
      </c>
      <c r="C2" s="2" t="s">
        <v>863</v>
      </c>
      <c r="D2" s="2" t="s">
        <v>862</v>
      </c>
      <c r="E2" s="3" t="str">
        <f>HYPERLINK("http://mp.weixin.qq.com/s?__biz=MzU0NDcyNzc0OQ==&amp;mid=2247517256&amp;idx=1&amp;sn=4c88cba5e0982fa1e7060358ae9b33de&amp;chksm=fb7573e2cc02faf47fa1cc9be89e89e7593433b71c3f5853bfcb05253824b2c92db2aba93787#rd","文章永久链接")</f>
        <v>文章永久链接</v>
      </c>
    </row>
    <row r="3" spans="1:5" x14ac:dyDescent="0.4">
      <c r="A3" s="2" t="s">
        <v>856</v>
      </c>
      <c r="B3" s="2" t="s">
        <v>861</v>
      </c>
      <c r="C3" s="2" t="s">
        <v>860</v>
      </c>
      <c r="D3" s="2" t="s">
        <v>859</v>
      </c>
      <c r="E3" s="3" t="str">
        <f>HYPERLINK("http://mp.weixin.qq.com/s?__biz=MzU0NDcyNzc0OQ==&amp;mid=2247517149&amp;idx=1&amp;sn=0b8b5f235a3edba137ded4d11a6ebd39&amp;chksm=fb757477cc02fd6114d63f4230fc5e7739cdc66aabc80c1329ad190a3e366244470cbef61d5c#rd","文章永久链接")</f>
        <v>文章永久链接</v>
      </c>
    </row>
    <row r="4" spans="1:5" x14ac:dyDescent="0.4">
      <c r="A4" s="2" t="s">
        <v>856</v>
      </c>
      <c r="B4" s="2" t="s">
        <v>858</v>
      </c>
      <c r="C4" s="2" t="s">
        <v>854</v>
      </c>
      <c r="D4" s="2" t="s">
        <v>857</v>
      </c>
      <c r="E4" s="3" t="str">
        <f>HYPERLINK("http://mp.weixin.qq.com/s?__biz=MzU0NDcyNzc0OQ==&amp;mid=2247516921&amp;idx=1&amp;sn=219e2518acd3a7df3be91043794f4c89&amp;chksm=fb757553cc02fc45db82f4b474d24bff73e1cf3ae4514623f9f2da07d08843af98d96e54134d#rd","文章永久链接")</f>
        <v>文章永久链接</v>
      </c>
    </row>
    <row r="5" spans="1:5" x14ac:dyDescent="0.4">
      <c r="A5" s="2" t="s">
        <v>856</v>
      </c>
      <c r="B5" s="2" t="s">
        <v>855</v>
      </c>
      <c r="C5" s="2" t="s">
        <v>854</v>
      </c>
      <c r="D5" s="2" t="s">
        <v>853</v>
      </c>
      <c r="E5" s="3" t="str">
        <f>HYPERLINK("http://mp.weixin.qq.com/s?__biz=MzU0NDcyNzc0OQ==&amp;mid=2247516921&amp;idx=2&amp;sn=8ee1f6a7bed9bfc877fef2be302ee905&amp;chksm=fb757553cc02fc45e21c632b89c320d489ee27709cc6f7af1365e375ad261e30cba2b90b8c5e#rd","文章永久链接")</f>
        <v>文章永久链接</v>
      </c>
    </row>
    <row r="6" spans="1:5" x14ac:dyDescent="0.4">
      <c r="A6" s="2" t="s">
        <v>856</v>
      </c>
      <c r="B6" s="2" t="s">
        <v>875</v>
      </c>
      <c r="C6" s="2" t="s">
        <v>874</v>
      </c>
      <c r="D6" s="2" t="s">
        <v>873</v>
      </c>
      <c r="E6" s="3" t="str">
        <f>HYPERLINK("http://mp.weixin.qq.com/s?__biz=MzU0NDcyNzc0OQ==&amp;mid=2247516823&amp;idx=1&amp;sn=20e9f8ee7751edbdb6bc4e4517a03a5e&amp;chksm=fb75753dcc02fc2b9970e33e2d3d61c15ef0f489570b902b96d07bacc5762c063f7e99400aba#rd","文章永久链接")</f>
        <v>文章永久链接</v>
      </c>
    </row>
    <row r="7" spans="1:5" x14ac:dyDescent="0.4">
      <c r="A7" s="2" t="s">
        <v>856</v>
      </c>
      <c r="B7" s="2" t="s">
        <v>872</v>
      </c>
      <c r="C7" s="2" t="s">
        <v>869</v>
      </c>
      <c r="D7" s="2" t="s">
        <v>871</v>
      </c>
      <c r="E7" s="3" t="str">
        <f>HYPERLINK("http://mp.weixin.qq.com/s?__biz=MzU0NDcyNzc0OQ==&amp;mid=2247516812&amp;idx=1&amp;sn=026a76ce82da130c1514b8e97bd887bb&amp;chksm=fb757526cc02fc3064dd3d70d3bd3e6da11e5b2e56c2c53fc9ca5d19d9be09c1c76fe60b746a#rd","文章永久链接")</f>
        <v>文章永久链接</v>
      </c>
    </row>
    <row r="8" spans="1:5" x14ac:dyDescent="0.4">
      <c r="A8" s="2" t="s">
        <v>856</v>
      </c>
      <c r="B8" s="2" t="s">
        <v>870</v>
      </c>
      <c r="C8" s="2" t="s">
        <v>869</v>
      </c>
      <c r="D8" s="2" t="s">
        <v>868</v>
      </c>
      <c r="E8" s="3" t="str">
        <f>HYPERLINK("http://mp.weixin.qq.com/s?__biz=MzU0NDcyNzc0OQ==&amp;mid=2247516812&amp;idx=2&amp;sn=b729fab7082d7f83a4cfdf10c2167048&amp;chksm=fb757526cc02fc30821b061aa6fa9b78ce4c2198f72e5ae83699da85f65e8c43940cfd3dfde7#rd","文章永久链接")</f>
        <v>文章永久链接</v>
      </c>
    </row>
    <row r="9" spans="1:5" x14ac:dyDescent="0.4">
      <c r="A9" s="2" t="s">
        <v>856</v>
      </c>
      <c r="B9" s="2" t="s">
        <v>867</v>
      </c>
      <c r="C9" s="2" t="s">
        <v>866</v>
      </c>
      <c r="D9" s="2" t="s">
        <v>865</v>
      </c>
      <c r="E9" s="3" t="str">
        <f>HYPERLINK("http://mp.weixin.qq.com/s?__biz=MzU0NDcyNzc0OQ==&amp;mid=2247516470&amp;idx=1&amp;sn=6a47800b8e619c7ec22a40835cdf34dc&amp;chksm=fb75769ccc02ff8a791fc50e04e06cdadc37e11009525d7847f450da65d6e27513a848d60a7f#rd","文章永久链接")</f>
        <v>文章永久链接</v>
      </c>
    </row>
    <row r="10" spans="1:5" x14ac:dyDescent="0.4">
      <c r="A10" s="2" t="s">
        <v>856</v>
      </c>
      <c r="B10" s="2" t="s">
        <v>889</v>
      </c>
      <c r="C10" s="2" t="s">
        <v>888</v>
      </c>
      <c r="D10" s="2" t="s">
        <v>887</v>
      </c>
      <c r="E10" s="3" t="str">
        <f>HYPERLINK("http://mp.weixin.qq.com/s?__biz=MzU0NDcyNzc0OQ==&amp;mid=2247516433&amp;idx=1&amp;sn=7ab63ec07673c6a78f698d3f898509f2&amp;chksm=fb7576bbcc02ffada13c699d641110caa3b9ca718e3eabea99a7d278b50739ae896085b16660#rd","文章永久链接")</f>
        <v>文章永久链接</v>
      </c>
    </row>
    <row r="11" spans="1:5" x14ac:dyDescent="0.4">
      <c r="A11" s="2" t="s">
        <v>856</v>
      </c>
      <c r="B11" s="2" t="s">
        <v>886</v>
      </c>
      <c r="C11" s="2" t="s">
        <v>885</v>
      </c>
      <c r="D11" s="2" t="s">
        <v>884</v>
      </c>
      <c r="E11" s="3" t="str">
        <f>HYPERLINK("http://mp.weixin.qq.com/s?__biz=MzU0NDcyNzc0OQ==&amp;mid=2247516419&amp;idx=1&amp;sn=ffbbb0ed0ffe01f06021fc3f01112e35&amp;chksm=fb7576a9cc02ffbfe4556313488bf8135f3b0f7082574e191b836d8139e43056e032acc7c160#rd","文章永久链接")</f>
        <v>文章永久链接</v>
      </c>
    </row>
    <row r="12" spans="1:5" x14ac:dyDescent="0.4">
      <c r="A12" s="2" t="s">
        <v>856</v>
      </c>
      <c r="B12" s="2" t="s">
        <v>883</v>
      </c>
      <c r="C12" s="2" t="s">
        <v>882</v>
      </c>
      <c r="D12" s="2" t="s">
        <v>881</v>
      </c>
      <c r="E12" s="3" t="str">
        <f>HYPERLINK("http://mp.weixin.qq.com/s?__biz=MzU0NDcyNzc0OQ==&amp;mid=2247516401&amp;idx=1&amp;sn=17b6ca228dfe17e428d74fbf2d875c13&amp;chksm=fb75775bcc02fe4d6dd4db724ff7796f7fa37e339584f8352172b8b7ad26a6a0b474784f6f73#rd","文章永久链接")</f>
        <v>文章永久链接</v>
      </c>
    </row>
    <row r="13" spans="1:5" x14ac:dyDescent="0.4">
      <c r="A13" s="2" t="s">
        <v>856</v>
      </c>
      <c r="B13" s="2" t="s">
        <v>880</v>
      </c>
      <c r="C13" s="2" t="s">
        <v>877</v>
      </c>
      <c r="D13" s="2" t="s">
        <v>879</v>
      </c>
      <c r="E13" s="3" t="str">
        <f>HYPERLINK("http://mp.weixin.qq.com/s?__biz=MzU0NDcyNzc0OQ==&amp;mid=2247516387&amp;idx=1&amp;sn=a1de8c381827405c510aa3c6e4f4e2f8&amp;chksm=fb757749cc02fe5f314e04c8ffd12c4c09c9e868fa3db0deae264b54deec5ebb5a77c515298b#rd","文章永久链接")</f>
        <v>文章永久链接</v>
      </c>
    </row>
    <row r="14" spans="1:5" x14ac:dyDescent="0.4">
      <c r="A14" s="2" t="s">
        <v>856</v>
      </c>
      <c r="B14" s="2" t="s">
        <v>878</v>
      </c>
      <c r="C14" s="2" t="s">
        <v>877</v>
      </c>
      <c r="D14" s="2" t="s">
        <v>876</v>
      </c>
      <c r="E14" s="3" t="str">
        <f>HYPERLINK("http://mp.weixin.qq.com/s?__biz=MzU0NDcyNzc0OQ==&amp;mid=2247516387&amp;idx=2&amp;sn=1271b2942e4179c805ff3c1dc1f45aab&amp;chksm=fb757749cc02fe5f65a3492e207b2391d395267d1d2c332e9ef5e9720db2331ef2de90795e1f#rd","文章永久链接")</f>
        <v>文章永久链接</v>
      </c>
    </row>
    <row r="15" spans="1:5" x14ac:dyDescent="0.4">
      <c r="A15" s="2" t="s">
        <v>856</v>
      </c>
      <c r="B15" s="2" t="s">
        <v>906</v>
      </c>
      <c r="C15" s="2" t="s">
        <v>905</v>
      </c>
      <c r="D15" s="2" t="s">
        <v>904</v>
      </c>
      <c r="E15" s="3" t="str">
        <f>HYPERLINK("http://mp.weixin.qq.com/s?__biz=MzU0NDcyNzc0OQ==&amp;mid=2247516378&amp;idx=1&amp;sn=f1e9e3e6440152db6b92cd30c72fecc8&amp;chksm=fb757770cc02fe666e4851c09321de55e44d0d5c52ae1a460c69e55dfbe19802bcb92716704f#rd","文章永久链接")</f>
        <v>文章永久链接</v>
      </c>
    </row>
    <row r="16" spans="1:5" x14ac:dyDescent="0.4">
      <c r="A16" s="2" t="s">
        <v>856</v>
      </c>
      <c r="B16" s="2" t="s">
        <v>903</v>
      </c>
      <c r="C16" s="2" t="s">
        <v>902</v>
      </c>
      <c r="D16" s="2" t="s">
        <v>901</v>
      </c>
      <c r="E16" s="3" t="str">
        <f>HYPERLINK("http://mp.weixin.qq.com/s?__biz=MzU0NDcyNzc0OQ==&amp;mid=2247516344&amp;idx=1&amp;sn=444a25f350d6640e40eeb34baba9a67e&amp;chksm=fb757712cc02fe04852b883d434af443ff38aaa297353f2ace31eb4807551a58153b7405f88e#rd","文章永久链接")</f>
        <v>文章永久链接</v>
      </c>
    </row>
    <row r="17" spans="1:5" x14ac:dyDescent="0.4">
      <c r="A17" s="2" t="s">
        <v>856</v>
      </c>
      <c r="B17" s="2" t="s">
        <v>900</v>
      </c>
      <c r="C17" s="2" t="s">
        <v>897</v>
      </c>
      <c r="D17" s="2" t="s">
        <v>899</v>
      </c>
      <c r="E17" s="3" t="str">
        <f>HYPERLINK("http://mp.weixin.qq.com/s?__biz=MzU0NDcyNzc0OQ==&amp;mid=2247516281&amp;idx=1&amp;sn=b365e8587d70a91ad3d4a60ea0de74a5&amp;chksm=fb7577d3cc02fec5c63dde045bffaa381147e872ea342fbc85b204633a6c0e2b91123b21eb31#rd","文章永久链接")</f>
        <v>文章永久链接</v>
      </c>
    </row>
    <row r="18" spans="1:5" x14ac:dyDescent="0.4">
      <c r="A18" s="2" t="s">
        <v>856</v>
      </c>
      <c r="B18" s="2" t="s">
        <v>898</v>
      </c>
      <c r="C18" s="2" t="s">
        <v>897</v>
      </c>
      <c r="D18" s="2" t="s">
        <v>896</v>
      </c>
      <c r="E18" s="3" t="str">
        <f>HYPERLINK("http://mp.weixin.qq.com/s?__biz=MzU0NDcyNzc0OQ==&amp;mid=2247516281&amp;idx=2&amp;sn=5fb48ab8a90a73f55bce7e29be1e4107&amp;chksm=fb7577d3cc02fec52f15d8273e0f9f27a8223001b0a0ff338302c96fc6af06a13b11f01a18c5#rd","文章永久链接")</f>
        <v>文章永久链接</v>
      </c>
    </row>
    <row r="19" spans="1:5" x14ac:dyDescent="0.4">
      <c r="A19" s="2" t="s">
        <v>856</v>
      </c>
      <c r="B19" s="2" t="s">
        <v>895</v>
      </c>
      <c r="C19" s="2" t="s">
        <v>894</v>
      </c>
      <c r="D19" s="2" t="s">
        <v>893</v>
      </c>
      <c r="E19" s="3" t="str">
        <f>HYPERLINK("http://mp.weixin.qq.com/s?__biz=MzU0NDcyNzc0OQ==&amp;mid=2247516218&amp;idx=1&amp;sn=8c6cc7ac2304151c028f890a0032cc8a&amp;chksm=fb757790cc02fe86346243bb7249112f785f8b892d7a846f151a4ff82488170e2ddf2af67099#rd","文章永久链接")</f>
        <v>文章永久链接</v>
      </c>
    </row>
    <row r="20" spans="1:5" x14ac:dyDescent="0.4">
      <c r="A20" s="2" t="s">
        <v>856</v>
      </c>
      <c r="B20" s="2" t="s">
        <v>892</v>
      </c>
      <c r="C20" s="2" t="s">
        <v>891</v>
      </c>
      <c r="D20" s="2" t="s">
        <v>890</v>
      </c>
      <c r="E20" s="3" t="str">
        <f>HYPERLINK("http://mp.weixin.qq.com/s?__biz=MzU0NDcyNzc0OQ==&amp;mid=2247516203&amp;idx=1&amp;sn=ed6346128564ea6546082c96312e3c18&amp;chksm=fb757781cc02fe977947147523549f56189b6dc501f9e3816b4985d7c87478f8f02d4bbe006d#rd","文章永久链接")</f>
        <v>文章永久链接</v>
      </c>
    </row>
    <row r="21" spans="1:5" x14ac:dyDescent="0.4">
      <c r="A21" s="2" t="s">
        <v>856</v>
      </c>
      <c r="B21" s="2" t="s">
        <v>929</v>
      </c>
      <c r="C21" s="2" t="s">
        <v>928</v>
      </c>
      <c r="D21" s="2" t="s">
        <v>927</v>
      </c>
      <c r="E21" s="3" t="str">
        <f>HYPERLINK("http://mp.weixin.qq.com/s?__biz=MzU0NDcyNzc0OQ==&amp;mid=2247516187&amp;idx=1&amp;sn=9c801713aeb4f805aff042c083a41624&amp;chksm=fb7577b1cc02fea7c1057f1d0f17e1f8d9bc1d96ae81b2b4d41794dd2518f83ad1206cc598ec#rd","文章永久链接")</f>
        <v>文章永久链接</v>
      </c>
    </row>
    <row r="22" spans="1:5" x14ac:dyDescent="0.4">
      <c r="A22" s="2" t="s">
        <v>856</v>
      </c>
      <c r="B22" s="2" t="s">
        <v>926</v>
      </c>
      <c r="C22" s="2" t="s">
        <v>925</v>
      </c>
      <c r="D22" s="2" t="s">
        <v>924</v>
      </c>
      <c r="E22" s="3" t="str">
        <f>HYPERLINK("http://mp.weixin.qq.com/s?__biz=MzU0NDcyNzc0OQ==&amp;mid=2247516185&amp;idx=1&amp;sn=5cc8e62b3fa50fa75effb6f25a06d673&amp;chksm=fb7577b3cc02fea5cb395d9649e59b6c225901ab3a1d77c0387e9f63495259d54b2df3a38902#rd","文章永久链接")</f>
        <v>文章永久链接</v>
      </c>
    </row>
    <row r="23" spans="1:5" x14ac:dyDescent="0.4">
      <c r="A23" s="2" t="s">
        <v>856</v>
      </c>
      <c r="B23" s="2" t="s">
        <v>923</v>
      </c>
      <c r="C23" s="2" t="s">
        <v>922</v>
      </c>
      <c r="D23" s="2" t="s">
        <v>921</v>
      </c>
      <c r="E23" s="3" t="str">
        <f>HYPERLINK("http://mp.weixin.qq.com/s?__biz=MzU0NDcyNzc0OQ==&amp;mid=2247516158&amp;idx=1&amp;sn=ba834dc80a53d077c6a688f053c9107d&amp;chksm=fb754854cc02c142b840f23d343a3066f41502a664ebcee19593715e953ce210912f22375fe9#rd","文章永久链接")</f>
        <v>文章永久链接</v>
      </c>
    </row>
    <row r="24" spans="1:5" x14ac:dyDescent="0.4">
      <c r="A24" s="2" t="s">
        <v>856</v>
      </c>
      <c r="B24" s="2" t="s">
        <v>920</v>
      </c>
      <c r="C24" s="2" t="s">
        <v>919</v>
      </c>
      <c r="D24" s="2" t="s">
        <v>918</v>
      </c>
      <c r="E24" s="3" t="str">
        <f>HYPERLINK("http://mp.weixin.qq.com/s?__biz=MzU0NDcyNzc0OQ==&amp;mid=2247515314&amp;idx=1&amp;sn=5771a77c0f0eec74b9ad955687f6143b&amp;chksm=fb754b18cc02c20e1ebe7cf092d0d96c93bcaed614c520ec6f059d87793e15a1bb0ea805d3ac#rd","文章永久链接")</f>
        <v>文章永久链接</v>
      </c>
    </row>
    <row r="25" spans="1:5" x14ac:dyDescent="0.4">
      <c r="A25" s="2" t="s">
        <v>856</v>
      </c>
      <c r="B25" s="2" t="s">
        <v>917</v>
      </c>
      <c r="C25" s="2" t="s">
        <v>916</v>
      </c>
      <c r="D25" s="2" t="s">
        <v>915</v>
      </c>
      <c r="E25" s="3" t="str">
        <f>HYPERLINK("http://mp.weixin.qq.com/s?__biz=MzU0NDcyNzc0OQ==&amp;mid=2247515300&amp;idx=1&amp;sn=135aa6a3a351542111b463cefde386bb&amp;chksm=fb754b0ecc02c2189919386b41d709c5bca1f4b246747cefe3dd12c672d7d56639c4445df90c#rd","文章永久链接")</f>
        <v>文章永久链接</v>
      </c>
    </row>
    <row r="26" spans="1:5" x14ac:dyDescent="0.4">
      <c r="A26" s="2" t="s">
        <v>856</v>
      </c>
      <c r="B26" s="2" t="s">
        <v>914</v>
      </c>
      <c r="C26" s="2" t="s">
        <v>911</v>
      </c>
      <c r="D26" s="2" t="s">
        <v>913</v>
      </c>
      <c r="E26" s="3" t="str">
        <f>HYPERLINK("http://mp.weixin.qq.com/s?__biz=MzU0NDcyNzc0OQ==&amp;mid=2247515180&amp;idx=1&amp;sn=d77e6b3549891b826bab62faf0c4db59&amp;chksm=fb754b86cc02c29060433db1406ea9a60bea0a90e3fdd417b62d1d00c2d3cc9c7f4a42c86336#rd","文章永久链接")</f>
        <v>文章永久链接</v>
      </c>
    </row>
    <row r="27" spans="1:5" x14ac:dyDescent="0.4">
      <c r="A27" s="2" t="s">
        <v>856</v>
      </c>
      <c r="B27" s="2" t="s">
        <v>912</v>
      </c>
      <c r="C27" s="2" t="s">
        <v>911</v>
      </c>
      <c r="D27" s="2" t="s">
        <v>910</v>
      </c>
      <c r="E27" s="3" t="str">
        <f>HYPERLINK("http://mp.weixin.qq.com/s?__biz=MzU0NDcyNzc0OQ==&amp;mid=2247515180&amp;idx=2&amp;sn=5b1f9eeea811e2cdfa70c36f2f0646e5&amp;chksm=fb754b86cc02c290c6792863369e4e9939cd0e4be5d9e17560f0f63309392371354cd6f16dff#rd","文章永久链接")</f>
        <v>文章永久链接</v>
      </c>
    </row>
    <row r="28" spans="1:5" x14ac:dyDescent="0.4">
      <c r="A28" s="2" t="s">
        <v>856</v>
      </c>
      <c r="B28" s="2" t="s">
        <v>909</v>
      </c>
      <c r="C28" s="2" t="s">
        <v>908</v>
      </c>
      <c r="D28" s="2" t="s">
        <v>907</v>
      </c>
      <c r="E28" s="3" t="str">
        <f>HYPERLINK("http://mp.weixin.qq.com/s?__biz=MzU0NDcyNzc0OQ==&amp;mid=2247515134&amp;idx=1&amp;sn=3af0752565515a556a8a692f7ca7c71c&amp;chksm=fb754c54cc02c5429bb037a0ddf80d155663fc1b6ef1c2d8ad6b16816f7d397462110be1bb8e#rd","文章永久链接")</f>
        <v>文章永久链接</v>
      </c>
    </row>
  </sheetData>
  <sortState xmlns:xlrd2="http://schemas.microsoft.com/office/spreadsheetml/2017/richdata2" ref="A2:E28">
    <sortCondition descending="1" ref="C2:C28"/>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145EC-78CC-47DA-924F-FD8813D6C571}">
  <sheetPr>
    <outlinePr summaryBelow="0" summaryRight="0"/>
  </sheetPr>
  <dimension ref="A1:E16"/>
  <sheetViews>
    <sheetView zoomScaleNormal="100" workbookViewId="0"/>
  </sheetViews>
  <sheetFormatPr defaultRowHeight="12.3" x14ac:dyDescent="0.4"/>
  <cols>
    <col min="1" max="1" width="14.3984375" style="2" customWidth="1"/>
    <col min="2" max="2" width="58.5" style="2" customWidth="1"/>
    <col min="3" max="3" width="17.09765625" style="2" customWidth="1"/>
    <col min="4" max="4" width="64.796875" style="2" customWidth="1"/>
    <col min="5" max="5" width="10.796875" style="2" customWidth="1"/>
    <col min="6" max="16384" width="8.796875" style="1"/>
  </cols>
  <sheetData>
    <row r="1" spans="1:5" x14ac:dyDescent="0.4">
      <c r="A1" s="2" t="s">
        <v>435</v>
      </c>
      <c r="B1" s="2" t="s">
        <v>434</v>
      </c>
      <c r="C1" s="2" t="s">
        <v>433</v>
      </c>
      <c r="D1" s="2" t="s">
        <v>432</v>
      </c>
      <c r="E1" s="2" t="s">
        <v>431</v>
      </c>
    </row>
    <row r="2" spans="1:5" x14ac:dyDescent="0.4">
      <c r="A2" s="2" t="s">
        <v>933</v>
      </c>
      <c r="B2" s="2" t="s">
        <v>932</v>
      </c>
      <c r="C2" s="2" t="s">
        <v>931</v>
      </c>
      <c r="D2" s="2" t="s">
        <v>930</v>
      </c>
      <c r="E2" s="3" t="str">
        <f>HYPERLINK("http://mp.weixin.qq.com/s?__biz=MzIyMTE0NjExMA==&amp;mid=2649625323&amp;idx=1&amp;sn=7cdd85f5d62a7e40340598d5486d338a&amp;chksm=8fdb8c7ab8ac056c9c56c5f075d1077c6a21050bac058035e08b2f0c18d578346db32302d71f#rd","文章永久链接")</f>
        <v>文章永久链接</v>
      </c>
    </row>
    <row r="3" spans="1:5" x14ac:dyDescent="0.4">
      <c r="A3" s="2" t="s">
        <v>933</v>
      </c>
      <c r="B3" s="2" t="s">
        <v>650</v>
      </c>
      <c r="C3" s="2" t="s">
        <v>938</v>
      </c>
      <c r="D3" s="2" t="s">
        <v>648</v>
      </c>
      <c r="E3" s="3" t="str">
        <f>HYPERLINK("http://mp.weixin.qq.com/s?__biz=MzIyMTE0NjExMA==&amp;mid=2649625299&amp;idx=1&amp;sn=87d53c6e12e2d554ba16197d5a55c887&amp;chksm=8fdb8c42b8ac0554b00fc6a9fdde18ce7e7505bd07765392130feab72293a8905468778a3623#rd","文章永久链接")</f>
        <v>文章永久链接</v>
      </c>
    </row>
    <row r="4" spans="1:5" x14ac:dyDescent="0.4">
      <c r="A4" s="2" t="s">
        <v>933</v>
      </c>
      <c r="B4" s="2" t="s">
        <v>636</v>
      </c>
      <c r="C4" s="2" t="s">
        <v>937</v>
      </c>
      <c r="D4" s="2" t="s">
        <v>634</v>
      </c>
      <c r="E4" s="3" t="str">
        <f>HYPERLINK("http://mp.weixin.qq.com/s?__biz=MzIyMTE0NjExMA==&amp;mid=2649625284&amp;idx=1&amp;sn=bbe22a9d01f9398156a7295726497885&amp;chksm=8fdb8c55b8ac05432c5b3d109a1707e21437c247483c48da4b673a54f7272c4f1dca3ab509f2#rd","文章永久链接")</f>
        <v>文章永久链接</v>
      </c>
    </row>
    <row r="5" spans="1:5" x14ac:dyDescent="0.4">
      <c r="A5" s="2" t="s">
        <v>933</v>
      </c>
      <c r="B5" s="2" t="s">
        <v>936</v>
      </c>
      <c r="C5" s="2" t="s">
        <v>935</v>
      </c>
      <c r="D5" s="2" t="s">
        <v>934</v>
      </c>
      <c r="E5" s="3" t="str">
        <f>HYPERLINK("http://mp.weixin.qq.com/s?__biz=MzIyMTE0NjExMA==&amp;mid=2649625265&amp;idx=1&amp;sn=38131ffd9c8fc8482c844f91b4d6567c&amp;chksm=8fdb8c20b8ac053616f63ca5f8cfd314a2238588bebf806fabba0a57c5e04f94e6a0afcefe12#rd","文章永久链接")</f>
        <v>文章永久链接</v>
      </c>
    </row>
    <row r="6" spans="1:5" x14ac:dyDescent="0.4">
      <c r="A6" s="2" t="s">
        <v>933</v>
      </c>
      <c r="B6" s="2" t="s">
        <v>685</v>
      </c>
      <c r="C6" s="2" t="s">
        <v>946</v>
      </c>
      <c r="D6" s="2" t="s">
        <v>648</v>
      </c>
      <c r="E6" s="3" t="str">
        <f>HYPERLINK("http://mp.weixin.qq.com/s?__biz=MzIyMTE0NjExMA==&amp;mid=2649625243&amp;idx=1&amp;sn=0900ec1fe235c2a0a1de16be5b578a4a&amp;chksm=8fdb8c0ab8ac051ced462df4afef0980546177d96f69159a68d9b743bba0729d89a42661fb37#rd","文章永久链接")</f>
        <v>文章永久链接</v>
      </c>
    </row>
    <row r="7" spans="1:5" x14ac:dyDescent="0.4">
      <c r="A7" s="2" t="s">
        <v>933</v>
      </c>
      <c r="B7" s="2" t="s">
        <v>945</v>
      </c>
      <c r="C7" s="2" t="s">
        <v>944</v>
      </c>
      <c r="D7" s="2" t="s">
        <v>943</v>
      </c>
      <c r="E7" s="3" t="str">
        <f>HYPERLINK("http://mp.weixin.qq.com/s?__biz=MzIyMTE0NjExMA==&amp;mid=2649625236&amp;idx=1&amp;sn=2068b11aa021faffda4fbc0d6e2bc966&amp;chksm=8fdb8c05b8ac0513bd2b3fec2fe9bf326be9bae91ecaba542c40ca6d29dc3bc526715a8cbadd#rd","文章永久链接")</f>
        <v>文章永久链接</v>
      </c>
    </row>
    <row r="8" spans="1:5" x14ac:dyDescent="0.4">
      <c r="A8" s="2" t="s">
        <v>933</v>
      </c>
      <c r="B8" s="2" t="s">
        <v>682</v>
      </c>
      <c r="C8" s="2" t="s">
        <v>942</v>
      </c>
      <c r="D8" s="2" t="s">
        <v>681</v>
      </c>
      <c r="E8" s="3" t="str">
        <f>HYPERLINK("http://mp.weixin.qq.com/s?__biz=MzIyMTE0NjExMA==&amp;mid=2649625216&amp;idx=1&amp;sn=fecc3746273d95e101f435ec169746ae&amp;chksm=8fdb8c11b8ac0507c9af160556d457b18569f01fc68223f9678d7e56c1d91169f508b286b504#rd","文章永久链接")</f>
        <v>文章永久链接</v>
      </c>
    </row>
    <row r="9" spans="1:5" x14ac:dyDescent="0.4">
      <c r="A9" s="2" t="s">
        <v>933</v>
      </c>
      <c r="B9" s="2" t="s">
        <v>941</v>
      </c>
      <c r="C9" s="2" t="s">
        <v>940</v>
      </c>
      <c r="D9" s="2" t="s">
        <v>939</v>
      </c>
      <c r="E9" s="3" t="str">
        <f>HYPERLINK("http://mp.weixin.qq.com/s?__biz=MzIyMTE0NjExMA==&amp;mid=2649625197&amp;idx=1&amp;sn=932ddd7f457d1f09fc3ad7845fbd7ba6&amp;chksm=8fdb8cfcb8ac05ea7442d6c6d9dcba0f05aa7c217efff6c9288f5a7d3aa18a0c9b15a94c9b08#rd","文章永久链接")</f>
        <v>文章永久链接</v>
      </c>
    </row>
    <row r="10" spans="1:5" x14ac:dyDescent="0.4">
      <c r="A10" s="2" t="s">
        <v>933</v>
      </c>
      <c r="B10" s="2" t="s">
        <v>701</v>
      </c>
      <c r="C10" s="2" t="s">
        <v>950</v>
      </c>
      <c r="D10" s="2" t="s">
        <v>648</v>
      </c>
      <c r="E10" s="3" t="str">
        <f>HYPERLINK("http://mp.weixin.qq.com/s?__biz=MzIyMTE0NjExMA==&amp;mid=2649625172&amp;idx=1&amp;sn=305e766f6843f6f1767c62db7e319d0b&amp;chksm=8fdb8cc5b8ac05d3352e053c451dbbd0e81f9a51dc8b485cae1f7786f9650be3440781e10c93#rd","文章永久链接")</f>
        <v>文章永久链接</v>
      </c>
    </row>
    <row r="11" spans="1:5" x14ac:dyDescent="0.4">
      <c r="A11" s="2" t="s">
        <v>933</v>
      </c>
      <c r="B11" s="2" t="s">
        <v>949</v>
      </c>
      <c r="C11" s="2" t="s">
        <v>948</v>
      </c>
      <c r="D11" s="2" t="s">
        <v>947</v>
      </c>
      <c r="E11" s="3" t="str">
        <f>HYPERLINK("http://mp.weixin.qq.com/s?__biz=MzIyMTE0NjExMA==&amp;mid=2649625166&amp;idx=1&amp;sn=b4066e2cb2f954b3b55f87b1a60f3197&amp;chksm=8fdb8cdfb8ac05c90af468f76199b23351612f3fbbc2f2db57f60ff269e7f0b6f736598b1fe9#rd","文章永久链接")</f>
        <v>文章永久链接</v>
      </c>
    </row>
    <row r="12" spans="1:5" x14ac:dyDescent="0.4">
      <c r="A12" s="2" t="s">
        <v>933</v>
      </c>
      <c r="B12" s="2" t="s">
        <v>960</v>
      </c>
      <c r="C12" s="2" t="s">
        <v>959</v>
      </c>
      <c r="D12" s="2" t="s">
        <v>958</v>
      </c>
      <c r="E12" s="3" t="str">
        <f>HYPERLINK("http://mp.weixin.qq.com/s?__biz=MzIyMTE0NjExMA==&amp;mid=2649625143&amp;idx=1&amp;sn=8f80f503219793363ddc60abcb69d6c5&amp;chksm=8fdb8ca6b8ac05b03954f83d9222e01a2f14707c4ef5c039c9b426a00d3c505ace6d41fc3a98#rd","文章永久链接")</f>
        <v>文章永久链接</v>
      </c>
    </row>
    <row r="13" spans="1:5" x14ac:dyDescent="0.4">
      <c r="A13" s="2" t="s">
        <v>933</v>
      </c>
      <c r="B13" s="2" t="s">
        <v>731</v>
      </c>
      <c r="C13" s="2" t="s">
        <v>957</v>
      </c>
      <c r="D13" s="2" t="s">
        <v>730</v>
      </c>
      <c r="E13" s="3" t="str">
        <f>HYPERLINK("http://mp.weixin.qq.com/s?__biz=MzIyMTE0NjExMA==&amp;mid=2649625131&amp;idx=1&amp;sn=efdd07474646076b1fa4a5416810f4c0&amp;chksm=8fdb8cbab8ac05acd7523b72e7674ccef50261e5004cf7109a61dbac97ff4fe0b269407f2a15#rd","文章永久链接")</f>
        <v>文章永久链接</v>
      </c>
    </row>
    <row r="14" spans="1:5" x14ac:dyDescent="0.4">
      <c r="A14" s="2" t="s">
        <v>933</v>
      </c>
      <c r="B14" s="2" t="s">
        <v>726</v>
      </c>
      <c r="C14" s="2" t="s">
        <v>955</v>
      </c>
      <c r="D14" s="2" t="s">
        <v>724</v>
      </c>
      <c r="E14" s="3" t="str">
        <f>HYPERLINK("http://mp.weixin.qq.com/s?__biz=MzIyMTE0NjExMA==&amp;mid=2649625125&amp;idx=1&amp;sn=ae5ec5342b5d44364ef78888a0eab349&amp;chksm=8fdb8cb4b8ac05a292e9ad8cad277f1f99b033fa1b46ddb92e780447158a2ae13edcf322bbbc#rd","文章永久链接")</f>
        <v>文章永久链接</v>
      </c>
    </row>
    <row r="15" spans="1:5" x14ac:dyDescent="0.4">
      <c r="A15" s="2" t="s">
        <v>933</v>
      </c>
      <c r="B15" s="2" t="s">
        <v>956</v>
      </c>
      <c r="C15" s="2" t="s">
        <v>955</v>
      </c>
      <c r="D15" s="2" t="s">
        <v>954</v>
      </c>
      <c r="E15" s="3" t="str">
        <f>HYPERLINK("http://mp.weixin.qq.com/s?__biz=MzIyMTE0NjExMA==&amp;mid=2649625125&amp;idx=2&amp;sn=d3b21831447508279c03fa085a19d147&amp;chksm=8fdb8cb4b8ac05a2845a7cff3165a02dda1abf853ec3e50cf64fe62b35385c82f8893198e312#rd","文章永久链接")</f>
        <v>文章永久链接</v>
      </c>
    </row>
    <row r="16" spans="1:5" x14ac:dyDescent="0.4">
      <c r="A16" s="2" t="s">
        <v>933</v>
      </c>
      <c r="B16" s="2" t="s">
        <v>953</v>
      </c>
      <c r="C16" s="2" t="s">
        <v>952</v>
      </c>
      <c r="D16" s="2" t="s">
        <v>951</v>
      </c>
      <c r="E16" s="3" t="str">
        <f>HYPERLINK("http://mp.weixin.qq.com/s?__biz=MzIyMTE0NjExMA==&amp;mid=2649625083&amp;idx=1&amp;sn=3d5382e39616a730def42e3d9dc16f5a&amp;chksm=8fdb8f6ab8ac067ca53916f93db0f88eb3fd6dc7498a07b4f5442bbd74be1d13fe0cef920248#rd","文章永久链接")</f>
        <v>文章永久链接</v>
      </c>
    </row>
  </sheetData>
  <sortState xmlns:xlrd2="http://schemas.microsoft.com/office/spreadsheetml/2017/richdata2" ref="A2:E16">
    <sortCondition descending="1" ref="C2:C16"/>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4FF1A-EEA6-487F-B071-F5B323E8AAFE}">
  <sheetPr>
    <outlinePr summaryBelow="0" summaryRight="0"/>
  </sheetPr>
  <dimension ref="A1:E62"/>
  <sheetViews>
    <sheetView workbookViewId="0"/>
  </sheetViews>
  <sheetFormatPr defaultRowHeight="12.3" x14ac:dyDescent="0.5"/>
  <cols>
    <col min="1" max="1" width="9" style="1" customWidth="1"/>
    <col min="2" max="2" width="77.3984375" style="1" customWidth="1"/>
    <col min="3" max="3" width="17.09765625" style="1" customWidth="1"/>
    <col min="4" max="4" width="110.69921875" style="1" customWidth="1"/>
    <col min="5" max="5" width="10.796875" style="1" customWidth="1"/>
    <col min="6" max="16384" width="8.796875" style="1"/>
  </cols>
  <sheetData>
    <row r="1" spans="1:5" x14ac:dyDescent="0.4">
      <c r="A1" s="2" t="s">
        <v>435</v>
      </c>
      <c r="B1" s="2" t="s">
        <v>434</v>
      </c>
      <c r="C1" s="2" t="s">
        <v>433</v>
      </c>
      <c r="D1" s="2" t="s">
        <v>432</v>
      </c>
      <c r="E1" s="2" t="s">
        <v>431</v>
      </c>
    </row>
    <row r="2" spans="1:5" x14ac:dyDescent="0.4">
      <c r="A2" s="2" t="s">
        <v>964</v>
      </c>
      <c r="B2" s="2" t="s">
        <v>973</v>
      </c>
      <c r="C2" s="2" t="s">
        <v>972</v>
      </c>
      <c r="D2" s="2" t="s">
        <v>971</v>
      </c>
      <c r="E2" s="3" t="str">
        <f>HYPERLINK("http://mp.weixin.qq.com/s?__biz=MjM5MjgzOTgyMw==&amp;mid=2651371656&amp;idx=1&amp;sn=bdf3a8f0396f0424cfc58b1b9e29e258&amp;chksm=bd5c39688a2bb07e59ab86886b63282092ada8f61c46502ce23595177bacfe05b217aa655cc6#rd","文章永久链接")</f>
        <v>文章永久链接</v>
      </c>
    </row>
    <row r="3" spans="1:5" x14ac:dyDescent="0.4">
      <c r="A3" s="2" t="s">
        <v>964</v>
      </c>
      <c r="B3" s="2" t="s">
        <v>966</v>
      </c>
      <c r="C3" s="2" t="s">
        <v>968</v>
      </c>
      <c r="D3" s="2" t="s">
        <v>970</v>
      </c>
      <c r="E3" s="3" t="str">
        <f>HYPERLINK("http://mp.weixin.qq.com/s?__biz=MjM5MjgzOTgyMw==&amp;mid=2651371631&amp;idx=1&amp;sn=0a34e0ccfd1b7e249b3daf8c1a94cd3d&amp;chksm=bd5c398f8a2bb09916bf793cdca26720f73487da1386d3ec7bef6001b53016b5f804a5636548#rd","文章永久链接")</f>
        <v>文章永久链接</v>
      </c>
    </row>
    <row r="4" spans="1:5" x14ac:dyDescent="0.4">
      <c r="A4" s="2" t="s">
        <v>964</v>
      </c>
      <c r="B4" s="2" t="s">
        <v>969</v>
      </c>
      <c r="C4" s="2" t="s">
        <v>968</v>
      </c>
      <c r="D4" s="2" t="s">
        <v>967</v>
      </c>
      <c r="E4" s="3" t="str">
        <f>HYPERLINK("http://mp.weixin.qq.com/s?__biz=MjM5MjgzOTgyMw==&amp;mid=2651371631&amp;idx=2&amp;sn=176d1fb5440ac22a5563e3bcd728dc88&amp;chksm=bd5c398f8a2bb09945d22bcfbbe4e2f26113007a46d4aa5500315ba7bb32868c857dfa684fff#rd","文章永久链接")</f>
        <v>文章永久链接</v>
      </c>
    </row>
    <row r="5" spans="1:5" x14ac:dyDescent="0.4">
      <c r="A5" s="2" t="s">
        <v>964</v>
      </c>
      <c r="B5" s="2" t="s">
        <v>966</v>
      </c>
      <c r="C5" s="2" t="s">
        <v>962</v>
      </c>
      <c r="D5" s="2" t="s">
        <v>965</v>
      </c>
      <c r="E5" s="3" t="str">
        <f>HYPERLINK("http://mp.weixin.qq.com/s?__biz=MjM5MjgzOTgyMw==&amp;mid=2651371630&amp;idx=1&amp;sn=d6ffdd24d2f981df05112f4213c58817&amp;chksm=bd5c398e8a2bb098a6c3c93478f534fa38a46869ad020c84bcfae09fa83ca34b7c4d578a4bb3#rd","文章永久链接")</f>
        <v>文章永久链接</v>
      </c>
    </row>
    <row r="6" spans="1:5" x14ac:dyDescent="0.4">
      <c r="A6" s="2" t="s">
        <v>964</v>
      </c>
      <c r="B6" s="2" t="s">
        <v>963</v>
      </c>
      <c r="C6" s="2" t="s">
        <v>962</v>
      </c>
      <c r="D6" s="2" t="s">
        <v>961</v>
      </c>
      <c r="E6" s="3" t="str">
        <f>HYPERLINK("http://mp.weixin.qq.com/s?__biz=MjM5MjgzOTgyMw==&amp;mid=2651371630&amp;idx=2&amp;sn=21bfe2a2f8471e5c60c79105d3ace428&amp;chksm=bd5c398e8a2bb098f5831b8362864a4c51462836925cb09baef4bd039890e827967c09a0bb12#rd","文章永久链接")</f>
        <v>文章永久链接</v>
      </c>
    </row>
    <row r="7" spans="1:5" x14ac:dyDescent="0.4">
      <c r="A7" s="2" t="s">
        <v>964</v>
      </c>
      <c r="B7" s="2" t="s">
        <v>966</v>
      </c>
      <c r="C7" s="2" t="s">
        <v>993</v>
      </c>
      <c r="D7" s="2" t="s">
        <v>970</v>
      </c>
      <c r="E7" s="3" t="str">
        <f>HYPERLINK("http://mp.weixin.qq.com/s?__biz=MjM5MjgzOTgyMw==&amp;mid=2651371578&amp;idx=1&amp;sn=f327b6f1a70cc607b6b570423a0da8c4&amp;chksm=bd5c39da8a2bb0cc2fb077ae9fe3be0c84440ca243908542f03c38dd26c599160983ee564021#rd","文章永久链接")</f>
        <v>文章永久链接</v>
      </c>
    </row>
    <row r="8" spans="1:5" x14ac:dyDescent="0.4">
      <c r="A8" s="2" t="s">
        <v>964</v>
      </c>
      <c r="B8" s="2" t="s">
        <v>992</v>
      </c>
      <c r="C8" s="2" t="s">
        <v>990</v>
      </c>
      <c r="D8" s="2" t="s">
        <v>991</v>
      </c>
      <c r="E8" s="3" t="str">
        <f>HYPERLINK("http://mp.weixin.qq.com/s?__biz=MjM5MjgzOTgyMw==&amp;mid=2651371553&amp;idx=1&amp;sn=0ee5def5eca2f2c5ed29f87c1fe7d2b3&amp;chksm=bd5c39c18a2bb0d75b486f371748c681c8eaa349d13f84b20856ce532c2c02a1d0eaf00e2add#rd","文章永久链接")</f>
        <v>文章永久链接</v>
      </c>
    </row>
    <row r="9" spans="1:5" x14ac:dyDescent="0.4">
      <c r="A9" s="2" t="s">
        <v>964</v>
      </c>
      <c r="B9" s="2" t="s">
        <v>987</v>
      </c>
      <c r="C9" s="2" t="s">
        <v>990</v>
      </c>
      <c r="D9" s="2" t="s">
        <v>985</v>
      </c>
      <c r="E9" s="3" t="str">
        <f>HYPERLINK("http://mp.weixin.qq.com/s?__biz=MjM5MjgzOTgyMw==&amp;mid=2651371553&amp;idx=2&amp;sn=499b26f70fc5e0cb476e4b4b8cfcbfd5&amp;chksm=bd5c39c18a2bb0d75cbfc6e3b541b5d2e27b42ce1df805fb61d65b95c012523e0706c7568e1b#rd","文章永久链接")</f>
        <v>文章永久链接</v>
      </c>
    </row>
    <row r="10" spans="1:5" x14ac:dyDescent="0.4">
      <c r="A10" s="2" t="s">
        <v>964</v>
      </c>
      <c r="B10" s="2" t="s">
        <v>989</v>
      </c>
      <c r="C10" s="2" t="s">
        <v>986</v>
      </c>
      <c r="D10" s="2" t="s">
        <v>988</v>
      </c>
      <c r="E10" s="3" t="str">
        <f>HYPERLINK("http://mp.weixin.qq.com/s?__biz=MjM5MjgzOTgyMw==&amp;mid=2651371509&amp;idx=1&amp;sn=de6fc3bd7eefa544b449d3bd21abe4a2&amp;chksm=bd5c36158a2bbf03d69b467d0e9fc35a4c6a599dc82c9456e65f03bdc46df95bc7834ad5eb0b#rd","文章永久链接")</f>
        <v>文章永久链接</v>
      </c>
    </row>
    <row r="11" spans="1:5" x14ac:dyDescent="0.4">
      <c r="A11" s="2" t="s">
        <v>964</v>
      </c>
      <c r="B11" s="2" t="s">
        <v>987</v>
      </c>
      <c r="C11" s="2" t="s">
        <v>986</v>
      </c>
      <c r="D11" s="2" t="s">
        <v>985</v>
      </c>
      <c r="E11" s="3" t="str">
        <f>HYPERLINK("http://mp.weixin.qq.com/s?__biz=MjM5MjgzOTgyMw==&amp;mid=2651371509&amp;idx=2&amp;sn=4a4d141b6cbbf06182d60fc6f038096f&amp;chksm=bd5c36158a2bbf03db8109b7b53d2ea60f1c1867b370ce5e9df74848b82bc8772bf898f5d4ae#rd","文章永久链接")</f>
        <v>文章永久链接</v>
      </c>
    </row>
    <row r="12" spans="1:5" x14ac:dyDescent="0.4">
      <c r="A12" s="2" t="s">
        <v>964</v>
      </c>
      <c r="B12" s="2" t="s">
        <v>984</v>
      </c>
      <c r="C12" s="2" t="s">
        <v>982</v>
      </c>
      <c r="D12" s="2" t="s">
        <v>983</v>
      </c>
      <c r="E12" s="3" t="str">
        <f>HYPERLINK("http://mp.weixin.qq.com/s?__biz=MjM5MjgzOTgyMw==&amp;mid=2651371507&amp;idx=1&amp;sn=07abecf4b0de40396230fc14127137a2&amp;chksm=bd5c36138a2bbf053104abccb718d33b0b96db9c772ddd4c824373d72ccef55fb29f9deff679#rd","文章永久链接")</f>
        <v>文章永久链接</v>
      </c>
    </row>
    <row r="13" spans="1:5" x14ac:dyDescent="0.4">
      <c r="A13" s="2" t="s">
        <v>964</v>
      </c>
      <c r="B13" s="2" t="s">
        <v>969</v>
      </c>
      <c r="C13" s="2" t="s">
        <v>982</v>
      </c>
      <c r="D13" s="2" t="s">
        <v>967</v>
      </c>
      <c r="E13" s="3" t="str">
        <f>HYPERLINK("http://mp.weixin.qq.com/s?__biz=MjM5MjgzOTgyMw==&amp;mid=2651371507&amp;idx=2&amp;sn=53b11bb2ba5c1ce8cf5e9b38d44f9642&amp;chksm=bd5c36138a2bbf0593f9d25a2921af7cbcfb85936e76a55cc346921e75c95991398f96e75a85#rd","文章永久链接")</f>
        <v>文章永久链接</v>
      </c>
    </row>
    <row r="14" spans="1:5" x14ac:dyDescent="0.4">
      <c r="A14" s="2" t="s">
        <v>964</v>
      </c>
      <c r="B14" s="2" t="s">
        <v>978</v>
      </c>
      <c r="C14" s="2" t="s">
        <v>980</v>
      </c>
      <c r="D14" s="2" t="s">
        <v>976</v>
      </c>
      <c r="E14" s="3" t="str">
        <f>HYPERLINK("http://mp.weixin.qq.com/s?__biz=MjM5MjgzOTgyMw==&amp;mid=2651371451&amp;idx=1&amp;sn=b60fddf6995ef19aa801915524b282d5&amp;chksm=bd5c365b8a2bbf4d3bfc12b4d38c121eef8649236ff632a6767dce8ff6bbc58666985bf24524#rd","文章永久链接")</f>
        <v>文章永久链接</v>
      </c>
    </row>
    <row r="15" spans="1:5" x14ac:dyDescent="0.4">
      <c r="A15" s="2" t="s">
        <v>964</v>
      </c>
      <c r="B15" s="2" t="s">
        <v>981</v>
      </c>
      <c r="C15" s="2" t="s">
        <v>980</v>
      </c>
      <c r="D15" s="2" t="s">
        <v>979</v>
      </c>
      <c r="E15" s="3" t="str">
        <f>HYPERLINK("http://mp.weixin.qq.com/s?__biz=MjM5MjgzOTgyMw==&amp;mid=2651371451&amp;idx=2&amp;sn=5c8e4abe6690a89716db1558680d7af6&amp;chksm=bd5c365b8a2bbf4d426174fd8bd0adba71db7b46b7fb403dc771b99aa0fae3fef4a9289d8aa8#rd","文章永久链接")</f>
        <v>文章永久链接</v>
      </c>
    </row>
    <row r="16" spans="1:5" x14ac:dyDescent="0.4">
      <c r="A16" s="2" t="s">
        <v>964</v>
      </c>
      <c r="B16" s="2" t="s">
        <v>978</v>
      </c>
      <c r="C16" s="2" t="s">
        <v>977</v>
      </c>
      <c r="D16" s="2" t="s">
        <v>976</v>
      </c>
      <c r="E16" s="3" t="str">
        <f>HYPERLINK("http://mp.weixin.qq.com/s?__biz=MjM5MjgzOTgyMw==&amp;mid=2651371424&amp;idx=1&amp;sn=ada7e0a3685e790ecdcb6bdc1907ab47&amp;chksm=bd5c36408a2bbf5655a9f0c8595eeb34830ea4b6469a4ca1a1cc28799b6395c22e14d9512c64#rd","文章永久链接")</f>
        <v>文章永久链接</v>
      </c>
    </row>
    <row r="17" spans="1:5" x14ac:dyDescent="0.4">
      <c r="A17" s="2" t="s">
        <v>964</v>
      </c>
      <c r="B17" s="2" t="s">
        <v>963</v>
      </c>
      <c r="C17" s="2" t="s">
        <v>974</v>
      </c>
      <c r="D17" s="2" t="s">
        <v>970</v>
      </c>
      <c r="E17" s="3" t="str">
        <f>HYPERLINK("http://mp.weixin.qq.com/s?__biz=MjM5MjgzOTgyMw==&amp;mid=2651371399&amp;idx=1&amp;sn=bfc5782f2b1a01d4a0cc38e67f33d989&amp;chksm=bd5c36678a2bbf716269f366e90aaf55e967a13a34167820b19bb8f4f26559902f8b3568d0a3#rd","文章永久链接")</f>
        <v>文章永久链接</v>
      </c>
    </row>
    <row r="18" spans="1:5" x14ac:dyDescent="0.4">
      <c r="A18" s="2" t="s">
        <v>964</v>
      </c>
      <c r="B18" s="2" t="s">
        <v>975</v>
      </c>
      <c r="C18" s="2" t="s">
        <v>974</v>
      </c>
      <c r="D18" s="2" t="s">
        <v>970</v>
      </c>
      <c r="E18" s="3" t="str">
        <f>HYPERLINK("http://mp.weixin.qq.com/s?__biz=MjM5MjgzOTgyMw==&amp;mid=2651371399&amp;idx=2&amp;sn=e85da81fb4e6c600eaa0f3d9d2465861&amp;chksm=bd5c36678a2bbf7151b747dae7a8f97314d3a933717567c694af82c6247d8125a3a00f0cc664#rd","文章永久链接")</f>
        <v>文章永久链接</v>
      </c>
    </row>
    <row r="19" spans="1:5" x14ac:dyDescent="0.4">
      <c r="A19" s="2" t="s">
        <v>964</v>
      </c>
      <c r="B19" s="2" t="s">
        <v>1019</v>
      </c>
      <c r="C19" s="2" t="s">
        <v>1017</v>
      </c>
      <c r="D19" s="2" t="s">
        <v>1018</v>
      </c>
      <c r="E19" s="3" t="str">
        <f>HYPERLINK("http://mp.weixin.qq.com/s?__biz=MjM5MjgzOTgyMw==&amp;mid=2651371295&amp;idx=1&amp;sn=2aca28374e581852a6067d57174be440&amp;chksm=bd5c36ff8a2bbfe9e9f800946ac890b381d6349ede4a447e77e463faeb675240384b4f885733#rd","文章永久链接")</f>
        <v>文章永久链接</v>
      </c>
    </row>
    <row r="20" spans="1:5" x14ac:dyDescent="0.4">
      <c r="A20" s="2" t="s">
        <v>964</v>
      </c>
      <c r="B20" s="2" t="s">
        <v>1009</v>
      </c>
      <c r="C20" s="2" t="s">
        <v>1017</v>
      </c>
      <c r="D20" s="2" t="s">
        <v>1008</v>
      </c>
      <c r="E20" s="3" t="str">
        <f>HYPERLINK("http://mp.weixin.qq.com/s?__biz=MjM5MjgzOTgyMw==&amp;mid=2651371295&amp;idx=2&amp;sn=5346bbb62a96fd828cec20eb3b794588&amp;chksm=bd5c36ff8a2bbfe9e55f0220c595ce2a31ea60992fd5271f19703a8d45192fb306a8cf5c8b78#rd","文章永久链接")</f>
        <v>文章永久链接</v>
      </c>
    </row>
    <row r="21" spans="1:5" x14ac:dyDescent="0.4">
      <c r="A21" s="2" t="s">
        <v>964</v>
      </c>
      <c r="B21" s="2" t="s">
        <v>1007</v>
      </c>
      <c r="C21" s="2" t="s">
        <v>1017</v>
      </c>
      <c r="D21" s="2" t="s">
        <v>1006</v>
      </c>
      <c r="E21" s="3" t="str">
        <f>HYPERLINK("http://mp.weixin.qq.com/s?__biz=MjM5MjgzOTgyMw==&amp;mid=2651371295&amp;idx=3&amp;sn=b629e4ae3ec82a8b77287171efb70c6f&amp;chksm=bd5c36ff8a2bbfe9eba7278aa7b6ebc900444ac198ceef28efb487b9c3f459b0b0e3ac43dd4c#rd","文章永久链接")</f>
        <v>文章永久链接</v>
      </c>
    </row>
    <row r="22" spans="1:5" x14ac:dyDescent="0.4">
      <c r="A22" s="2" t="s">
        <v>964</v>
      </c>
      <c r="B22" s="2" t="s">
        <v>1016</v>
      </c>
      <c r="C22" s="2" t="s">
        <v>1014</v>
      </c>
      <c r="D22" s="2" t="s">
        <v>1015</v>
      </c>
      <c r="E22" s="3" t="str">
        <f>HYPERLINK("http://mp.weixin.qq.com/s?__biz=MjM5MjgzOTgyMw==&amp;mid=2651371270&amp;idx=1&amp;sn=da34203cc7b6432ca91bd5eff9ba8790&amp;chksm=bd5c36e68a2bbff0b3660ccfae671b76809454774d6936f8d61f9b745d9b34a54038417331fb#rd","文章永久链接")</f>
        <v>文章永久链接</v>
      </c>
    </row>
    <row r="23" spans="1:5" x14ac:dyDescent="0.4">
      <c r="A23" s="2" t="s">
        <v>964</v>
      </c>
      <c r="B23" s="2" t="s">
        <v>987</v>
      </c>
      <c r="C23" s="2" t="s">
        <v>1014</v>
      </c>
      <c r="D23" s="2" t="s">
        <v>985</v>
      </c>
      <c r="E23" s="3" t="str">
        <f>HYPERLINK("http://mp.weixin.qq.com/s?__biz=MjM5MjgzOTgyMw==&amp;mid=2651371270&amp;idx=2&amp;sn=fd33a37a67ad1ff731bb5138e525440c&amp;chksm=bd5c36e68a2bbff0fc0a0b1b76bc65905e9f6999fa3dc02bbb6e45086f7ef1100c45376fa1f1#rd","文章永久链接")</f>
        <v>文章永久链接</v>
      </c>
    </row>
    <row r="24" spans="1:5" x14ac:dyDescent="0.4">
      <c r="A24" s="2" t="s">
        <v>964</v>
      </c>
      <c r="B24" s="2" t="s">
        <v>1013</v>
      </c>
      <c r="C24" s="2" t="s">
        <v>1011</v>
      </c>
      <c r="D24" s="2" t="s">
        <v>1012</v>
      </c>
      <c r="E24" s="3" t="str">
        <f>HYPERLINK("http://mp.weixin.qq.com/s?__biz=MjM5MjgzOTgyMw==&amp;mid=2651371225&amp;idx=1&amp;sn=f9efba2f8cc1bd172c8f385c2fed9fa4&amp;chksm=bd5c37398a2bbe2f4bfb9de6fa04b6e8c74bef11db571d40ec0f76a838fa52fec98bba0a71f2#rd","文章永久链接")</f>
        <v>文章永久链接</v>
      </c>
    </row>
    <row r="25" spans="1:5" x14ac:dyDescent="0.4">
      <c r="A25" s="2" t="s">
        <v>964</v>
      </c>
      <c r="B25" s="2" t="s">
        <v>987</v>
      </c>
      <c r="C25" s="2" t="s">
        <v>1011</v>
      </c>
      <c r="D25" s="2" t="s">
        <v>985</v>
      </c>
      <c r="E25" s="3" t="str">
        <f>HYPERLINK("http://mp.weixin.qq.com/s?__biz=MjM5MjgzOTgyMw==&amp;mid=2651371225&amp;idx=2&amp;sn=e339e941ad5549e36a09ce7ac466d213&amp;chksm=bd5c37398a2bbe2f599374b484513fdb0968821037fd0bbf9f534e04a67c4e87af263ab6e410#rd","文章永久链接")</f>
        <v>文章永久链接</v>
      </c>
    </row>
    <row r="26" spans="1:5" x14ac:dyDescent="0.4">
      <c r="A26" s="2" t="s">
        <v>964</v>
      </c>
      <c r="B26" s="2" t="s">
        <v>1009</v>
      </c>
      <c r="C26" s="2" t="s">
        <v>1010</v>
      </c>
      <c r="D26" s="2" t="s">
        <v>1008</v>
      </c>
      <c r="E26" s="3" t="str">
        <f>HYPERLINK("http://mp.weixin.qq.com/s?__biz=MjM5MjgzOTgyMw==&amp;mid=2651371188&amp;idx=1&amp;sn=b2537b473ab4aaa72918bdd7bcd9f1c9&amp;chksm=bd5c37548a2bbe42df22c1dab6fe28df652cc9d19afbcd7e112aa63fb50aad805391d0f48570#rd","文章永久链接")</f>
        <v>文章永久链接</v>
      </c>
    </row>
    <row r="27" spans="1:5" x14ac:dyDescent="0.4">
      <c r="A27" s="2" t="s">
        <v>964</v>
      </c>
      <c r="B27" s="2" t="s">
        <v>1007</v>
      </c>
      <c r="C27" s="2" t="s">
        <v>1010</v>
      </c>
      <c r="D27" s="2" t="s">
        <v>1006</v>
      </c>
      <c r="E27" s="3" t="str">
        <f>HYPERLINK("http://mp.weixin.qq.com/s?__biz=MjM5MjgzOTgyMw==&amp;mid=2651371188&amp;idx=2&amp;sn=dd3410456d6134c9a18cefeac9be411c&amp;chksm=bd5c37548a2bbe4214277800c08728bba8ba209787e0c80b8a84b38d7e5741c823361255a90f#rd","文章永久链接")</f>
        <v>文章永久链接</v>
      </c>
    </row>
    <row r="28" spans="1:5" x14ac:dyDescent="0.4">
      <c r="A28" s="2" t="s">
        <v>964</v>
      </c>
      <c r="B28" s="2" t="s">
        <v>1004</v>
      </c>
      <c r="C28" s="2" t="s">
        <v>1010</v>
      </c>
      <c r="D28" s="2" t="s">
        <v>970</v>
      </c>
      <c r="E28" s="3" t="str">
        <f>HYPERLINK("http://mp.weixin.qq.com/s?__biz=MjM5MjgzOTgyMw==&amp;mid=2651371188&amp;idx=3&amp;sn=0a0dfbfa12f93c6ccd2cee19422696f4&amp;chksm=bd5c37548a2bbe42db002e1fbda6e1c3808789802fb7521bc7aff815a931c31454a68714ba95#rd","文章永久链接")</f>
        <v>文章永久链接</v>
      </c>
    </row>
    <row r="29" spans="1:5" x14ac:dyDescent="0.4">
      <c r="A29" s="2" t="s">
        <v>964</v>
      </c>
      <c r="B29" s="2" t="s">
        <v>1009</v>
      </c>
      <c r="C29" s="2" t="s">
        <v>1005</v>
      </c>
      <c r="D29" s="2" t="s">
        <v>1008</v>
      </c>
      <c r="E29" s="3" t="str">
        <f>HYPERLINK("http://mp.weixin.qq.com/s?__biz=MjM5MjgzOTgyMw==&amp;mid=2651371187&amp;idx=1&amp;sn=5fac0817f1d26e94a726a2282734d774&amp;chksm=bd5c37538a2bbe456d1e711cb8c79d567508bc90a224ab8301232ab21e7b62649fd848a7af57#rd","文章永久链接")</f>
        <v>文章永久链接</v>
      </c>
    </row>
    <row r="30" spans="1:5" x14ac:dyDescent="0.4">
      <c r="A30" s="2" t="s">
        <v>964</v>
      </c>
      <c r="B30" s="2" t="s">
        <v>1007</v>
      </c>
      <c r="C30" s="2" t="s">
        <v>1005</v>
      </c>
      <c r="D30" s="2" t="s">
        <v>1006</v>
      </c>
      <c r="E30" s="3" t="str">
        <f>HYPERLINK("http://mp.weixin.qq.com/s?__biz=MjM5MjgzOTgyMw==&amp;mid=2651371187&amp;idx=2&amp;sn=797a17d3084270f4a574ee1f698ae54d&amp;chksm=bd5c37538a2bbe4511de4656855023900dfc403588587313909df61c56ae948c168efe3a57c2#rd","文章永久链接")</f>
        <v>文章永久链接</v>
      </c>
    </row>
    <row r="31" spans="1:5" x14ac:dyDescent="0.4">
      <c r="A31" s="2" t="s">
        <v>964</v>
      </c>
      <c r="B31" s="2" t="s">
        <v>1004</v>
      </c>
      <c r="C31" s="2" t="s">
        <v>1005</v>
      </c>
      <c r="D31" s="2" t="s">
        <v>970</v>
      </c>
      <c r="E31" s="3" t="str">
        <f>HYPERLINK("http://mp.weixin.qq.com/s?__biz=MjM5MjgzOTgyMw==&amp;mid=2651371187&amp;idx=3&amp;sn=8c2411e99001603a17d8955567dca2b5&amp;chksm=bd5c37538a2bbe45f617cd677f76f071989b2be60e40b06ac5a76bef754051c096513297cf85#rd","文章永久链接")</f>
        <v>文章永久链接</v>
      </c>
    </row>
    <row r="32" spans="1:5" x14ac:dyDescent="0.4">
      <c r="A32" s="2" t="s">
        <v>964</v>
      </c>
      <c r="B32" s="2" t="s">
        <v>1004</v>
      </c>
      <c r="C32" s="2" t="s">
        <v>1001</v>
      </c>
      <c r="D32" s="2" t="s">
        <v>970</v>
      </c>
      <c r="E32" s="3" t="str">
        <f>HYPERLINK("http://mp.weixin.qq.com/s?__biz=MjM5MjgzOTgyMw==&amp;mid=2651370766&amp;idx=1&amp;sn=14f01b270330632bc3b1d1f0a8da0dd1&amp;chksm=bd5c34ee8a2bbdf8b5a11f5eb21b67fa1e81bd89549137076dcbde7d090fcc9094209c981a84#rd","文章永久链接")</f>
        <v>文章永久链接</v>
      </c>
    </row>
    <row r="33" spans="1:5" x14ac:dyDescent="0.4">
      <c r="A33" s="2" t="s">
        <v>964</v>
      </c>
      <c r="B33" s="2" t="s">
        <v>1003</v>
      </c>
      <c r="C33" s="2" t="s">
        <v>1001</v>
      </c>
      <c r="D33" s="2" t="s">
        <v>970</v>
      </c>
      <c r="E33" s="3" t="str">
        <f>HYPERLINK("http://mp.weixin.qq.com/s?__biz=MjM5MjgzOTgyMw==&amp;mid=2651370766&amp;idx=2&amp;sn=acf253be55ef54cf7d6a8bd702c26355&amp;chksm=bd5c34ee8a2bbdf8577585b20e76fce9403f7925ca0f98549cf7e0692046a451a2ec7638a5a6#rd","文章永久链接")</f>
        <v>文章永久链接</v>
      </c>
    </row>
    <row r="34" spans="1:5" x14ac:dyDescent="0.4">
      <c r="A34" s="2" t="s">
        <v>964</v>
      </c>
      <c r="B34" s="2" t="s">
        <v>1002</v>
      </c>
      <c r="C34" s="2" t="s">
        <v>1001</v>
      </c>
      <c r="D34" s="2" t="s">
        <v>970</v>
      </c>
      <c r="E34" s="3" t="str">
        <f>HYPERLINK("http://mp.weixin.qq.com/s?__biz=MjM5MjgzOTgyMw==&amp;mid=2651370766&amp;idx=3&amp;sn=8e24e94d4d2b274217b76a8f298d60fc&amp;chksm=bd5c34ee8a2bbdf8aab411e2b466198032c6de4d662df5223f564d7233149f79ed0e9ed1a51e#rd","文章永久链接")</f>
        <v>文章永久链接</v>
      </c>
    </row>
    <row r="35" spans="1:5" x14ac:dyDescent="0.4">
      <c r="A35" s="2" t="s">
        <v>964</v>
      </c>
      <c r="B35" s="2" t="s">
        <v>1000</v>
      </c>
      <c r="C35" s="2" t="s">
        <v>995</v>
      </c>
      <c r="D35" s="2" t="s">
        <v>999</v>
      </c>
      <c r="E35" s="3" t="str">
        <f>HYPERLINK("http://mp.weixin.qq.com/s?__biz=MjM5MjgzOTgyMw==&amp;mid=2651370637&amp;idx=1&amp;sn=2d26e5a7dab5783db9b3ed182c7f844f&amp;chksm=bd5c356d8a2bbc7b48f94855bb508892c9cf7afd5f16f326a8f24a7bd44b6f05b5f1e7111e30#rd","文章永久链接")</f>
        <v>文章永久链接</v>
      </c>
    </row>
    <row r="36" spans="1:5" x14ac:dyDescent="0.4">
      <c r="A36" s="2" t="s">
        <v>964</v>
      </c>
      <c r="B36" s="2" t="s">
        <v>998</v>
      </c>
      <c r="C36" s="2" t="s">
        <v>995</v>
      </c>
      <c r="D36" s="2" t="s">
        <v>997</v>
      </c>
      <c r="E36" s="3" t="str">
        <f>HYPERLINK("http://mp.weixin.qq.com/s?__biz=MjM5MjgzOTgyMw==&amp;mid=2651370637&amp;idx=2&amp;sn=270a45510ed4d84f0f603e7190d870d3&amp;chksm=bd5c356d8a2bbc7b313f1323cee05cdc3241e17fe06fce2f58140ddb2241dc64c45359b903f4#rd","文章永久链接")</f>
        <v>文章永久链接</v>
      </c>
    </row>
    <row r="37" spans="1:5" x14ac:dyDescent="0.4">
      <c r="A37" s="2" t="s">
        <v>964</v>
      </c>
      <c r="B37" s="2" t="s">
        <v>996</v>
      </c>
      <c r="C37" s="2" t="s">
        <v>995</v>
      </c>
      <c r="D37" s="2" t="s">
        <v>994</v>
      </c>
      <c r="E37" s="3" t="str">
        <f>HYPERLINK("http://mp.weixin.qq.com/s?__biz=MjM5MjgzOTgyMw==&amp;mid=2651370637&amp;idx=3&amp;sn=1db9412aad0dc574d316ccb702e4d3d3&amp;chksm=bd5c356d8a2bbc7b917d679bdfadf8cccea562fe1c96c460492f14830f71cc692c3a54153569#rd","文章永久链接")</f>
        <v>文章永久链接</v>
      </c>
    </row>
    <row r="38" spans="1:5" x14ac:dyDescent="0.4">
      <c r="A38" s="2" t="s">
        <v>964</v>
      </c>
      <c r="B38" s="2" t="s">
        <v>1038</v>
      </c>
      <c r="C38" s="2" t="s">
        <v>1036</v>
      </c>
      <c r="D38" s="2" t="s">
        <v>1037</v>
      </c>
      <c r="E38" s="3" t="str">
        <f>HYPERLINK("http://mp.weixin.qq.com/s?__biz=MjM5MjgzOTgyMw==&amp;mid=2651370525&amp;idx=1&amp;sn=312576290d8fb5d877fa8cd59ba12141&amp;chksm=bd5c35fd8a2bbceb22e698ecb4069722ed0a599b5d9016bdda94c341da609f3fa050b11a9c92#rd","文章永久链接")</f>
        <v>文章永久链接</v>
      </c>
    </row>
    <row r="39" spans="1:5" x14ac:dyDescent="0.4">
      <c r="A39" s="2" t="s">
        <v>964</v>
      </c>
      <c r="B39" s="2" t="s">
        <v>1029</v>
      </c>
      <c r="C39" s="2" t="s">
        <v>1036</v>
      </c>
      <c r="D39" s="2" t="s">
        <v>1027</v>
      </c>
      <c r="E39" s="3" t="str">
        <f>HYPERLINK("http://mp.weixin.qq.com/s?__biz=MjM5MjgzOTgyMw==&amp;mid=2651370525&amp;idx=2&amp;sn=2fa94b3761178875b96be804af183b6e&amp;chksm=bd5c35fd8a2bbcebee5bdc39127cdbef12c2914d3825aa18a5ceba24e9161caae7c3e984ba24#rd","文章永久链接")</f>
        <v>文章永久链接</v>
      </c>
    </row>
    <row r="40" spans="1:5" x14ac:dyDescent="0.4">
      <c r="A40" s="2" t="s">
        <v>964</v>
      </c>
      <c r="B40" s="2" t="s">
        <v>1035</v>
      </c>
      <c r="C40" s="2" t="s">
        <v>1032</v>
      </c>
      <c r="D40" s="2" t="s">
        <v>1034</v>
      </c>
      <c r="E40" s="3" t="str">
        <f>HYPERLINK("http://mp.weixin.qq.com/s?__biz=MjM5MjgzOTgyMw==&amp;mid=2651370467&amp;idx=1&amp;sn=f8af48b4d0fc570fb4d364d264e90cac&amp;chksm=bd5c32038a2bbb15afe23761978c37f44e89fe223f5ee8a55d830a1bab670b8136782497455c#rd","文章永久链接")</f>
        <v>文章永久链接</v>
      </c>
    </row>
    <row r="41" spans="1:5" x14ac:dyDescent="0.4">
      <c r="A41" s="2" t="s">
        <v>964</v>
      </c>
      <c r="B41" s="2" t="s">
        <v>1033</v>
      </c>
      <c r="C41" s="2" t="s">
        <v>1032</v>
      </c>
      <c r="D41" s="2" t="s">
        <v>985</v>
      </c>
      <c r="E41" s="3" t="str">
        <f>HYPERLINK("http://mp.weixin.qq.com/s?__biz=MjM5MjgzOTgyMw==&amp;mid=2651370467&amp;idx=2&amp;sn=08bb72b1ee3b6d8d0f78da654fd17fce&amp;chksm=bd5c32038a2bbb155a487376e8d2e58876c6a82971ca9d26bfa17e0923b2719fc4c9814c0164#rd","文章永久链接")</f>
        <v>文章永久链接</v>
      </c>
    </row>
    <row r="42" spans="1:5" x14ac:dyDescent="0.4">
      <c r="A42" s="2" t="s">
        <v>964</v>
      </c>
      <c r="B42" s="2" t="s">
        <v>987</v>
      </c>
      <c r="C42" s="2" t="s">
        <v>1031</v>
      </c>
      <c r="D42" s="2" t="s">
        <v>1030</v>
      </c>
      <c r="E42" s="3" t="str">
        <f>HYPERLINK("http://mp.weixin.qq.com/s?__biz=MjM5MjgzOTgyMw==&amp;mid=2651370406&amp;idx=1&amp;sn=2e03786768e72c71231a31b0220ada8b&amp;chksm=bd5c32468a2bbb50a7505602d548db6d8fd22ba3638fbd7eef55f2243b71ca0d7350b9db2e66#rd","文章永久链接")</f>
        <v>文章永久链接</v>
      </c>
    </row>
    <row r="43" spans="1:5" x14ac:dyDescent="0.4">
      <c r="A43" s="2" t="s">
        <v>964</v>
      </c>
      <c r="B43" s="2" t="s">
        <v>1029</v>
      </c>
      <c r="C43" s="2" t="s">
        <v>1028</v>
      </c>
      <c r="D43" s="2" t="s">
        <v>1027</v>
      </c>
      <c r="E43" s="3" t="str">
        <f>HYPERLINK("http://mp.weixin.qq.com/s?__biz=MjM5MjgzOTgyMw==&amp;mid=2651370375&amp;idx=1&amp;sn=770c50b0d70410989b233023f71eca7e&amp;chksm=bd5c32678a2bbb7155acdf1135b58440821e4fdc9e98b6afb391b75da1d872498fdacd682bd4#rd","文章永久链接")</f>
        <v>文章永久链接</v>
      </c>
    </row>
    <row r="44" spans="1:5" x14ac:dyDescent="0.4">
      <c r="A44" s="2" t="s">
        <v>964</v>
      </c>
      <c r="B44" s="2" t="s">
        <v>1025</v>
      </c>
      <c r="C44" s="2" t="s">
        <v>1026</v>
      </c>
      <c r="D44" s="2" t="s">
        <v>1023</v>
      </c>
      <c r="E44" s="3" t="str">
        <f>HYPERLINK("http://mp.weixin.qq.com/s?__biz=MjM5MjgzOTgyMw==&amp;mid=2651370346&amp;idx=1&amp;sn=dfae24da2ce3273e58b5040f17c5ffa7&amp;chksm=bd5c328a8a2bbb9c9dd29e0326db20a501192abb396e11143af1ab9575e80b1023fcbdb97f59#rd","文章永久链接")</f>
        <v>文章永久链接</v>
      </c>
    </row>
    <row r="45" spans="1:5" x14ac:dyDescent="0.4">
      <c r="A45" s="2" t="s">
        <v>964</v>
      </c>
      <c r="B45" s="2" t="s">
        <v>1025</v>
      </c>
      <c r="C45" s="2" t="s">
        <v>1024</v>
      </c>
      <c r="D45" s="2" t="s">
        <v>1023</v>
      </c>
      <c r="E45" s="3" t="str">
        <f>HYPERLINK("http://mp.weixin.qq.com/s?__biz=MjM5MjgzOTgyMw==&amp;mid=2651370304&amp;idx=1&amp;sn=44afd642844a967076fa79d41a6e522c&amp;chksm=bd5c32a08a2bbbb60d9e1c6af17a1ce630939739a53f5bd508273908db716441fcca020ca5a8#rd","文章永久链接")</f>
        <v>文章永久链接</v>
      </c>
    </row>
    <row r="46" spans="1:5" x14ac:dyDescent="0.4">
      <c r="A46" s="2" t="s">
        <v>964</v>
      </c>
      <c r="B46" s="2" t="s">
        <v>1022</v>
      </c>
      <c r="C46" s="2" t="s">
        <v>1021</v>
      </c>
      <c r="D46" s="2" t="s">
        <v>1020</v>
      </c>
      <c r="E46" s="3" t="str">
        <f>HYPERLINK("http://mp.weixin.qq.com/s?__biz=MjM5MjgzOTgyMw==&amp;mid=2651370256&amp;idx=1&amp;sn=fb2b4d73c72c5bc5fdc61861e693d813&amp;chksm=bd5c32f08a2bbbe6bf82ca5e71104b4208428201b53af6ab0b9705daa4dbe8036c7742c2411a#rd","文章永久链接")</f>
        <v>文章永久链接</v>
      </c>
    </row>
    <row r="47" spans="1:5" x14ac:dyDescent="0.4">
      <c r="A47" s="2" t="s">
        <v>964</v>
      </c>
      <c r="B47" s="2" t="s">
        <v>1067</v>
      </c>
      <c r="C47" s="2" t="s">
        <v>1064</v>
      </c>
      <c r="D47" s="2" t="s">
        <v>1066</v>
      </c>
      <c r="E47" s="3" t="str">
        <f>HYPERLINK("http://mp.weixin.qq.com/s?__biz=MjM5MjgzOTgyMw==&amp;mid=2651370215&amp;idx=1&amp;sn=e006e47fb07c9b93f6e5e518062c31c1&amp;chksm=bd5c33078a2bba1143f8feca0deb7964897fba5e553dcdc2aa020a53ce908bf109b507c9f636#rd","文章永久链接")</f>
        <v>文章永久链接</v>
      </c>
    </row>
    <row r="48" spans="1:5" x14ac:dyDescent="0.4">
      <c r="A48" s="2" t="s">
        <v>964</v>
      </c>
      <c r="B48" s="2" t="s">
        <v>1065</v>
      </c>
      <c r="C48" s="2" t="s">
        <v>1064</v>
      </c>
      <c r="D48" s="2" t="s">
        <v>1063</v>
      </c>
      <c r="E48" s="3" t="str">
        <f>HYPERLINK("http://mp.weixin.qq.com/s?__biz=MjM5MjgzOTgyMw==&amp;mid=2651370215&amp;idx=2&amp;sn=1a2e41b6f3f891a4e7ed88d6ae2de4a9&amp;chksm=bd5c33078a2bba11cf8b2a6821e2e60ba9632943d82d19f603a157378984c108e0b3f4cdf54a#rd","文章永久链接")</f>
        <v>文章永久链接</v>
      </c>
    </row>
    <row r="49" spans="1:5" x14ac:dyDescent="0.4">
      <c r="A49" s="2" t="s">
        <v>964</v>
      </c>
      <c r="B49" s="2" t="s">
        <v>1062</v>
      </c>
      <c r="C49" s="2" t="s">
        <v>1059</v>
      </c>
      <c r="D49" s="2" t="s">
        <v>1061</v>
      </c>
      <c r="E49" s="3" t="str">
        <f>HYPERLINK("http://mp.weixin.qq.com/s?__biz=MjM5MjgzOTgyMw==&amp;mid=2651370156&amp;idx=1&amp;sn=5af3a9f52ff993a94a06942d9a787384&amp;chksm=bd5c334c8a2bba5a41ab17acc74072f1c4698aefb9cfe7b9469985cbfb78a1fb5ea19fad0c1b#rd","文章永久链接")</f>
        <v>文章永久链接</v>
      </c>
    </row>
    <row r="50" spans="1:5" x14ac:dyDescent="0.4">
      <c r="A50" s="2" t="s">
        <v>964</v>
      </c>
      <c r="B50" s="2" t="s">
        <v>1060</v>
      </c>
      <c r="C50" s="2" t="s">
        <v>1059</v>
      </c>
      <c r="D50" s="2" t="s">
        <v>1057</v>
      </c>
      <c r="E50" s="3" t="str">
        <f>HYPERLINK("http://mp.weixin.qq.com/s?__biz=MjM5MjgzOTgyMw==&amp;mid=2651370156&amp;idx=2&amp;sn=3f8610ddef5bf7ad9cafe825580505dc&amp;chksm=bd5c334c8a2bba5a47a7d80d0463276f0eec6df2fd42ee536b84533afa480fd41790af582ae5#rd","文章永久链接")</f>
        <v>文章永久链接</v>
      </c>
    </row>
    <row r="51" spans="1:5" x14ac:dyDescent="0.4">
      <c r="A51" s="2" t="s">
        <v>964</v>
      </c>
      <c r="B51" s="2" t="s">
        <v>1058</v>
      </c>
      <c r="C51" s="2" t="s">
        <v>1056</v>
      </c>
      <c r="D51" s="2" t="s">
        <v>1057</v>
      </c>
      <c r="E51" s="3" t="str">
        <f>HYPERLINK("http://mp.weixin.qq.com/s?__biz=MjM5MjgzOTgyMw==&amp;mid=2651370069&amp;idx=1&amp;sn=cd5c3b733884be67980c96cd96f96bd4&amp;chksm=bd5c33b58a2bbaa371eb91d26510c7e7ae7a02feb47704a2334ea6a7dcf25d072ad6ffbd2762#rd","文章永久链接")</f>
        <v>文章永久链接</v>
      </c>
    </row>
    <row r="52" spans="1:5" x14ac:dyDescent="0.4">
      <c r="A52" s="2" t="s">
        <v>964</v>
      </c>
      <c r="B52" s="2" t="s">
        <v>1053</v>
      </c>
      <c r="C52" s="2" t="s">
        <v>1056</v>
      </c>
      <c r="D52" s="2" t="s">
        <v>1051</v>
      </c>
      <c r="E52" s="3" t="str">
        <f>HYPERLINK("http://mp.weixin.qq.com/s?__biz=MjM5MjgzOTgyMw==&amp;mid=2651370069&amp;idx=2&amp;sn=fb2670f2c1b5fb91f5b63cc8362db72d&amp;chksm=bd5c33b58a2bbaa3a9e7f7be27ccb631212617f76178fa5f7d462c983bb7bc95d128d04a178a#rd","文章永久链接")</f>
        <v>文章永久链接</v>
      </c>
    </row>
    <row r="53" spans="1:5" x14ac:dyDescent="0.4">
      <c r="A53" s="2" t="s">
        <v>964</v>
      </c>
      <c r="B53" s="2" t="s">
        <v>1055</v>
      </c>
      <c r="C53" s="2" t="s">
        <v>1052</v>
      </c>
      <c r="D53" s="2" t="s">
        <v>1054</v>
      </c>
      <c r="E53" s="3" t="str">
        <f>HYPERLINK("http://mp.weixin.qq.com/s?__biz=MjM5MjgzOTgyMw==&amp;mid=2651370045&amp;idx=1&amp;sn=d114d9eba6749749e6f2b12a6aca8d0b&amp;chksm=bd5c33dd8a2bbacb6d667227630686aa51f66ff405d540be16c718b87172287d96f9c1028b63#rd","文章永久链接")</f>
        <v>文章永久链接</v>
      </c>
    </row>
    <row r="54" spans="1:5" x14ac:dyDescent="0.4">
      <c r="A54" s="2" t="s">
        <v>964</v>
      </c>
      <c r="B54" s="2" t="s">
        <v>1053</v>
      </c>
      <c r="C54" s="2" t="s">
        <v>1052</v>
      </c>
      <c r="D54" s="2" t="s">
        <v>1051</v>
      </c>
      <c r="E54" s="3" t="str">
        <f>HYPERLINK("http://mp.weixin.qq.com/s?__biz=MjM5MjgzOTgyMw==&amp;mid=2651370045&amp;idx=2&amp;sn=adec2506fa6917611d3a5247437f89bc&amp;chksm=bd5c33dd8a2bbacb6dea721ece6b3fb8b64b64912e1f303c3709b475b18dfbfef8b229266ebe#rd","文章永久链接")</f>
        <v>文章永久链接</v>
      </c>
    </row>
    <row r="55" spans="1:5" x14ac:dyDescent="0.4">
      <c r="A55" s="2" t="s">
        <v>964</v>
      </c>
      <c r="B55" s="2" t="s">
        <v>1050</v>
      </c>
      <c r="C55" s="2" t="s">
        <v>1049</v>
      </c>
      <c r="D55" s="2" t="s">
        <v>1020</v>
      </c>
      <c r="E55" s="3" t="str">
        <f>HYPERLINK("http://mp.weixin.qq.com/s?__biz=MjM5MjgzOTgyMw==&amp;mid=2651369979&amp;idx=1&amp;sn=fc954e5a343540c67f5d7b249d92462b&amp;chksm=bd5c301b8a2bb90d02fd7038f7f2fb8e53ec46f3a81e3ca23563043762730cc30e53d3800ca6#rd","文章永久链接")</f>
        <v>文章永久链接</v>
      </c>
    </row>
    <row r="56" spans="1:5" x14ac:dyDescent="0.4">
      <c r="A56" s="2" t="s">
        <v>964</v>
      </c>
      <c r="B56" s="2" t="s">
        <v>1047</v>
      </c>
      <c r="C56" s="2" t="s">
        <v>1049</v>
      </c>
      <c r="D56" s="2" t="s">
        <v>1045</v>
      </c>
      <c r="E56" s="3" t="str">
        <f>HYPERLINK("http://mp.weixin.qq.com/s?__biz=MjM5MjgzOTgyMw==&amp;mid=2651369979&amp;idx=2&amp;sn=313b00c4f69da3f1c8e0d864c84d8232&amp;chksm=bd5c301b8a2bb90dca37fd9ad0eb64f57babd5764a0b374d80bae693747be3eecd17851e081f#rd","文章永久链接")</f>
        <v>文章永久链接</v>
      </c>
    </row>
    <row r="57" spans="1:5" x14ac:dyDescent="0.4">
      <c r="A57" s="2" t="s">
        <v>964</v>
      </c>
      <c r="B57" s="2" t="s">
        <v>1047</v>
      </c>
      <c r="C57" s="2" t="s">
        <v>1048</v>
      </c>
      <c r="D57" s="2" t="s">
        <v>1045</v>
      </c>
      <c r="E57" s="3" t="str">
        <f>HYPERLINK("http://mp.weixin.qq.com/s?__biz=MjM5MjgzOTgyMw==&amp;mid=2651369952&amp;idx=1&amp;sn=39c2ee27dc80b2b2ee7b324ec681eb26&amp;chksm=bd5c30008a2bb91629cf05695c0488775d57bae2107fe1157584b14dcbf397fb530ec6976c03#rd","文章永久链接")</f>
        <v>文章永久链接</v>
      </c>
    </row>
    <row r="58" spans="1:5" x14ac:dyDescent="0.4">
      <c r="A58" s="2" t="s">
        <v>964</v>
      </c>
      <c r="B58" s="2" t="s">
        <v>1047</v>
      </c>
      <c r="C58" s="2" t="s">
        <v>1046</v>
      </c>
      <c r="D58" s="2" t="s">
        <v>1045</v>
      </c>
      <c r="E58" s="3" t="str">
        <f>HYPERLINK("http://mp.weixin.qq.com/s?__biz=MjM5MjgzOTgyMw==&amp;mid=2651369951&amp;idx=1&amp;sn=298f4771b3fe2677d7fccc598e748e23&amp;chksm=bd5c303f8a2bb929361c8d488b8a5ebccd326706d9f45604fbd1adbc3f4a8896e4755cbd8284#rd","文章永久链接")</f>
        <v>文章永久链接</v>
      </c>
    </row>
    <row r="59" spans="1:5" x14ac:dyDescent="0.4">
      <c r="A59" s="2" t="s">
        <v>964</v>
      </c>
      <c r="B59" s="2" t="s">
        <v>1043</v>
      </c>
      <c r="C59" s="2" t="s">
        <v>1044</v>
      </c>
      <c r="D59" s="2" t="s">
        <v>1042</v>
      </c>
      <c r="E59" s="3" t="str">
        <f>HYPERLINK("http://mp.weixin.qq.com/s?__biz=MjM5MjgzOTgyMw==&amp;mid=2651369927&amp;idx=1&amp;sn=e1988d4a172ac44afaea854b9c364f9f&amp;chksm=bd5c30278a2bb931712a3f04bd5f5ae0e5ed8cdd02c5865f2068176070f3dd45a9a7d6263209#rd","文章永久链接")</f>
        <v>文章永久链接</v>
      </c>
    </row>
    <row r="60" spans="1:5" x14ac:dyDescent="0.4">
      <c r="A60" s="2" t="s">
        <v>964</v>
      </c>
      <c r="B60" s="2" t="s">
        <v>1041</v>
      </c>
      <c r="C60" s="2" t="s">
        <v>1044</v>
      </c>
      <c r="D60" s="2" t="s">
        <v>1039</v>
      </c>
      <c r="E60" s="3" t="str">
        <f>HYPERLINK("http://mp.weixin.qq.com/s?__biz=MjM5MjgzOTgyMw==&amp;mid=2651369927&amp;idx=2&amp;sn=080f93b00872faa719c55f1d217c8f56&amp;chksm=bd5c30278a2bb9316f72806650c89fea8db437286b8a4e6cc36232444b8b4ec225b3c511be3b#rd","文章永久链接")</f>
        <v>文章永久链接</v>
      </c>
    </row>
    <row r="61" spans="1:5" x14ac:dyDescent="0.4">
      <c r="A61" s="2" t="s">
        <v>964</v>
      </c>
      <c r="B61" s="2" t="s">
        <v>1043</v>
      </c>
      <c r="C61" s="2" t="s">
        <v>1040</v>
      </c>
      <c r="D61" s="2" t="s">
        <v>1042</v>
      </c>
      <c r="E61" s="3" t="str">
        <f>HYPERLINK("http://mp.weixin.qq.com/s?__biz=MjM5MjgzOTgyMw==&amp;mid=2651369926&amp;idx=1&amp;sn=d565f4f73ea319339f0c6f2171ef2db2&amp;chksm=bd5c30268a2bb93001f6e3898e2fb2937f293aa43ea05a0949f71e22c6cfe1ea5d8db058974b#rd","文章永久链接")</f>
        <v>文章永久链接</v>
      </c>
    </row>
    <row r="62" spans="1:5" x14ac:dyDescent="0.4">
      <c r="A62" s="2" t="s">
        <v>964</v>
      </c>
      <c r="B62" s="2" t="s">
        <v>1041</v>
      </c>
      <c r="C62" s="2" t="s">
        <v>1040</v>
      </c>
      <c r="D62" s="2" t="s">
        <v>1039</v>
      </c>
      <c r="E62" s="3" t="str">
        <f>HYPERLINK("http://mp.weixin.qq.com/s?__biz=MjM5MjgzOTgyMw==&amp;mid=2651369926&amp;idx=2&amp;sn=1ddd286649acfe0f33c939dd39a4ef04&amp;chksm=bd5c30268a2bb930c58723d478bb235a0390b133e95566056636d3ed4778a9052f8e90b1e2ad#rd","文章永久链接")</f>
        <v>文章永久链接</v>
      </c>
    </row>
  </sheetData>
  <sortState xmlns:xlrd2="http://schemas.microsoft.com/office/spreadsheetml/2017/richdata2" ref="A2:E62">
    <sortCondition descending="1" ref="C2:C62"/>
  </sortState>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中信证券研究</vt:lpstr>
      <vt:lpstr>国泰君安证券研究</vt:lpstr>
      <vt:lpstr>中泰证券研究</vt:lpstr>
      <vt:lpstr>张忆东策略世界</vt:lpstr>
      <vt:lpstr>股市荀策</vt:lpstr>
      <vt:lpstr>分析师徐彪</vt:lpstr>
      <vt:lpstr>招商银行研究</vt:lpstr>
      <vt:lpstr>李迅雷金融与投资</vt:lpstr>
      <vt:lpstr>兴业策略</vt:lpstr>
      <vt:lpstr>华泰策略研究</vt:lpstr>
      <vt:lpstr>伍戈经济笔记</vt:lpstr>
      <vt:lpstr>姜超的投资视界</vt:lpstr>
      <vt:lpstr>中金点睛</vt:lpstr>
      <vt:lpstr>固收彬法</vt:lpstr>
      <vt:lpstr>雪涛宏观笔记</vt:lpstr>
      <vt:lpstr>戴康的策略世界</vt:lpstr>
      <vt:lpstr>中金策略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dc:creator>
  <cp:lastModifiedBy>mia</cp:lastModifiedBy>
  <dcterms:created xsi:type="dcterms:W3CDTF">2021-04-04T17:28:37Z</dcterms:created>
  <dcterms:modified xsi:type="dcterms:W3CDTF">2021-04-04T17:40:30Z</dcterms:modified>
</cp:coreProperties>
</file>