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mia\Desktop\wechat_spider\"/>
    </mc:Choice>
  </mc:AlternateContent>
  <xr:revisionPtr revIDLastSave="0" documentId="13_ncr:1_{7CD89CD9-69DE-4DFE-A12E-CD9FF3039676}" xr6:coauthVersionLast="46" xr6:coauthVersionMax="46" xr10:uidLastSave="{00000000-0000-0000-0000-000000000000}"/>
  <bookViews>
    <workbookView xWindow="9108" yWindow="360" windowWidth="11838" windowHeight="10320" xr2:uid="{4EB23D91-E3F4-4C14-BE97-CE3ED75394A5}"/>
  </bookViews>
  <sheets>
    <sheet name="中信证券研究" sheetId="2" r:id="rId1"/>
    <sheet name="国泰君安证券研究" sheetId="3" r:id="rId2"/>
    <sheet name="中泰证券研究" sheetId="4" r:id="rId3"/>
    <sheet name="张忆东策略世界" sheetId="5" r:id="rId4"/>
    <sheet name="股市荀策" sheetId="6" r:id="rId5"/>
    <sheet name="分析师徐彪" sheetId="7" r:id="rId6"/>
    <sheet name="招商银行研究" sheetId="8" r:id="rId7"/>
    <sheet name="李迅雷金融与投资" sheetId="9" r:id="rId8"/>
    <sheet name="兴业策略" sheetId="10" r:id="rId9"/>
    <sheet name="华泰策略研究" sheetId="11" r:id="rId10"/>
    <sheet name="伍戈经济笔记" sheetId="12" r:id="rId11"/>
    <sheet name="姜超的投资视界" sheetId="13" r:id="rId12"/>
    <sheet name="中金点睛" sheetId="14" r:id="rId13"/>
    <sheet name="固收彬法" sheetId="15" r:id="rId14"/>
    <sheet name="雪涛宏观笔记" sheetId="16" r:id="rId15"/>
    <sheet name="戴康的策略世界" sheetId="17" r:id="rId16"/>
    <sheet name="中金策略" sheetId="18" r:id="rId1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18" l="1"/>
  <c r="E8" i="18"/>
  <c r="E7" i="18"/>
  <c r="E6" i="18"/>
  <c r="E5" i="18"/>
  <c r="E4" i="18"/>
  <c r="E3" i="18"/>
  <c r="E2" i="18"/>
  <c r="E4" i="17"/>
  <c r="E3" i="17"/>
  <c r="E2" i="17"/>
  <c r="E6" i="16"/>
  <c r="E5" i="16"/>
  <c r="E4" i="16"/>
  <c r="E3" i="16"/>
  <c r="E2" i="16"/>
  <c r="E21" i="15"/>
  <c r="E20" i="15"/>
  <c r="E19" i="15"/>
  <c r="E18" i="15"/>
  <c r="E17" i="15"/>
  <c r="E16" i="15"/>
  <c r="E15" i="15"/>
  <c r="E14" i="15"/>
  <c r="E13" i="15"/>
  <c r="E12" i="15"/>
  <c r="E11" i="15"/>
  <c r="E10" i="15"/>
  <c r="E9" i="15"/>
  <c r="E8" i="15"/>
  <c r="E7" i="15"/>
  <c r="E6" i="15"/>
  <c r="E5" i="15"/>
  <c r="E4" i="15"/>
  <c r="E3" i="15"/>
  <c r="E2" i="15"/>
  <c r="E21" i="14"/>
  <c r="E20" i="14"/>
  <c r="E19" i="14"/>
  <c r="E18" i="14"/>
  <c r="E17" i="14"/>
  <c r="E16" i="14"/>
  <c r="E15" i="14"/>
  <c r="E14" i="14"/>
  <c r="E13" i="14"/>
  <c r="E12" i="14"/>
  <c r="E11" i="14"/>
  <c r="E10" i="14"/>
  <c r="E9" i="14"/>
  <c r="E8" i="14"/>
  <c r="E7" i="14"/>
  <c r="E6" i="14"/>
  <c r="E5" i="14"/>
  <c r="E4" i="14"/>
  <c r="E3" i="14"/>
  <c r="E2" i="14"/>
  <c r="E2" i="12"/>
  <c r="E4" i="10"/>
  <c r="E3" i="10"/>
  <c r="E2" i="10"/>
  <c r="E3" i="9"/>
  <c r="E2" i="9"/>
  <c r="E6" i="8"/>
  <c r="E5" i="8"/>
  <c r="E4" i="8"/>
  <c r="E3" i="8"/>
  <c r="E2" i="8"/>
  <c r="E2" i="7"/>
  <c r="E4" i="6"/>
  <c r="E3" i="6"/>
  <c r="E2" i="6"/>
  <c r="E2" i="5"/>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26" i="3"/>
  <c r="E25" i="3"/>
  <c r="E24" i="3"/>
  <c r="E23" i="3"/>
  <c r="E22" i="3"/>
  <c r="E21" i="3"/>
  <c r="E20" i="3"/>
  <c r="E19" i="3"/>
  <c r="E18" i="3"/>
  <c r="E17" i="3"/>
  <c r="E16" i="3"/>
  <c r="E15" i="3"/>
  <c r="E14" i="3"/>
  <c r="E13" i="3"/>
  <c r="E12" i="3"/>
  <c r="E11" i="3"/>
  <c r="E10" i="3"/>
  <c r="E9" i="3"/>
  <c r="E8" i="3"/>
  <c r="E7" i="3"/>
  <c r="E6" i="3"/>
  <c r="E5" i="3"/>
  <c r="E4" i="3"/>
  <c r="E3" i="3"/>
  <c r="E2" i="3"/>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E18" i="18"/>
  <c r="E19" i="18"/>
  <c r="E20" i="18"/>
  <c r="E21" i="18"/>
  <c r="E22" i="18"/>
  <c r="E23" i="18"/>
  <c r="E24" i="18"/>
  <c r="E25" i="18"/>
  <c r="E26" i="18"/>
  <c r="E27" i="18"/>
  <c r="E28" i="18"/>
  <c r="E29" i="18"/>
  <c r="E30" i="18"/>
  <c r="E10" i="18"/>
  <c r="E11" i="18"/>
  <c r="E12" i="18"/>
  <c r="E13" i="18"/>
  <c r="E14" i="18"/>
  <c r="E15" i="18"/>
  <c r="E16" i="18"/>
  <c r="E17" i="18"/>
  <c r="E33" i="17"/>
  <c r="E34" i="17"/>
  <c r="E35" i="17"/>
  <c r="E36" i="17"/>
  <c r="E37" i="17"/>
  <c r="E38" i="17"/>
  <c r="E39" i="17"/>
  <c r="E22" i="17"/>
  <c r="E23" i="17"/>
  <c r="E24" i="17"/>
  <c r="E25" i="17"/>
  <c r="E26" i="17"/>
  <c r="E27" i="17"/>
  <c r="E28" i="17"/>
  <c r="E29" i="17"/>
  <c r="E30" i="17"/>
  <c r="E31" i="17"/>
  <c r="E32" i="17"/>
  <c r="E16" i="17"/>
  <c r="E17" i="17"/>
  <c r="E18" i="17"/>
  <c r="E19" i="17"/>
  <c r="E20" i="17"/>
  <c r="E21" i="17"/>
  <c r="E5" i="17"/>
  <c r="E6" i="17"/>
  <c r="E7" i="17"/>
  <c r="E8" i="17"/>
  <c r="E9" i="17"/>
  <c r="E10" i="17"/>
  <c r="E11" i="17"/>
  <c r="E12" i="17"/>
  <c r="E13" i="17"/>
  <c r="E14" i="17"/>
  <c r="E15" i="17"/>
  <c r="E12" i="16"/>
  <c r="E13" i="16"/>
  <c r="E14" i="16"/>
  <c r="E9" i="16"/>
  <c r="E10" i="16"/>
  <c r="E11" i="16"/>
  <c r="E7" i="16"/>
  <c r="E8" i="16"/>
  <c r="E93" i="15"/>
  <c r="E94" i="15"/>
  <c r="E95" i="15"/>
  <c r="E96" i="15"/>
  <c r="E97" i="15"/>
  <c r="E98" i="15"/>
  <c r="E99" i="15"/>
  <c r="E100" i="15"/>
  <c r="E70" i="15"/>
  <c r="E71" i="15"/>
  <c r="E72" i="15"/>
  <c r="E73" i="15"/>
  <c r="E74" i="15"/>
  <c r="E75" i="15"/>
  <c r="E76" i="15"/>
  <c r="E77" i="15"/>
  <c r="E78" i="15"/>
  <c r="E79" i="15"/>
  <c r="E80" i="15"/>
  <c r="E81" i="15"/>
  <c r="E82" i="15"/>
  <c r="E83" i="15"/>
  <c r="E84" i="15"/>
  <c r="E85" i="15"/>
  <c r="E86" i="15"/>
  <c r="E87" i="15"/>
  <c r="E88" i="15"/>
  <c r="E89" i="15"/>
  <c r="E90" i="15"/>
  <c r="E91" i="15"/>
  <c r="E9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22" i="15"/>
  <c r="E23" i="15"/>
  <c r="E24" i="15"/>
  <c r="E25" i="15"/>
  <c r="E26" i="15"/>
  <c r="E27" i="15"/>
  <c r="E28" i="15"/>
  <c r="E29" i="15"/>
  <c r="E30" i="15"/>
  <c r="E31" i="15"/>
  <c r="E32" i="15"/>
  <c r="E33" i="15"/>
  <c r="E34" i="15"/>
  <c r="E35" i="15"/>
  <c r="E36" i="15"/>
  <c r="E37" i="15"/>
  <c r="E38" i="15"/>
  <c r="E39" i="15"/>
  <c r="E40" i="15"/>
  <c r="E41" i="15"/>
  <c r="E42" i="15"/>
  <c r="E75" i="14"/>
  <c r="E76" i="14"/>
  <c r="E77" i="14"/>
  <c r="E78" i="14"/>
  <c r="E79" i="14"/>
  <c r="E80" i="14"/>
  <c r="E81" i="14"/>
  <c r="E82" i="14"/>
  <c r="E61" i="14"/>
  <c r="E62" i="14"/>
  <c r="E63" i="14"/>
  <c r="E64" i="14"/>
  <c r="E65" i="14"/>
  <c r="E66" i="14"/>
  <c r="E67" i="14"/>
  <c r="E68" i="14"/>
  <c r="E69" i="14"/>
  <c r="E70" i="14"/>
  <c r="E71" i="14"/>
  <c r="E72" i="14"/>
  <c r="E73" i="14"/>
  <c r="E74" i="14"/>
  <c r="E42" i="14"/>
  <c r="E43" i="14"/>
  <c r="E44" i="14"/>
  <c r="E45" i="14"/>
  <c r="E46" i="14"/>
  <c r="E47" i="14"/>
  <c r="E48" i="14"/>
  <c r="E49" i="14"/>
  <c r="E50" i="14"/>
  <c r="E51" i="14"/>
  <c r="E52" i="14"/>
  <c r="E53" i="14"/>
  <c r="E54" i="14"/>
  <c r="E55" i="14"/>
  <c r="E56" i="14"/>
  <c r="E57" i="14"/>
  <c r="E58" i="14"/>
  <c r="E59" i="14"/>
  <c r="E60" i="14"/>
  <c r="E22" i="14"/>
  <c r="E23" i="14"/>
  <c r="E24" i="14"/>
  <c r="E25" i="14"/>
  <c r="E26" i="14"/>
  <c r="E27" i="14"/>
  <c r="E28" i="14"/>
  <c r="E29" i="14"/>
  <c r="E30" i="14"/>
  <c r="E31" i="14"/>
  <c r="E32" i="14"/>
  <c r="E33" i="14"/>
  <c r="E34" i="14"/>
  <c r="E35" i="14"/>
  <c r="E36" i="14"/>
  <c r="E37" i="14"/>
  <c r="E38" i="14"/>
  <c r="E39" i="14"/>
  <c r="E40" i="14"/>
  <c r="E41" i="14"/>
  <c r="E4" i="12"/>
  <c r="E5" i="12"/>
  <c r="E3" i="12"/>
  <c r="E13" i="11"/>
  <c r="E14" i="11"/>
  <c r="E9" i="11"/>
  <c r="E10" i="11"/>
  <c r="E11" i="11"/>
  <c r="E12" i="11"/>
  <c r="E2" i="11"/>
  <c r="E3" i="11"/>
  <c r="E4" i="11"/>
  <c r="E5" i="11"/>
  <c r="E6" i="11"/>
  <c r="E7" i="11"/>
  <c r="E8" i="11"/>
  <c r="E36" i="10"/>
  <c r="E37" i="10"/>
  <c r="E38" i="10"/>
  <c r="E39" i="10"/>
  <c r="E40" i="10"/>
  <c r="E41" i="10"/>
  <c r="E27" i="10"/>
  <c r="E28" i="10"/>
  <c r="E29" i="10"/>
  <c r="E30" i="10"/>
  <c r="E31" i="10"/>
  <c r="E32" i="10"/>
  <c r="E33" i="10"/>
  <c r="E34" i="10"/>
  <c r="E35" i="10"/>
  <c r="E16" i="10"/>
  <c r="E17" i="10"/>
  <c r="E18" i="10"/>
  <c r="E19" i="10"/>
  <c r="E20" i="10"/>
  <c r="E21" i="10"/>
  <c r="E22" i="10"/>
  <c r="E23" i="10"/>
  <c r="E24" i="10"/>
  <c r="E25" i="10"/>
  <c r="E26" i="10"/>
  <c r="E5" i="10"/>
  <c r="E6" i="10"/>
  <c r="E7" i="10"/>
  <c r="E8" i="10"/>
  <c r="E9" i="10"/>
  <c r="E10" i="10"/>
  <c r="E11" i="10"/>
  <c r="E12" i="10"/>
  <c r="E13" i="10"/>
  <c r="E14" i="10"/>
  <c r="E15" i="10"/>
  <c r="E14" i="9"/>
  <c r="E12" i="9"/>
  <c r="E13" i="9"/>
  <c r="E8" i="9"/>
  <c r="E9" i="9"/>
  <c r="E10" i="9"/>
  <c r="E11" i="9"/>
  <c r="E4" i="9"/>
  <c r="E5" i="9"/>
  <c r="E6" i="9"/>
  <c r="E7" i="9"/>
  <c r="E20" i="8"/>
  <c r="E21" i="8"/>
  <c r="E22" i="8"/>
  <c r="E23" i="8"/>
  <c r="E17" i="8"/>
  <c r="E18" i="8"/>
  <c r="E19" i="8"/>
  <c r="E14" i="8"/>
  <c r="E15" i="8"/>
  <c r="E16" i="8"/>
  <c r="E7" i="8"/>
  <c r="E8" i="8"/>
  <c r="E9" i="8"/>
  <c r="E10" i="8"/>
  <c r="E11" i="8"/>
  <c r="E12" i="8"/>
  <c r="E13" i="8"/>
  <c r="E13" i="7"/>
  <c r="E8" i="7"/>
  <c r="E9" i="7"/>
  <c r="E10" i="7"/>
  <c r="E11" i="7"/>
  <c r="E12" i="7"/>
  <c r="E7" i="7"/>
  <c r="E3" i="7"/>
  <c r="E4" i="7"/>
  <c r="E5" i="7"/>
  <c r="E6" i="7"/>
  <c r="E18" i="6"/>
  <c r="E13" i="6"/>
  <c r="E14" i="6"/>
  <c r="E15" i="6"/>
  <c r="E16" i="6"/>
  <c r="E17" i="6"/>
  <c r="E8" i="6"/>
  <c r="E9" i="6"/>
  <c r="E10" i="6"/>
  <c r="E11" i="6"/>
  <c r="E12" i="6"/>
  <c r="E5" i="6"/>
  <c r="E6" i="6"/>
  <c r="E7" i="6"/>
  <c r="E13" i="5"/>
  <c r="E14" i="5"/>
  <c r="E15" i="5"/>
  <c r="E16" i="5"/>
  <c r="E17" i="5"/>
  <c r="E9" i="5"/>
  <c r="E10" i="5"/>
  <c r="E11" i="5"/>
  <c r="E12" i="5"/>
  <c r="E5" i="5"/>
  <c r="E6" i="5"/>
  <c r="E7" i="5"/>
  <c r="E8" i="5"/>
  <c r="E3" i="5"/>
  <c r="E4" i="5"/>
  <c r="E113" i="4"/>
  <c r="E114" i="4"/>
  <c r="E115" i="4"/>
  <c r="E116" i="4"/>
  <c r="E117" i="4"/>
  <c r="E118" i="4"/>
  <c r="E119" i="4"/>
  <c r="E120" i="4"/>
  <c r="E121" i="4"/>
  <c r="E122" i="4"/>
  <c r="E89" i="4"/>
  <c r="E90" i="4"/>
  <c r="E91" i="4"/>
  <c r="E92" i="4"/>
  <c r="E93" i="4"/>
  <c r="E94" i="4"/>
  <c r="E95" i="4"/>
  <c r="E96" i="4"/>
  <c r="E97" i="4"/>
  <c r="E98" i="4"/>
  <c r="E99" i="4"/>
  <c r="E100" i="4"/>
  <c r="E101" i="4"/>
  <c r="E102" i="4"/>
  <c r="E103" i="4"/>
  <c r="E104" i="4"/>
  <c r="E105" i="4"/>
  <c r="E106" i="4"/>
  <c r="E107" i="4"/>
  <c r="E108" i="4"/>
  <c r="E109" i="4"/>
  <c r="E110" i="4"/>
  <c r="E111" i="4"/>
  <c r="E112" i="4"/>
  <c r="E63" i="4"/>
  <c r="E64" i="4"/>
  <c r="E65" i="4"/>
  <c r="E66" i="4"/>
  <c r="E67" i="4"/>
  <c r="E68" i="4"/>
  <c r="E69" i="4"/>
  <c r="E70" i="4"/>
  <c r="E71" i="4"/>
  <c r="E72" i="4"/>
  <c r="E73" i="4"/>
  <c r="E74" i="4"/>
  <c r="E75" i="4"/>
  <c r="E76" i="4"/>
  <c r="E77" i="4"/>
  <c r="E78" i="4"/>
  <c r="E79"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80" i="4"/>
  <c r="E81" i="4"/>
  <c r="E82" i="4"/>
  <c r="E83" i="4"/>
  <c r="E84" i="4"/>
  <c r="E85" i="4"/>
  <c r="E86" i="4"/>
  <c r="E87" i="4"/>
  <c r="E88" i="4"/>
  <c r="E112" i="3"/>
  <c r="E113" i="3"/>
  <c r="E114" i="3"/>
  <c r="E115" i="3"/>
  <c r="E116" i="3"/>
  <c r="E117" i="3"/>
  <c r="E118" i="3"/>
  <c r="E119" i="3"/>
  <c r="E120" i="3"/>
  <c r="E88" i="3"/>
  <c r="E89" i="3"/>
  <c r="E90" i="3"/>
  <c r="E91" i="3"/>
  <c r="E92" i="3"/>
  <c r="E93" i="3"/>
  <c r="E94" i="3"/>
  <c r="E95" i="3"/>
  <c r="E96" i="3"/>
  <c r="E97" i="3"/>
  <c r="E98" i="3"/>
  <c r="E99" i="3"/>
  <c r="E100" i="3"/>
  <c r="E101" i="3"/>
  <c r="E102" i="3"/>
  <c r="E103" i="3"/>
  <c r="E104" i="3"/>
  <c r="E105" i="3"/>
  <c r="E106" i="3"/>
  <c r="E107" i="3"/>
  <c r="E108" i="3"/>
  <c r="E109" i="3"/>
  <c r="E110" i="3"/>
  <c r="E111"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27" i="3"/>
  <c r="E28" i="3"/>
  <c r="E29" i="3"/>
  <c r="E30" i="3"/>
  <c r="E31" i="3"/>
  <c r="E32" i="3"/>
  <c r="E33" i="3"/>
  <c r="E34" i="3"/>
  <c r="E35" i="3"/>
  <c r="E36" i="3"/>
  <c r="E37" i="3"/>
  <c r="E38" i="3"/>
  <c r="E39" i="3"/>
  <c r="E40" i="3"/>
  <c r="E41" i="3"/>
  <c r="E42" i="3"/>
  <c r="E43" i="3"/>
  <c r="E44" i="3"/>
  <c r="E45" i="3"/>
  <c r="E46" i="3"/>
  <c r="E47" i="3"/>
  <c r="E48" i="3"/>
  <c r="E49" i="3"/>
  <c r="E50" i="3"/>
  <c r="E51" i="3"/>
  <c r="E52" i="3"/>
  <c r="E158" i="2"/>
  <c r="E159" i="2"/>
  <c r="E160" i="2"/>
  <c r="E161" i="2"/>
  <c r="E162" i="2"/>
  <c r="E163" i="2"/>
  <c r="E164" i="2"/>
  <c r="E165" i="2"/>
  <c r="E166" i="2"/>
  <c r="E167" i="2"/>
  <c r="E168" i="2"/>
  <c r="E169" i="2"/>
  <c r="E170" i="2"/>
  <c r="E171" i="2"/>
  <c r="E172" i="2"/>
  <c r="E173" i="2"/>
  <c r="E174"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alcChain>
</file>

<file path=xl/sharedStrings.xml><?xml version="1.0" encoding="utf-8"?>
<sst xmlns="http://schemas.openxmlformats.org/spreadsheetml/2006/main" count="3302" uniqueCount="1562">
  <si>
    <t>绿色金融发展思路下，“宏观审慎政策+货币政策”双支柱框架被赋予了新的内涵</t>
  </si>
  <si>
    <t>2021-04-19 08:21:43</t>
  </si>
  <si>
    <t>债市策略｜碳中和目标下双支柱框架的新内涵</t>
  </si>
  <si>
    <t>中信证券研究</t>
  </si>
  <si>
    <t>看好短期焦煤价格预期的改善，焦煤龙头上市公司或迎来一轮估值提升行情</t>
  </si>
  <si>
    <t>煤炭｜供给偏紧状态或强化，焦煤龙头预期再改善</t>
  </si>
  <si>
    <t>持续看好公司“手机×AIoT”的长期战略，维持“买入”评级</t>
  </si>
  <si>
    <t>小米集团-W（01810.HK）：智能手机盈利弹性有望显现，持续回购显示信心</t>
  </si>
  <si>
    <t>2021年铜管行业迎来加工费拐点，公司利润弹性进一步放大。首次覆盖，“买入”评级</t>
  </si>
  <si>
    <t>海亮股份（002203）：全球铜管行业引领者，精细高端制造业标杆</t>
  </si>
  <si>
    <t>拆解房地产调控政策目标，研判未来政策演变</t>
  </si>
  <si>
    <t>地产｜地产政策目标拆解和趋势分析</t>
  </si>
  <si>
    <t>本文探讨管理人业绩分化背后的投资风格差异</t>
  </si>
  <si>
    <t>金融产品｜资金流入维持惯性，CTA表现相对领先：2021Q1私募证券基金行业回顾与展望</t>
  </si>
  <si>
    <t>中长期利率趋于下行，但短期内仍需关注通胀和资金面波动可能带来的风险</t>
  </si>
  <si>
    <t>固收｜货币政策将如何应对通胀</t>
  </si>
  <si>
    <t>投资者共识重聚，主配角转换提速</t>
  </si>
  <si>
    <t>晨会0419｜平静期主配角转换提速</t>
  </si>
  <si>
    <t>公司设计业务订单充沛，零部件系统业务开始放量。维持“买入”评级</t>
  </si>
  <si>
    <t>2021-04-20 08:12:48</t>
  </si>
  <si>
    <t>阿尔特（300825）：业绩符合预期，持续高速增长</t>
  </si>
  <si>
    <t>继续看好精益管控下有质量的高增长，公司有望成为行业一线龙头</t>
  </si>
  <si>
    <t>世茂服务（00873.HK）：并购定价合理，整合能力最值得信任</t>
  </si>
  <si>
    <t>2021年商管赛道整体供求基本稳定，但结构分化对商管运营提出更高要求</t>
  </si>
  <si>
    <t>物管｜商管：受益于后疫情复苏，规模和差异化发展</t>
  </si>
  <si>
    <t>看好公司烯烃、焦炭扩产规划以及“绿氢”布局打开成长空间。维持“买入”评级</t>
  </si>
  <si>
    <t>宝丰能源（600989）：“绿氢”制造先行者，打造碳中和煤化工龙头</t>
  </si>
  <si>
    <t>看好整体线上营销行业未来发展趋势，尤其看好具备年轻用户与内容产品丰富度的平台</t>
  </si>
  <si>
    <t>传媒｜Z世代群体营销价值凸显，内容营销成新潮流：2020年互联网广告行业复盘及展望</t>
  </si>
  <si>
    <t>维持2021年是新能源汽车景气大年的判断。建议把握全球电动智能供应链优质标的</t>
  </si>
  <si>
    <t>新能源汽车｜爆款潜质车型集中亮相，电动智能供应链受益：2021上海国际车展专题</t>
  </si>
  <si>
    <t>DR007或将突破至2.2%上方，警惕长端利率的小幅调整</t>
  </si>
  <si>
    <t>固收｜资金面会一直宽松吗？</t>
  </si>
  <si>
    <t>资金面会一直宽松吗？</t>
  </si>
  <si>
    <t>晨会0420｜资金面会一直宽松吗？</t>
  </si>
  <si>
    <t>公司组件规模加速扩张，加码新型电池技术布局。维持“买入”评级</t>
  </si>
  <si>
    <t>2021-04-21 08:43:00</t>
  </si>
  <si>
    <t>隆基股份（601012）：业绩再超预期，一体化优势尽显</t>
  </si>
  <si>
    <t>公司有望成长为智能硬件平台型公司，目前的扩展方向是手持清洁电器和商用机器人</t>
  </si>
  <si>
    <t>石头科技（688169）：受益行业量价齐升，中国品牌逐鹿全球高端市场</t>
  </si>
  <si>
    <t>2021年为Mini-LED技术的商用元年，看好其未来发展及对产业链的带动作用</t>
  </si>
  <si>
    <t>电子｜苹果引领，Mini-LED产品开启商用元年</t>
  </si>
  <si>
    <t>预计随着终端需求好转，组件企业的出货量也将有所提升，重点关注光伏一体化龙头企业</t>
  </si>
  <si>
    <t>电新｜光伏：需求好转的迹象有哪些？</t>
  </si>
  <si>
    <t>交易型外资并不一定会加剧市场和个股波动，反而会平抑波动</t>
  </si>
  <si>
    <t>策略｜公募减仓，外资涌入</t>
  </si>
  <si>
    <t>信贷供需如何分析？融资需求又如何观测？本篇将加以解析</t>
  </si>
  <si>
    <t>固收｜信贷需求将如何演变？</t>
  </si>
  <si>
    <t>中国资本市场深度研究</t>
  </si>
  <si>
    <t>创时代，投未来——中国股权投资市场步入黄金时代</t>
  </si>
  <si>
    <t>创时代，投未来</t>
  </si>
  <si>
    <t>中国股权投资市场步入黄金时代</t>
  </si>
  <si>
    <t>预计腾讯21Q1和2021全年业绩将保持稳定增长，维持公司“买入”评级</t>
  </si>
  <si>
    <t>2021-04-22 08:13:33</t>
  </si>
  <si>
    <t>腾讯控股（00700.HK）：高基数下业绩稳定增长，成长性与韧性结合</t>
  </si>
  <si>
    <t>储能行业开启市场化新阶段，储能设备供应商和综合能源服务商率先受益</t>
  </si>
  <si>
    <t>电新+NEV｜明确目标，完善机制，储能开启发展新阶段</t>
  </si>
  <si>
    <t>燃料电池产业链体量快速扩张，预计相关布局公司将获得巨大成长空间</t>
  </si>
  <si>
    <t>能源化工+NEV｜氢能系列之产业链梳理：核心环节国内企业正在培育</t>
  </si>
  <si>
    <t>FOF基金在海外市场发展迅速，国内布局方兴未艾</t>
  </si>
  <si>
    <t>量化｜海外市场FOF策略概述与ETF实践</t>
  </si>
  <si>
    <t>长期角度来看，外资对于我国债市仍将保持稳步增持的态势</t>
  </si>
  <si>
    <t>固收｜如何看待后续的外资购债形势？</t>
  </si>
  <si>
    <t>如何看待后续的外资购债形势？</t>
  </si>
  <si>
    <t>晨会0422｜如何看待后续的外资购债形势？</t>
  </si>
  <si>
    <t>公司一季度收入、利润、现金流均超预期。维持“买入”评级</t>
  </si>
  <si>
    <t>2021-04-23 08:25:14</t>
  </si>
  <si>
    <t>上海家化（600315）：业绩超预期，佰草集扭亏为盈</t>
  </si>
  <si>
    <t>公司2021年业绩增长确定性较强，维持“买入”评级</t>
  </si>
  <si>
    <t>吉比特（603444）：业绩超预期，看好全年增长高确定性</t>
  </si>
  <si>
    <t>PB低点是长线布局好公司时机，中国平安是A股保险股中的首选</t>
  </si>
  <si>
    <t>中国平安（601318/02318.HK）：具有性价比的改革领先者</t>
  </si>
  <si>
    <t>公司动力电池业务产能稳步扩张保障营收大幅增加，消费电池业绩增长明确</t>
  </si>
  <si>
    <t>亿纬锂能（300014）：业绩符合预期，动力电池持续高增长</t>
  </si>
  <si>
    <t>公司全链条快速反应、线上强运营、持续打造爆款的能力依旧，推动业绩快速增长</t>
  </si>
  <si>
    <t>珀莱雅（603605）：快反、强运营、打爆款能力依旧，稳步提升产品力</t>
  </si>
  <si>
    <t>本轮基金发行热潮褪去的过程中行业马太效应逐渐强化</t>
  </si>
  <si>
    <t>策略｜净赎回环比降低，核心持仓稳定：2021Q1基金持仓分析</t>
  </si>
  <si>
    <t>预计短期内经济基本面环比复苏动能仍将延续</t>
  </si>
  <si>
    <t>固收｜如何拨开“基数”的遮眼浮云？</t>
  </si>
  <si>
    <t>如何拨开“基数”的遮眼浮云？</t>
  </si>
  <si>
    <t>晨会0423｜如何拨开“基数”的遮眼浮云？</t>
  </si>
  <si>
    <t>关键词：工业板块优势明显；通胀受关注；智能时代开启；储能发展新阶段</t>
  </si>
  <si>
    <t>2021-04-24 10:41:20</t>
  </si>
  <si>
    <t>一周研读｜工业板块优势明显，智能时代开启</t>
  </si>
  <si>
    <t>公司正逐步向创新药和高端制剂转型。首次覆盖，给予（A+H）“买入”评级</t>
  </si>
  <si>
    <t>2021-04-25 14:41:21</t>
  </si>
  <si>
    <t>丽珠集团（000513/01513.HK）：微球与生物药双平台，传统药企华丽转型</t>
  </si>
  <si>
    <t>预计一季报后市场结构性博弈会加剧，但市场整体缓慢修复趋势不变</t>
  </si>
  <si>
    <t>策略聚焦｜结构博弈加剧，整体波澜不惊</t>
  </si>
  <si>
    <t>一季度信贷需求稳定，息差下降趋势有所缓解，预计行业基本面将持续改善</t>
  </si>
  <si>
    <t>2021-04-12 08:29:39</t>
  </si>
  <si>
    <t>银行｜经营稳定，业绩确定</t>
  </si>
  <si>
    <t>汽车行业增长势头强劲。重卡和轻卡单月再创新高；新能源车销量超预期</t>
  </si>
  <si>
    <t>汽车｜3月商用车、新能源车销量超预期</t>
  </si>
  <si>
    <t>预计对公司整体经营及全年业绩的影响较小</t>
  </si>
  <si>
    <t>中国海洋石油（00883.HK）：井喷事故影响可控，仍看好公司价值重归</t>
  </si>
  <si>
    <t>行业弱复苏，选择有未来的公司，A股首选中国平安，H股首选友邦保险</t>
  </si>
  <si>
    <t>保险｜从长计议，选择有未来的公司</t>
  </si>
  <si>
    <t>​碳中和发展背景下，展望新型电力系统</t>
  </si>
  <si>
    <t>电新｜碳中和与电网变革：打造新型电力系统</t>
  </si>
  <si>
    <t>预计4月A股市场整体流动性维持弱平衡状态</t>
  </si>
  <si>
    <t>策略｜新发热度降至冰点</t>
  </si>
  <si>
    <t>天价罚单重在防微杜渐，引导其他企业自发进行整改。反垄断开启新篇章</t>
  </si>
  <si>
    <t>政策｜阿里巨额罚单落地，反垄断新篇章开启</t>
  </si>
  <si>
    <t>平静期内主配角转换</t>
  </si>
  <si>
    <t>晨会0412｜平静期内主配角​转换</t>
  </si>
  <si>
    <t>公司三大主材自制享成本优势，涨价周期盈利弹性凸显。首次覆盖给予“买入”评级</t>
  </si>
  <si>
    <t>2021-04-13 08:30:48</t>
  </si>
  <si>
    <t>建滔积层板（01888.HK）：全球覆铜板龙头，涨价周期盈利弹性凸显</t>
  </si>
  <si>
    <t>一季度对冲策略表现优异，3月上旬认沽合约的保险功能凸显</t>
  </si>
  <si>
    <t>量化｜对冲策略表现占优，情绪平稳期权买方成本持续下降：2021Q1股票期权市场盘点与展望</t>
  </si>
  <si>
    <t>持续看好啤酒行业高端化的投资价值</t>
  </si>
  <si>
    <t>啤酒｜一季度复苏良好，成本压力下关注提价趋势</t>
  </si>
  <si>
    <t>预计一季度归母净利润增速小幅修复至5.2%左右</t>
  </si>
  <si>
    <t>银行｜盈利改善延续：2021年一季报前瞻</t>
  </si>
  <si>
    <t>压产量、强需求、原料让利三重共振，继续看好板材行业标的表现</t>
  </si>
  <si>
    <t>钢铁丨企业单吨净利润有望恢复到历史最高点：2021Q2投资策略</t>
  </si>
  <si>
    <t>南向资金在估值调整较大的“新经济”板块中寻找更具配置价值的核心资产</t>
  </si>
  <si>
    <t>海外策略｜外资增配港股金融地产：南向资金监测和港股投资者行为4月报</t>
  </si>
  <si>
    <t>政府债与信用债同比少增是社融回落主要因素。预计年末社融增速回落至11.3%左右</t>
  </si>
  <si>
    <t>宏观｜“情理之中”的社融再平衡：3月金融数据点评</t>
  </si>
  <si>
    <t>“情理之中”的社融再平衡：3月金融数据点评</t>
  </si>
  <si>
    <t>晨会0413｜社融再平衡</t>
  </si>
  <si>
    <t>公司产品技术优势稳固，域控制器开始量产，新项目逐渐落地。维持“买入”评级</t>
  </si>
  <si>
    <t>2021-04-14 08:16:28</t>
  </si>
  <si>
    <t>德赛西威（002920）：Q4扣非归母超预期，智能化产品加速落地</t>
  </si>
  <si>
    <t>预计配置需求还将平稳释放</t>
  </si>
  <si>
    <t>固收｜3月托管观察：配置需求能否继续释放？</t>
  </si>
  <si>
    <t>以区域融资表现作为切入点，梳理京津渝陕四个地区的债券融资与债务压力情况</t>
  </si>
  <si>
    <t>固收｜京津渝陕信用观察</t>
  </si>
  <si>
    <t>公司核心投资逻辑未有变化。坚定看好中免作为核心资产的确定性估值溢价</t>
  </si>
  <si>
    <t>中国中免（601888）：Q1业绩低预期，急跌后配置价值凸显</t>
  </si>
  <si>
    <t>海南自贸港政策加速推进，放宽市场准入和金融领域开放政策共进</t>
  </si>
  <si>
    <t>政策｜市场准入与金融开放共进：海南自贸港政策点评</t>
  </si>
  <si>
    <t>预计外贸高景气度有望延续</t>
  </si>
  <si>
    <t>宏观｜国内国际多方面因素综合作用，一季度进出口实现“开门红”：3月进出口数据点评</t>
  </si>
  <si>
    <t>国内国际多方面因素综合作用，一季度进出口实现“开门红”</t>
  </si>
  <si>
    <t>晨会0414｜一季度进出口“开门红”</t>
  </si>
  <si>
    <t>公司现有游戏有望保持稳定流水，年内上线新游戏有望贡献业绩增量。维持“买入”评级</t>
  </si>
  <si>
    <t>2021-04-15 09:06:24</t>
  </si>
  <si>
    <t>完美世界（002624）：业绩符合预期，游戏业务发力长期增长可期</t>
  </si>
  <si>
    <t>公司在2020年末新客户产品落地量产后，展现出合理控费下高速增长态势</t>
  </si>
  <si>
    <t>德赛西威（002920）：Q1增长大超预期，盈利能力不断增强</t>
  </si>
  <si>
    <t>公司国内业务复苏顺利，管理层对2021年展望乐观。维持“买入”评级</t>
  </si>
  <si>
    <t>安踏体育（02020.HK）：一场惊喜的春雨，充满期待的丰年</t>
  </si>
  <si>
    <t>我们尝试从底层产业逻辑和财务理论框架出发，就SaaS公司持续高估值现象展开探讨</t>
  </si>
  <si>
    <t>前瞻｜软件SaaS企业的长周期估值框架</t>
  </si>
  <si>
    <t>铁路有望成为公募REITs的重要底层资产</t>
  </si>
  <si>
    <t>交运｜中国REITs市场洞察之铁路篇：化解融资困局，激活资产潜力</t>
  </si>
  <si>
    <t>竞争格局中期将更为优化，具备环保先发优势及较强资金实力的龙头企业料将持续胜出</t>
  </si>
  <si>
    <t>建材｜碳中和：政策目标明确，供给端迎来中长期催化</t>
  </si>
  <si>
    <t>警惕通胀和美债上行对新兴市场国家股市可能带来的冲击</t>
  </si>
  <si>
    <t>固收｜为什么美联储寻求让通胀适度高于2％？</t>
  </si>
  <si>
    <t>为什么美联储寻求让通胀适度高于2％？</t>
  </si>
  <si>
    <t>晨会0415｜美联储寻求通胀适度高于2％</t>
  </si>
  <si>
    <t>看好国产替代趋势下国内面板龙头份额提升，建议关注面板行业龙头</t>
  </si>
  <si>
    <t>2021-04-16 08:23:02</t>
  </si>
  <si>
    <t>电子｜面板：中大尺寸供需趋紧持续上涨，大尺寸景气有望延续至Q3</t>
  </si>
  <si>
    <t>看好视频号在广告、电商等领域巨大的商业化潜力，并且看好腾讯控股的中长期投资价值</t>
  </si>
  <si>
    <t>腾讯控股（00700.HK）｜视频号：营销推广能力升级，加快商业化进程</t>
  </si>
  <si>
    <t>建立长效机制有助于监管与平台良性互动，迈向行稳致远的发展新周期</t>
  </si>
  <si>
    <t>非银｜金融科技：整改范本加速落地，迈向行稳致远新周期</t>
  </si>
  <si>
    <t>腾讯泛文娱产业链有望获得更强劲的竞争壁垒，改善运营效率并提振长期业绩</t>
  </si>
  <si>
    <t>传媒｜腾讯泛文娱产业链整合初步完成，进入增长快车道</t>
  </si>
  <si>
    <t>本篇报告尝试从消费研究的视角解构乘用车行业的新趋势</t>
  </si>
  <si>
    <t>汽车｜乘用车消费新趋势：从性价比到个性化</t>
  </si>
  <si>
    <t>利率持续下行的基础可能有所松动，应该留一份清醒</t>
  </si>
  <si>
    <t>固收｜当前利率下行的基础牢固吗？</t>
  </si>
  <si>
    <t>当前利率下行的基础牢固吗？</t>
  </si>
  <si>
    <t>晨会0416｜当前利率下行的基础牢固吗？</t>
  </si>
  <si>
    <t>平静期内工业周期板块将成主角。关注一季报业绩高确定性品种</t>
  </si>
  <si>
    <t>2021-04-17 11:06:58</t>
  </si>
  <si>
    <t>中信证券亮马组合（4月下）：关注一季报业绩高确定性品种</t>
  </si>
  <si>
    <t>预计今年经济增长呈稳步回升态势，二季度或为全年环比增长最快时期</t>
  </si>
  <si>
    <t>宏观｜一季度经济开局良好，三个角度看后续趋势 ：2021Q1经济增长数据点评</t>
  </si>
  <si>
    <t>平静期内转战四条新主线；反垄断监管加码；碳中和投资机遇；中国REITs市场洞察</t>
  </si>
  <si>
    <t>一周研读｜平静期内工业周期板块成主角</t>
  </si>
  <si>
    <t>投资者行为对平静期主配角转换约束将逐步缓解</t>
  </si>
  <si>
    <t>2021-04-18 15:51:55</t>
  </si>
  <si>
    <t>策略聚焦｜投资者共识重聚，主配角转换提速</t>
  </si>
  <si>
    <t>市场持续调整，稳健型、平衡型基金组合超额收益显著</t>
  </si>
  <si>
    <t>2021-04-05 15:34:42</t>
  </si>
  <si>
    <t>金融产品｜市场持续调整，传统混债基金承压：“固收+”基金组合跟踪2021年4月</t>
  </si>
  <si>
    <t>以动态因子模型为基础，采用两种方法，探讨增长、通胀和流动性三种因子的预测问题</t>
  </si>
  <si>
    <t>资产配置｜巧借东风，利用一致预期改善宏观因子预测</t>
  </si>
  <si>
    <t>聚焦估值回调到合理区间的“新经济”领域，同时特别关注传统板块的低估值龙头</t>
  </si>
  <si>
    <t>海外策略｜海外“全中国组合”—2021年4月</t>
  </si>
  <si>
    <t>继续聚焦平静期的四条新主线，重点布局一季报高弹性品种</t>
  </si>
  <si>
    <t>策略聚焦｜关注点由外转内，基本面蓄势破局</t>
  </si>
  <si>
    <t>首次覆盖，A股和H股均给予“买入”评级</t>
  </si>
  <si>
    <t>2021-04-06 08:30:13</t>
  </si>
  <si>
    <t>君实生物-U（688180/01877.HK）：自主研发和国际化领先的国内创新药龙头</t>
  </si>
  <si>
    <t>宏观审慎监管如期推进，夯实金融体系稳定性</t>
  </si>
  <si>
    <t>银行｜宏观审慎推进，实际影响有限：对《系统重要性银行附加监管规定（试行）（征求意见稿）》的点评</t>
  </si>
  <si>
    <t>春糖积极信号叠加2021开门红，板块望迎来反弹行情，推荐2021Q1高弹性标的</t>
  </si>
  <si>
    <t>白酒｜春糖会再验景气趋势，看好白酒反弹行情</t>
  </si>
  <si>
    <t>当前时点国内IDC资产性价比已较为明显</t>
  </si>
  <si>
    <t>前瞻｜国内数据中心IDC资产调整结束了吗？</t>
  </si>
  <si>
    <t>我们认为，投资物业管理行业就是投资优秀企业的高成长性</t>
  </si>
  <si>
    <t>物管｜珍惜高成长：政策支持供需相长，底层提效拓展飞跃——2020年年报总评</t>
  </si>
  <si>
    <t>我们测算，装配率达50%的PC装配式建筑有望在2024年实现成本与现浇持平</t>
  </si>
  <si>
    <t>建筑｜装配式建筑：中期成本劣势有望消除，助力建筑“碳达峰”</t>
  </si>
  <si>
    <t>重点关注一季度IPO情况及后续展望</t>
  </si>
  <si>
    <t>策略｜注册制观察：一季度IPO梳理及后续展望</t>
  </si>
  <si>
    <t>关注点由外转内，基本面蓄势破局</t>
  </si>
  <si>
    <t>晨会0406｜聚焦新主线，布局高弹性</t>
  </si>
  <si>
    <t>看好公司长周期成长性，以及盈利能力持续改善可能。首次覆盖给予“买入”评级</t>
  </si>
  <si>
    <t>2021-04-07 08:17:36</t>
  </si>
  <si>
    <t>ServiceNow（NOW.N）：企业业务流程SAAS领军者，估值仍有提升空间</t>
  </si>
  <si>
    <t>公司成熟产品和新品产品周期叠加料将带来业绩持续成长，盈利能力突出</t>
  </si>
  <si>
    <t>华峰测控（688200）：半导体测试设备国内龙头，业绩持续增长</t>
  </si>
  <si>
    <t>维持未来一年铝价突破2万元/吨和长周期铝行业景气周期开启的判断，坚定看好铝板块龙头标的盈利释放</t>
  </si>
  <si>
    <t>有色｜铝：不惧短期扰动，看好消费旺季下的价格弹性</t>
  </si>
  <si>
    <t>资产质量短期平复、中长期整固背景下，年内银行板块估值存在修复空间</t>
  </si>
  <si>
    <t>银行｜资产质量全景分析：2021年预期修复</t>
  </si>
  <si>
    <t>预计“基建+税收”计划将遇到不小的阻力；美国债务引发新一轮危机的可能性并不高</t>
  </si>
  <si>
    <t>固收｜怎么看待美债利率上行与财政刺激的矛盾</t>
  </si>
  <si>
    <t>建议积极配置增长、估值已匹配的“新经济”板块</t>
  </si>
  <si>
    <t>海外中资股｜二季度展望：变得积极，把握“优秀公司”配置窗口</t>
  </si>
  <si>
    <t>展望2060年碳中和路径下必由的制度改革与技术革命，探索未来的新赛道</t>
  </si>
  <si>
    <t>碳中和｜寻路碳中和：制度与技术的上下求索</t>
  </si>
  <si>
    <t>寻路碳中和：制度与技术的上下求索</t>
  </si>
  <si>
    <t>晨会0407｜寻路碳中和</t>
  </si>
  <si>
    <t>水性超纤产业化布局，提升公司发展潜力。维持“买入”评级</t>
  </si>
  <si>
    <t>2021-04-08 08:17:15</t>
  </si>
  <si>
    <t>明新旭腾（605068）：业绩符合预期，进军新型材料</t>
  </si>
  <si>
    <t>公司消费和动力，双轮驱动，业务稳步发展，继续推荐，维持“买入”评级</t>
  </si>
  <si>
    <t>欣旺达（300207）：获广汽吉利定点，动力业务成长可期</t>
  </si>
  <si>
    <t>公司经营效率提升，产能扩张速度超预期，预计将充分受益于全球休闲草坪高景气</t>
  </si>
  <si>
    <t>共创草坪（605099）：产能提速超预期，经营效率持续提升</t>
  </si>
  <si>
    <t>预计现券利率的下行空间将更为广阔</t>
  </si>
  <si>
    <t>固收｜如何看待当前库存周期的新变化？</t>
  </si>
  <si>
    <t>Q2将进入逻辑切换期，基本面成主要驱动力。2021Q2将成为首个景气印证期</t>
  </si>
  <si>
    <t>军工｜自下而上，守正出奇：2021Q2投资策略</t>
  </si>
  <si>
    <t>总和生育率在1.5-1.8之间。预计放开三孩生育+逐步鼓励的政策组合，可实现政策目标</t>
  </si>
  <si>
    <t>政策｜人口政策渐进调整，维持适度生育水平</t>
  </si>
  <si>
    <t>人口政策渐进调整，维持适度生育水平</t>
  </si>
  <si>
    <t>晨会0408｜人口政策渐进调整</t>
  </si>
  <si>
    <t>公司在手订单充沛，营收和业绩成长有望进入快速轨道。维持“买入”评级</t>
  </si>
  <si>
    <t>2021-04-09 08:21:01</t>
  </si>
  <si>
    <t>阿尔特（300825）：业绩符合预期，在手订单饱满</t>
  </si>
  <si>
    <t>公司业绩有望稳步快速增长，上调公司评级至“买入”</t>
  </si>
  <si>
    <t>中航光电（002179）：归母净利预增近300%，军工高景气逐步印证</t>
  </si>
  <si>
    <t>公司三大能力开拓三大业务板块，有望在2021年迎来业绩共振</t>
  </si>
  <si>
    <t>科沃斯（603486）：技术创新+渠道红利+品牌矩阵，三条成长曲线迎共振</t>
  </si>
  <si>
    <t>看好电商SaaS持续渗透，进一步打开线下门店SaaS市场的空间</t>
  </si>
  <si>
    <t>计算机｜电商SaaS：乘大消费之风，推一体化发展</t>
  </si>
  <si>
    <t>半导体板块当前景气复苏；消费电子端迎来中长期布局时点；细分板块高景气成长</t>
  </si>
  <si>
    <t>电子｜看好半导体及高景气度细分板块的成长：2021年二季度投资策略</t>
  </si>
  <si>
    <t>“碳中和”或加速氢能应用推广。建议聚焦形成先发优势及具备关键技术的公司</t>
  </si>
  <si>
    <t>能源化工+NEV｜“氢”装上阵，赛道可期</t>
  </si>
  <si>
    <t>二季度财政因素仍然存在一些利空，资金面以及债券收益率或将受到一些时点性冲击</t>
  </si>
  <si>
    <t>固收｜二季度财政冲击有多大？</t>
  </si>
  <si>
    <t>二季度财政冲击有多大？</t>
  </si>
  <si>
    <t>晨会0409｜二季度财政冲击有多大？</t>
  </si>
  <si>
    <t>预计货币政策仍会保持稳定性、连续性，稳步回归常态的总体基调</t>
  </si>
  <si>
    <t>2021-04-10 11:01:26</t>
  </si>
  <si>
    <t>宏观｜输入型通胀延续，国内总需求温和复苏：3月物价数据点评</t>
  </si>
  <si>
    <t>中美关系或将行至关键节点。建议后续关注三大事件进展</t>
  </si>
  <si>
    <t>政策｜中美关系面临新节点：聚焦合作，管控分歧</t>
  </si>
  <si>
    <t>关键词：情绪修复，变得积极；碳中和催生新赛道</t>
  </si>
  <si>
    <t>一周研读｜情绪修复，变得积极</t>
  </si>
  <si>
    <t>优质车型不断推出提升行业景气，行业向上趋势明确</t>
  </si>
  <si>
    <t>2021-04-11 16:16:11</t>
  </si>
  <si>
    <t>新能源汽车｜3月销量超预期，爆款推动景气向上</t>
  </si>
  <si>
    <t>公司核心商业价值依旧稳固，科技布局与投入的长期价值有望逐步体现</t>
  </si>
  <si>
    <t>阿里巴巴集团（BABA.N/09988.HK）：182亿处罚落地，未来加强规范、创新兼顾社会责任</t>
  </si>
  <si>
    <t>碳中和与经济增长完全可以实现协同共赢</t>
  </si>
  <si>
    <t>债市聚焦｜碳中和与经济增长：此消彼长还是协同共赢？</t>
  </si>
  <si>
    <t>一季报呈现双向预期差，平静期内工业周期板块配角转主角</t>
  </si>
  <si>
    <t>策略聚焦｜平静期内主配角转换</t>
  </si>
  <si>
    <t>2021年公司将轻装上阵，趋势有望继续向好。维持“买入”评级</t>
  </si>
  <si>
    <t>2021-04-01 08:09:50</t>
  </si>
  <si>
    <t>继峰股份（603997）：业绩符合预期，格拉默一季报超预期</t>
  </si>
  <si>
    <t>公司重卡市占率有望进一步提升，发动机销量快速增长，轻卡业务显著恢复</t>
  </si>
  <si>
    <t>中国重汽（03808.HK）：业绩符合预期，竞争力进一步增强</t>
  </si>
  <si>
    <t>军工板块需要持续兑现业绩以证明行业的景气变化</t>
  </si>
  <si>
    <t>军工｜军工板块回调：行业进入逻辑切换期，短期波动加剧</t>
  </si>
  <si>
    <t>智能感知核心硬件与传统汽车大厂有望迎来持续的主题投资机会</t>
  </si>
  <si>
    <t>数据科技+电子｜汽车电子：“众”装上阵、智能提速</t>
  </si>
  <si>
    <t>地产投资该如何演绎？</t>
  </si>
  <si>
    <t>固收｜透视地产投资：韧性从何而来？</t>
  </si>
  <si>
    <t>供需两旺，制造业景气如期反弹。非制造业扩张步伐加快，地产基建有望加速</t>
  </si>
  <si>
    <t>宏观｜制造业景气如期反弹，非制造业扩张步伐开始加快：3月中采PMI数据点评</t>
  </si>
  <si>
    <t>制造业景气如期反弹，非制造业扩张步伐开始加快</t>
  </si>
  <si>
    <t>晨会0401｜制造业景气如期反弹</t>
  </si>
  <si>
    <t>公司为国内休闲零食行业领先企业，岛模型下公司快速拓展。首次覆盖给予“买入”评级</t>
  </si>
  <si>
    <t>2021-04-02 08:21:29</t>
  </si>
  <si>
    <t>盐津铺子（002847）：供应链+渠道壁垒夯实，多力筑势征程再起</t>
  </si>
  <si>
    <t>我们将房地产企业分为八个不同类别，每个类别有不同的投资价值及不同的信用状况</t>
  </si>
  <si>
    <t>地产｜区分房企信用的七道判断题</t>
  </si>
  <si>
    <t>顺势而为，把握两轮车行业三大趋势</t>
  </si>
  <si>
    <t>汽车｜两轮车：骑向后疫情时代</t>
  </si>
  <si>
    <t>悲观预期顶点已现，四月基本面破局。关注一季报业绩潜在高弹性品种</t>
  </si>
  <si>
    <t>中信证券亮马组合（4月上）：关注一季报业绩潜在高弹性品种</t>
  </si>
  <si>
    <t>人民币汇率二季度预计将回调至6.6上方。美元和美债的表现是值得关注的两大因素</t>
  </si>
  <si>
    <t>固收｜人民币汇率怎么走？关注两大因素</t>
  </si>
  <si>
    <t>三大因素导致3月中概ADR大幅下跌</t>
  </si>
  <si>
    <t>海外策略｜聚焦中概ADR下跌背后的原因：全球市场跟踪4月报</t>
  </si>
  <si>
    <t>预计拜登的基建计划仍需以“预算调节”方式通过，最早可能在9-10月落地</t>
  </si>
  <si>
    <t>海外宏观｜拜登基建：方案拆分及市场影响</t>
  </si>
  <si>
    <t>拜登基建：方案拆分及市场影响</t>
  </si>
  <si>
    <t>晨会0402｜拜登基建：方案拆分及市场影响</t>
  </si>
  <si>
    <t>两化合并后，各板块协同优势将推动旗下上市公司资产形成更加完善的产业链资源共享和技术</t>
  </si>
  <si>
    <t>2021-04-03 11:16:43</t>
  </si>
  <si>
    <t>化工｜“两化合并”：打造科技驱动的创新型企业和世界一流的综合性化工企业</t>
  </si>
  <si>
    <t>关键词：基本面进，政策退；四月基本面破局；智能电动汽车2025谁将胜出</t>
  </si>
  <si>
    <t>一周研读｜基本面替代流动性成为破局因素</t>
  </si>
  <si>
    <t>app_msg_url</t>
  </si>
  <si>
    <t>app_msg_digest</t>
  </si>
  <si>
    <t>msg_create_time</t>
  </si>
  <si>
    <t>app_msg_title</t>
  </si>
  <si>
    <t>biz_name</t>
  </si>
  <si>
    <t>期待优秀伙伴的加入，也欢迎大家推荐、转发</t>
  </si>
  <si>
    <t>2021-04-19 06:56:02</t>
  </si>
  <si>
    <t>国君研究所招聘启事 | 大类资产配置分析师、建筑行业分析师、交运行业分析师</t>
  </si>
  <si>
    <t>国泰君安证券研究</t>
  </si>
  <si>
    <t>国君传媒陈筱团队</t>
  </si>
  <si>
    <t>国君传媒 | 共享出行行业专题：供需两旺及技术迭代孕育共享出行红利</t>
  </si>
  <si>
    <t>国君环保徐强团队</t>
  </si>
  <si>
    <t>国君环保 | 加强巴黎协定实施，碳中和加速推进</t>
  </si>
  <si>
    <t>国君地产谢皓宇团队</t>
  </si>
  <si>
    <t>国君地产 | 警惕上行风险</t>
  </si>
  <si>
    <t>国君金工陈奥林团队</t>
  </si>
  <si>
    <t>国君金工 | 适时思考市场底部位置</t>
  </si>
  <si>
    <t>更多国君精彩研报，可登录道合APP或联系对口销售获取</t>
  </si>
  <si>
    <t>晨报0419 | 宏观&amp;策略&amp;固收专题、煤炭行业事件点评、广东骏亚（603386）</t>
  </si>
  <si>
    <t>2021-04-20 07:41:44</t>
  </si>
  <si>
    <t>国君社服刘越男团队</t>
  </si>
  <si>
    <t>国君零售 | 电商SaaS专题：助力全场景数字化，享去中心化红利</t>
  </si>
  <si>
    <t>国君策略陈显顺团队</t>
  </si>
  <si>
    <t>国君策略 | 国货的骄傲：民族自信与爆款中国</t>
  </si>
  <si>
    <t>晨报0420 | 天阳科技（300872）、江苏银行（600919）</t>
  </si>
  <si>
    <t>2021-04-21 07:06:53</t>
  </si>
  <si>
    <t>国君金工 | 重振价值溢价</t>
  </si>
  <si>
    <t>国君固收覃汉团队</t>
  </si>
  <si>
    <t>国君固收 | 市场窄幅波动等待政治局信号</t>
  </si>
  <si>
    <t>晨报0421 | 智能驾驶行业专题、金地集团（600383）、威胜信息（688100）</t>
  </si>
  <si>
    <t>2021-04-22 07:42:03</t>
  </si>
  <si>
    <t>国君有色邬华宇团队</t>
  </si>
  <si>
    <t>国君有色 | 有色金属2021年投资策略：与锂同行，铝创新高</t>
  </si>
  <si>
    <t>国君固收 | 债券点评：疫苗周期错配引发新的风险点</t>
  </si>
  <si>
    <t>晨报0422 | 徐工机械（000425）、天地科技（600582）</t>
  </si>
  <si>
    <t>2021-04-23 07:34:49</t>
  </si>
  <si>
    <t>国君固收 | 如何看待近期利率曲线陡峭化？</t>
  </si>
  <si>
    <t>国君策略 | 制造业景气度核心在量而非价</t>
  </si>
  <si>
    <t>晨报0423 | 三峰环境（601827）、金域医学（603882）、中国中免（601888）</t>
  </si>
  <si>
    <t>2021-04-24 08:24:17</t>
  </si>
  <si>
    <t>晨报0424 | 一季度基金配置分析、转债掘金专题、股指分红跟踪报告</t>
  </si>
  <si>
    <t>2021-04-25 12:41:02</t>
  </si>
  <si>
    <t>2021年4月22日国泰君安周期论剑《宏观新环境，把握大宗脉络》活动演讲实录</t>
  </si>
  <si>
    <t>对话熵一资本许剑锋：宏观“新”背景下的大宗商品投资策略 | 周期论剑</t>
  </si>
  <si>
    <t>2021-04-12 07:35:47</t>
  </si>
  <si>
    <t>国君化妆品訾猛团队</t>
  </si>
  <si>
    <t>国君化妆品 | 化妆品行业事件点评：功效宣称评价细则发布，利好规范经营的头部企业</t>
  </si>
  <si>
    <t>国君零售 | 阿里巴巴反垄断事件点评：处罚落地监管趋严，比拼效率发力基建</t>
  </si>
  <si>
    <t>国君食饮訾猛团队</t>
  </si>
  <si>
    <t>国君食饮 | 2021年春糖会见闻总结：景气延续，生机盎然</t>
  </si>
  <si>
    <t>国君非银刘欣琦团队</t>
  </si>
  <si>
    <t>国君非银 | 2020年券商行业年报业绩综述：手续费和资本业务共振，业绩大幅提升</t>
  </si>
  <si>
    <t>晨报0412 | 3月通胀数据点评、A股策略报告、瑞丰新材（300910）</t>
  </si>
  <si>
    <t>2021-04-13 07:20:38</t>
  </si>
  <si>
    <t>国君银行张宇团队</t>
  </si>
  <si>
    <t>国君银行 | 3月金融数据点评：整体符合预期，企业中长贷延续改善趋势</t>
  </si>
  <si>
    <t>国君策略 | 震荡突围：中盘蓝筹仍是最优解</t>
  </si>
  <si>
    <t>晨报0413 | 3月金融数据点评、债市专题报告</t>
  </si>
  <si>
    <t>2021-04-14 07:41:37</t>
  </si>
  <si>
    <t>国君计算机李沐华团队</t>
  </si>
  <si>
    <t>国君计算机 | 券商集中交易系统处在变革前夜</t>
  </si>
  <si>
    <t>国君大类资产配置团队</t>
  </si>
  <si>
    <t>国君配置 | 精品文献解读：如何理解最大分散度组合？</t>
  </si>
  <si>
    <t>国君固收 | 2021年真正的核心资产是10年国债</t>
  </si>
  <si>
    <t>国君策略 | 海外风险预期回升，国内信用周期放缓</t>
  </si>
  <si>
    <t>国君宏观花长春团队</t>
  </si>
  <si>
    <t>国君宏观 | 信用收缩已经开启，结构亮点还能撑多久？</t>
  </si>
  <si>
    <t>晨报0414 | 苏博特（603916）、蚂蚁金服事件点评</t>
  </si>
  <si>
    <t>2021-04-15 07:24:55</t>
  </si>
  <si>
    <t>国君高端装备黄琨团队</t>
  </si>
  <si>
    <t>国君高端装备 | 集装箱行业专题报告：景气度远超历史高点，业绩释放有望超预期</t>
  </si>
  <si>
    <t>国君传媒 | 企业服务市场研究报告：脱虚向实，专业化公司再造万亿新蓝海</t>
  </si>
  <si>
    <t>国君固收 | 春节后A股下跌的锅，利率不背</t>
  </si>
  <si>
    <t>国君宏观 | 3月贸易数据点评：出口并不弱，韧性也很强</t>
  </si>
  <si>
    <t>国君策略 | 基金大规模调仓行为尚未开启</t>
  </si>
  <si>
    <t>晨报0415 | 电解铝行业专题、天山铝业（002532）</t>
  </si>
  <si>
    <t>2021-04-16 06:37:39</t>
  </si>
  <si>
    <t>国君食品饮料 | 行业深度报告：文化复兴，国货崛起</t>
  </si>
  <si>
    <t>国君非银 | 新重疾下新单增长乏力，行业分化将加剧</t>
  </si>
  <si>
    <t>国君固收 | 央行MLF续作释放的微妙信号</t>
  </si>
  <si>
    <t>晨报0416 | 和而泰（002402）、巨星科技（002444）</t>
  </si>
  <si>
    <t>2021-04-17 11:54:36</t>
  </si>
  <si>
    <t>欢迎关注微博@国泰君安研究所如是说，留言你感兴趣的问题，视频内容你说了算！</t>
  </si>
  <si>
    <t>问题征集 | 带上你的眼睛，看国君策略会</t>
  </si>
  <si>
    <t>晨报0417 | 3月经济数据点评、金工专题报告、煤炭行业事件点评</t>
  </si>
  <si>
    <t>2021-04-18 09:21:21</t>
  </si>
  <si>
    <t>4月14日腾讯《云端策略会》直播演讲实录，文中附精华观点小视频</t>
  </si>
  <si>
    <t>方奕：投资中国，制造与文化复兴  | 国君策略</t>
  </si>
  <si>
    <t>2021年4月2日国泰君安周期论剑《周期灿烂，共话研究之道》活动演讲实录</t>
  </si>
  <si>
    <t>2021-04-05 19:17:57</t>
  </si>
  <si>
    <t>对话领久基金董事长笃慧：2021年周期行业研究框架和投资策略 | 国君周期论剑</t>
  </si>
  <si>
    <t>2021-04-06 07:56:31</t>
  </si>
  <si>
    <t>国君医药丁丹团队</t>
  </si>
  <si>
    <t>国君医药 | 业绩驱动渐入佳境</t>
  </si>
  <si>
    <t>国君固收 | 本轮债券熊市利率顶在哪儿？</t>
  </si>
  <si>
    <t>国君配置 | 将“碳中和”理念纳入投资框架—入门基础18问18答</t>
  </si>
  <si>
    <t>国君策略 | 制造业新时代：挖潜逆袭的黑马</t>
  </si>
  <si>
    <t>晨报0406 | 拜登基建案点评、一季报窗口期策略、中航信（0696）</t>
  </si>
  <si>
    <t>2021-04-07 07:39:03</t>
  </si>
  <si>
    <t>国君计算机 | 2021年Q1医疗IT订单回顾：开年需求强劲，千万级订单倍级增长</t>
  </si>
  <si>
    <t>国君银行 | 国际及国内系统重要性银行监管框架解读：监管框架逐步清晰，催化银行利润释放</t>
  </si>
  <si>
    <t>晨报0407 | 焦炭行业专题报告、神火股份（000933）</t>
  </si>
  <si>
    <t>2021-04-08 07:32:11</t>
  </si>
  <si>
    <t>国君配置 | 精品文献解读：从因子暴露到资产配置的映射</t>
  </si>
  <si>
    <t>国君固收 | 持续加杠杆与主流看空，是否矛盾？</t>
  </si>
  <si>
    <t>晨报0408 | 钢铁行业专题、上港集团（600018）</t>
  </si>
  <si>
    <t>2021-04-09 07:52:08</t>
  </si>
  <si>
    <t>国君医药 | 体外诊断: 两极发展，前景广阔</t>
  </si>
  <si>
    <t>国君社服 | 2021年清明假期旅游数据点评：客流量基本恢复，旅游消费恢复尚需时日</t>
  </si>
  <si>
    <t>国君策略 | 犹疑估值，不如决胜盈利</t>
  </si>
  <si>
    <t>晨报0409 | 中煤能源（601898）、中环股份（002129）</t>
  </si>
  <si>
    <t>2021-04-10 09:30:05</t>
  </si>
  <si>
    <t>晨报0410 | 3月通胀数据点评、“半导体缺芯”专题报告</t>
  </si>
  <si>
    <t>2021-04-11 12:17:35</t>
  </si>
  <si>
    <t>2021年4月8日国泰君安周期论剑《认清周期，驾驭周期》活动演讲实录</t>
  </si>
  <si>
    <t>对话华夏未来刘文动：关于“价值投资”的两大误解 | 周期论剑</t>
  </si>
  <si>
    <t>2021-04-01 07:37:45</t>
  </si>
  <si>
    <t>国君环保 | 推荐低估值垃圾焚烧及水务运营类资产</t>
  </si>
  <si>
    <t>国君固收 | 2021年资本市场的主线是什么？</t>
  </si>
  <si>
    <t>国君宏观 | 基建与服务业反弹，经济改善未到尽头</t>
  </si>
  <si>
    <t>晨报0401 | 银行四月策略、三一重工（600031）、中联重科（000157）、中国神华（1088）</t>
  </si>
  <si>
    <t>2021-04-02 07:16:22</t>
  </si>
  <si>
    <t>国君通信王彦龙团队</t>
  </si>
  <si>
    <t>国君通信 | 运营商价值重估专题：独有资源价值被低估，转型开启长期成长</t>
  </si>
  <si>
    <t>晨报0402 | 明源云（0909）、药明康德（603259）、健帆生物（300529）</t>
  </si>
  <si>
    <t>国泰君安2020年年报精华汇编</t>
  </si>
  <si>
    <t>2021-04-04 09:34:35</t>
  </si>
  <si>
    <t>三个三年三步走顺利开局，全力开创高质量发展新局面 | 国泰君安2020年报数据解读</t>
  </si>
  <si>
    <t>中泰证券研究所
专业|领先|深度|诚信</t>
  </si>
  <si>
    <t>2021-04-12 07:12:52</t>
  </si>
  <si>
    <t>【金融】戴志锋：金融科技会有反垄断处罚吗？——概率小</t>
  </si>
  <si>
    <t>中泰证券研究</t>
  </si>
  <si>
    <t>【餐饮】范欣悦：高端现制茶饮行业深度之二——空间测算、单店模型及敏感性分析</t>
  </si>
  <si>
    <t>【家电-极米科技(688696)】邓欣：稳扎稳打造就稳固优势</t>
  </si>
  <si>
    <t>【医药-诺禾致源(688315.SH)】谢木青：新股研究报告：基因测序服务国内领先企业</t>
  </si>
  <si>
    <t>【医药】谢木青：肿瘤早筛行业报告-早筛产品落地在即，肿瘤筛查迎接新变局</t>
  </si>
  <si>
    <t>【晨会聚焦】金融科技会有反垄断处罚吗？</t>
  </si>
  <si>
    <t>2021-04-13 07:04:26</t>
  </si>
  <si>
    <t>【医药-昭衍新药(603127)】祝嘉琦：公司深度报告：国内药物评价CRO龙头，海外拓展+产业链延伸助力全球药物开发</t>
  </si>
  <si>
    <t>这轮通胀可控且是结构性的，故尚无必要加息</t>
  </si>
  <si>
    <t>疫后时代，如何看待全球通胀形势？</t>
  </si>
  <si>
    <t>【晨会聚焦】惯性复苏势犹在</t>
  </si>
  <si>
    <t>2021-04-19 07:12:18</t>
  </si>
  <si>
    <t>【零售-京东集团(9618.HK)】龙凌波：多元增长，效率升级</t>
  </si>
  <si>
    <t>【家电-极米科技(688696)】邓欣：海外爆发、盈利高增</t>
  </si>
  <si>
    <t>中泰策略 | 后疫时代，报团扩散，业绩为王，制造强国</t>
  </si>
  <si>
    <t>【晨会聚焦】极米科技：海外爆发、盈利高增</t>
  </si>
  <si>
    <t>2021-04-20 07:11:02</t>
  </si>
  <si>
    <t>【宏观】陈兴：比特币带来“安全感”？——比特币资产系列研究之一</t>
  </si>
  <si>
    <t>【通信-上海瀚讯(300762)】陈宁玉：军工宽带通信领军企业，宽带升级打开成长空间</t>
  </si>
  <si>
    <t>【家电-格力电器(000651)】邓欣：改善预期强化，期待龙头复归</t>
  </si>
  <si>
    <t>【晨会聚焦】上海瀚讯：军工宽带通信领军企业，宽带升级打开成长空间</t>
  </si>
  <si>
    <t>2021-04-21 07:11:35</t>
  </si>
  <si>
    <t>【电新汽车-亿纬锂能(300014)】苏晨：业绩符合预期，动力电池步入高增新阶段</t>
  </si>
  <si>
    <t>【化妆品-爱美客(300896)】邓欣：再论成长与盈利</t>
  </si>
  <si>
    <t>【医药-智飞生物(300122)】祝嘉琦：2020+2021Q1点评：Q1业绩超预期，新冠疫苗有望兑现收益</t>
  </si>
  <si>
    <t>【交运-招商公路(001965)】邢立力：外延并购助成长，攻守兼备价值优</t>
  </si>
  <si>
    <t>【晨会聚焦】爱美客：再论成长与盈利</t>
  </si>
  <si>
    <t>2021-04-22 07:10:56</t>
  </si>
  <si>
    <t>【银行-平安银行(000001)】戴志锋：2021年1季报详细解读：业绩高增，财富管理持续发力，优质银行</t>
  </si>
  <si>
    <t>【交运-厦门象屿(600057)】邢立力：深度报告：大宗供应链龙头，新周期再出发</t>
  </si>
  <si>
    <t>【电新汽车-隆基股份(601012)】苏晨：硅片盈利能力强，业绩持续超预期</t>
  </si>
  <si>
    <t>【家电-火星人(300894)】邓欣：高举高打，渠道拓宽</t>
  </si>
  <si>
    <t>【医药-华东医药(000963)】祝嘉琦：业绩符合预期，创新药和医美布局同步加速</t>
  </si>
  <si>
    <t>李迅雷：改革有风险，不改革有时间成本</t>
  </si>
  <si>
    <t>资本市场几大不合理现象的应对思考</t>
  </si>
  <si>
    <t>【晨会聚焦】厦门象屿：大宗供应链龙头，新周期再出发</t>
  </si>
  <si>
    <t>2021-04-23 07:12:05</t>
  </si>
  <si>
    <t>【策略】王仕进：仓位降至20Q2水平，大幅加仓银行，继续增持白酒——21Q1基金持仓结构分析</t>
  </si>
  <si>
    <t>【策略】徐驰：如何把握“人口转型”下资本市场的投资机会？</t>
  </si>
  <si>
    <t>【电新汽车-联泓新科(003022)】苏晨：业绩贴近预告上限，主营业务盈利向好</t>
  </si>
  <si>
    <t>【医药-万泰生物(603392)】祝嘉琦：2021Q1点评：业绩大超预期，2价HPV疫苗持续快速放量</t>
  </si>
  <si>
    <t>【化妆品-上海家化(600315)】邓欣：毛利率提升，业绩超预期</t>
  </si>
  <si>
    <t>【晨会聚焦】寻找人口转型下资本市场的“十倍股”</t>
  </si>
  <si>
    <t>中泰总量团队周末讨论会</t>
  </si>
  <si>
    <t>2021-04-24 20:26:41</t>
  </si>
  <si>
    <t>中国经济已见顶，美国货币要收紧？</t>
  </si>
  <si>
    <t>2021-04-25 20:50:20</t>
  </si>
  <si>
    <t>【医药】祝嘉琦：Q1基金医药持仓仍旧低配，重视细分领域白马配置机会</t>
  </si>
  <si>
    <t>【通信-广和通(300638)】陈宁玉：一季报超预期，发布多芯片平台5G模组</t>
  </si>
  <si>
    <t>【银行-招商银行(600036)】戴志锋：2021年1季报详细解读：中收和负债端推动增长超预期；主结算/主财富管理银行迈进</t>
  </si>
  <si>
    <t>【中泰一周微视】策略/金融工程/固收/医药/食品饮料/农林牧渔/轻工/通信/钢铁/有色/煤炭/建材/化工</t>
  </si>
  <si>
    <t>2021-04-14 07:08:01</t>
  </si>
  <si>
    <t>【纺织服装-波司登(03998.HK)】王雨丝：波司登FY2021业绩预告点评：持续享受改革红利，冷冬下业绩超预期</t>
  </si>
  <si>
    <t>【医药-健帆生物(300529)】谢木青：业绩超预期，肾病增长强劲，肝病、海外持续放量</t>
  </si>
  <si>
    <t>【晨会聚焦】碳中和时代，有色的矛与盾</t>
  </si>
  <si>
    <t>2021-04-15 07:09:49</t>
  </si>
  <si>
    <t>【金融】戴志锋：蚂蚁集团二次约谈后的业务展望</t>
  </si>
  <si>
    <t>【电新汽车】苏晨：3月销量超预期，行业持续高景气——新能源汽车产业跟踪系列</t>
  </si>
  <si>
    <t>【晨会聚焦】剖析B站、TapTap、好游快爆——游戏分发与社区活跃度异同</t>
  </si>
  <si>
    <t>2021-04-16 07:08:58</t>
  </si>
  <si>
    <t>【电新汽车】苏晨：“碳中和”下新能源的加速增长和供需失衡</t>
  </si>
  <si>
    <t>【纺织服装-安踏体育(2020.HK)】王雨丝：21Q1营运表现点评：21Q1流水增长超预期，运营效率全面恢复</t>
  </si>
  <si>
    <t>【有色-北方稀土(600111)】谢鸿鹤：20Q4单季度净利润创新高，业绩进入加速释放期</t>
  </si>
  <si>
    <t>【晨会聚焦】“碳中和”下新能源的加速增长和供需失衡</t>
  </si>
  <si>
    <t>2021-04-17 19:35:23</t>
  </si>
  <si>
    <t>中泰研究 | “碳中和”研究专题</t>
  </si>
  <si>
    <t>对话中泰机械行业首席分析师冯胜</t>
  </si>
  <si>
    <t>究竟有没有朱格拉周期——自下而上探讨机会</t>
  </si>
  <si>
    <t>中泰证券研究所钢铁煤炭有色建材化工五大团队，从中观寻找宏观线索。</t>
  </si>
  <si>
    <t>2021-04-18 21:27:11</t>
  </si>
  <si>
    <t>中泰大宗指南｜周期品周度运行变化——第14期</t>
  </si>
  <si>
    <t>【电新汽车】苏晨：电动化超预期，强劲基本面迎接大行情——电力设备新能源周观察</t>
  </si>
  <si>
    <t>【医药】祝嘉琦：AACR公布多项研发成果，国产创新进展不断</t>
  </si>
  <si>
    <t>中泰证券总量团队周末讨论会</t>
  </si>
  <si>
    <t>“抱团松动”后时代的市场趋势</t>
  </si>
  <si>
    <t>【中泰一周微视】金融工程/医药/食品饮料/电新汽车/钢铁/有色/煤炭/建材/化工</t>
  </si>
  <si>
    <t>中泰证券研究所钢铁有色煤炭建材化工五大团队，从中观寻找宏观线索。</t>
  </si>
  <si>
    <t>2021-04-05 20:50:58</t>
  </si>
  <si>
    <t>中泰大宗指南｜周期品周度运行变化——第13期</t>
  </si>
  <si>
    <t>中泰策略 | 拜登基建计划的影响是什么？</t>
  </si>
  <si>
    <t>【电新汽车】苏晨：美国迎政策拐点，国产供应链新机遇——电力设备新能源周观察</t>
  </si>
  <si>
    <t>【中泰一周微视】策略/金融工程/固收/食品饮料/农林牧渔/轻工/通信/电新汽车/钢铁/有色/煤炭/建材/化工</t>
  </si>
  <si>
    <t>2021-04-06 07:08:18</t>
  </si>
  <si>
    <t>【宏观】陈兴：修路能否致富？——拜登计划的现实与影响</t>
  </si>
  <si>
    <t>【策略】徐驰：拜登2万亿基建刺激计划对资本市场影响几何？</t>
  </si>
  <si>
    <t>【银行】戴志锋：专题︱银行1季报前瞻的框架：影响息差的核心因素</t>
  </si>
  <si>
    <t>【机械-富瑞特装(300228)】冯胜：深度报告：LNG全产业链装备制造龙头，迎来发展新机遇</t>
  </si>
  <si>
    <t>【晨会聚焦】拜登2万亿基建刺激计划对资本市场影响几何？</t>
  </si>
  <si>
    <t>2021-04-07 07:15:52</t>
  </si>
  <si>
    <t>【晨会聚焦】TapTap平台——每天有多少游戏参与投放？</t>
  </si>
  <si>
    <t>2021-04-08 07:13:08</t>
  </si>
  <si>
    <t>【金融工程】包赞：“抄作业”系列一 —— 中欧价值智选回报（166019.OF）</t>
  </si>
  <si>
    <t>【机械-奕瑞科技(688301)】冯胜：深度报告：国内平板探测器龙头，未来成长空间广阔</t>
  </si>
  <si>
    <t>4月配置延续防守思路，一方面，债市可能受益银行业资产负债表扩张速度高于社融增速；另一方面，周期及金融板块估值修复仍有空间。</t>
  </si>
  <si>
    <t>欧洲疫情无需过度担忧，4月配置延续防守思路——中泰时钟资产配置月报（2021-04）</t>
  </si>
  <si>
    <t>【晨会聚焦】中泰时钟：4月配置延续防守思路</t>
  </si>
  <si>
    <t>2021-04-09 07:12:38</t>
  </si>
  <si>
    <t>【建材-东方雨虹(002271)】孙颖：收入增长超预期，一体化经营+品类扩张全面推进</t>
  </si>
  <si>
    <t>【电子-新洁能(605111)】张欣：预增点评：Q1业绩超预期，产能和涨价弹性效果显现</t>
  </si>
  <si>
    <t>【医药-健帆生物(300529)】谢木青：深度报告：快速成长的血液灌流龙头</t>
  </si>
  <si>
    <t>【晨会聚焦】七个维度看“碳中和”经济变革及机会</t>
  </si>
  <si>
    <t>2021-04-11 21:55:05</t>
  </si>
  <si>
    <t>【电新汽车】苏晨：电动化趋势加速，拥抱行业高景气——电力设备新能源周观察</t>
  </si>
  <si>
    <t>【医药】祝嘉琦：集采常态化下关注创新主线，把握业绩窗口期的布局机会</t>
  </si>
  <si>
    <t>【食品饮料】范劲松：春糖专题：凝聚共识，景气验证，分化加速</t>
  </si>
  <si>
    <t>中泰策略 | 碳中和驱动下的主题投资机会</t>
  </si>
  <si>
    <t>【中泰一周微视】策略/金融工程/固收/医药/食品饮料/轻工/通信/电新汽车/钢铁/有色/煤炭/建筑/建材/化工</t>
  </si>
  <si>
    <t>2021-04-01 07:12:10</t>
  </si>
  <si>
    <t>【非银-华泰证券(601688)】陆韵婷：2020年报点评：一体化服务体系下财管与机构业务长足发展，投行、经纪业务优势强化</t>
  </si>
  <si>
    <t>【银行-兴业银行(601166)】戴志锋：详解兴业银行2020年报：收入增速快，中收亮眼；财富代理、投行业务发力</t>
  </si>
  <si>
    <t>【家电】邓欣：扫地机新品迭出，Q1景气延续</t>
  </si>
  <si>
    <t>中泰 | 四月金股</t>
  </si>
  <si>
    <t>【晨会聚焦】四月金股；经济复苏超预期，业绩端行情延续</t>
  </si>
  <si>
    <t>2021-04-02 07:14:35</t>
  </si>
  <si>
    <t>【银行-农业银行(601288)】戴志锋：详细解读农业银行2020年报：PPOP同比增6.1%，资产质量平稳</t>
  </si>
  <si>
    <t>【家电-九阳股份(002242)】邓欣：推激励助成长</t>
  </si>
  <si>
    <t>【医药】祝嘉琦：医药生物行业4月月报：医药板块筑底回升,核心关注业绩主线</t>
  </si>
  <si>
    <t>【晨会聚焦】金融科技监管框架及行业趋势</t>
  </si>
  <si>
    <t>2021-04-03 20:49:48</t>
  </si>
  <si>
    <t>李迅雷：股市长期服从形式逻辑 短期服从辩证逻辑</t>
  </si>
  <si>
    <t>2021-04-25 11:48:12</t>
  </si>
  <si>
    <t>【兴证张忆东团队】抱团股推升指数，A股领涨全球——A股港股市场数据周报</t>
  </si>
  <si>
    <t>张忆东策略世界</t>
  </si>
  <si>
    <t>【兴证张忆东团队】大宗商品行情延续 ——港股美股及全球市场数据周报</t>
  </si>
  <si>
    <t>2021-04-12 20:46:36</t>
  </si>
  <si>
    <t>【首席声音】春季策略会张忆东最新观点：初生牛犊不怕虎，二季度磨出“黄金坑”！</t>
  </si>
  <si>
    <t>2021-04-17 22:40:33</t>
  </si>
  <si>
    <t>【兴证海外教育】政策支持职业教育，民办高教成长和确定性兼具</t>
  </si>
  <si>
    <t>2021-04-18 14:13:23</t>
  </si>
  <si>
    <t>【兴证张忆东团队】美国经济数据助推大宗品行情 ——港股美股及全球市场数据周报</t>
  </si>
  <si>
    <t>【兴证张忆东团队】中资美元债下跌——A股港股市场数据周报</t>
  </si>
  <si>
    <t>2021-04-07 12:21:18</t>
  </si>
  <si>
    <t>【兴证张忆东团队】初生牛犊不怕虎 ——2021年中国权益资产（ A股+港股）春季策略报告（缩减版）</t>
  </si>
  <si>
    <t>2021-04-09 23:02:38</t>
  </si>
  <si>
    <t>【兴证张忆东团队】制造业减税再加码，寻找阿尔法 ——财政部制造业减税降费新举措点评</t>
  </si>
  <si>
    <t>2021-04-11 14:53:47</t>
  </si>
  <si>
    <t>【兴证张忆东团队】顺周期板块领涨 ——A股港股市场数据周报</t>
  </si>
  <si>
    <t>【兴证张忆东团队】美股指数创历史新高 ——港股美股市场数据周报</t>
  </si>
  <si>
    <t>2021-04-02 15:35:24</t>
  </si>
  <si>
    <t>张忆东最新演讲：这次不是系统性风险，二季度是立足基本面长期布局的黄金坑</t>
  </si>
  <si>
    <t>2021-04-04 21:11:06</t>
  </si>
  <si>
    <t>【兴证张忆东团队】中概股修复 ——港股美股及全球市场数据周报</t>
  </si>
  <si>
    <t>【兴证张忆东团队】成长风格领涨——A股港股市场数据周报</t>
  </si>
  <si>
    <t>2021-04-04 22:05:30</t>
  </si>
  <si>
    <t>4月第二周股市资金净流入162亿元，其中融资净卖出额为41亿元，陆股通净流入247亿元。</t>
  </si>
  <si>
    <t>2021-04-19 15:06:18</t>
  </si>
  <si>
    <t>【海通立体策略】上周资金净流入162亿元（荀玉根、郑子勋）</t>
  </si>
  <si>
    <t>股市荀策</t>
  </si>
  <si>
    <t>21Q1基金重仓股中茅指数成分股持股市值占比环比下降1.5个百分点至47.7%，相对自由流通市值基准的超配比例环比下降1.2个百分点至22.2%。</t>
  </si>
  <si>
    <t>2021-04-23 14:18:06</t>
  </si>
  <si>
    <t>【海通策略】减配茅指数——基金2021年一季报点评（荀玉根、郑子勋）</t>
  </si>
  <si>
    <t>简单按照季度同比预测，投资时钟一季度处于过热期、二季度进入滞胀期、三季度步入衰退期。剔除基数因素看两年平滑，投资时钟今年整体处于过热期。牛市指数高点略提前或同步于ROE高点，这轮ROE回升从20Q3开始，预计高点在21Q4-22Q1。</t>
  </si>
  <si>
    <t>2021-04-25 13:37:31</t>
  </si>
  <si>
    <t>【海通策略】异常数据背后的真实趋势（荀玉根、李影）</t>
  </si>
  <si>
    <t>股市资金净流出，市场情绪中位：4月第一周股市资金净流出76亿元，其中融资净买入额为108亿元，陆股通净流出53亿元。</t>
  </si>
  <si>
    <t>2021-04-12 14:55:56</t>
  </si>
  <si>
    <t>【海通立体策略】上周资金净流出76亿元（荀玉根、郑子勋）</t>
  </si>
  <si>
    <t>重要提示：《证券期货投资者适当性管理办法》于2017年7月1日起正式实施，通过本微信订阅号发布的观点和信息仅</t>
  </si>
  <si>
    <t>【海通策略】“碳”索未来——ESG及碳中和策略（荀玉根、李影）</t>
  </si>
  <si>
    <t>全部A股20Q3-21Q1三个季度的归母净利润累计同比增速分别为-7%、0%和40%（21Q1为两年年化复合增速）。</t>
  </si>
  <si>
    <t>2021-04-13 07:22:36</t>
  </si>
  <si>
    <t>【海通策略】业绩继续改善——21年一季报业绩预告点评？（荀玉根、李影、郑子勋）</t>
  </si>
  <si>
    <t>科技赋能制造，重视5G技术应用、新能源技术应用、传统制造升级三大领域，相关公司详见正文。</t>
  </si>
  <si>
    <t>2021-04-14 22:42:24</t>
  </si>
  <si>
    <t>【海通策略】从科技时钟看智能制造前景——中国智造系列3（荀玉根、吴信坤、杨锦）</t>
  </si>
  <si>
    <t>今年潜在入市的公募基金规模预计超过1.1万亿，且今年外资流入快于往年。</t>
  </si>
  <si>
    <t>2021-04-18 13:04:04</t>
  </si>
  <si>
    <t>【海通策略】股市门口的资金及偏好（荀玉根、郑子勋）</t>
  </si>
  <si>
    <t>今年投资时钟处于过热期，218 以来的下跌只是牛市中的回撤，重视智能制造+大众消费。</t>
  </si>
  <si>
    <t>2021-04-05 10:53:22</t>
  </si>
  <si>
    <t>【海通策略】股市走向低波动——借鉴过去房市和美股（荀玉根、郑子勋）</t>
  </si>
  <si>
    <t>21年3月产业资本二级市场净减持244亿元，21年2月净减持357亿元，17年6月（减持新规实施）以来月均净减持231亿元。</t>
  </si>
  <si>
    <t>2021-04-06 15:18:02</t>
  </si>
  <si>
    <t>【海通策略】3月产业资本减持额下降（荀玉根、郑子勋）</t>
  </si>
  <si>
    <t>最新一周资金净流出243亿元，而前一周净流入379亿元。</t>
  </si>
  <si>
    <t>【海通立体策略】上周资金净流出243亿元（荀玉根、郑子勋）</t>
  </si>
  <si>
    <t>技术突破和疫情提供中国智造弯道超车契机，关注信息技术应用、新能源技术应用、传统制造技改升级三大方向，相关公司详见报告正文。</t>
  </si>
  <si>
    <t>【海通策略】中国智造正走向世界前列——中国智造系列2（荀玉根、吴信坤）</t>
  </si>
  <si>
    <t>市场调整后往往出现新方向，本次重视智能制造，是转型升级主线的扩散。</t>
  </si>
  <si>
    <t>2021-04-11 12:56:12</t>
  </si>
  <si>
    <t>【海通策略】为何重视中国智造？（荀玉根、吴信坤）</t>
  </si>
  <si>
    <t>美国通过《外国公司问责法案》，引发中概股大跌，也加快了中概股回归港股的进程，在港二次上市的中概股涨跌幅和估值与美股基本同步。关注港股科技和消费主线机会、低估板块补涨机会</t>
  </si>
  <si>
    <t>2021-04-02 14:33:40</t>
  </si>
  <si>
    <t>【港股策略月报】中概股回归港股后表现如何？（海通荀玉根、李影）</t>
  </si>
  <si>
    <t>如何正确理解和使用PEG</t>
  </si>
  <si>
    <t>2021-04-22 14:20:48</t>
  </si>
  <si>
    <t>开辟超额收益新战场：PEG的误区、规律与选股【天风策略】</t>
  </si>
  <si>
    <t>分析师徐彪</t>
  </si>
  <si>
    <t>2021Q1主动偏股型基金持仓解析</t>
  </si>
  <si>
    <t>2021-04-23 17:54:55</t>
  </si>
  <si>
    <t>【天风策略】百亿基金产品增持了哪些中小盘公司？——2021Q1公募基金概览</t>
  </si>
  <si>
    <t>2021Q1科创板持仓分析</t>
  </si>
  <si>
    <t>2021-04-24 12:53:46</t>
  </si>
  <si>
    <t>【天风策略】科创板一季度持仓有哪些信息？</t>
  </si>
  <si>
    <t>中小市值“逆袭”个股经验总结</t>
  </si>
  <si>
    <t>2021-04-25 19:23:03</t>
  </si>
  <si>
    <t>开辟超额收益新战场：18年底逆袭的中小股票有何特点？【天风策略刘晨明/许向真】</t>
  </si>
  <si>
    <t>当前市场环境，分红能否刺激央企股价</t>
  </si>
  <si>
    <t>2021-04-18 14:14:37</t>
  </si>
  <si>
    <t>如果央企能分红？兼论当前的市场格局和最新观点【天风策略】</t>
  </si>
  <si>
    <t>如何看待周期股的调整</t>
  </si>
  <si>
    <t>2021-04-05 17:11:30</t>
  </si>
  <si>
    <t>【天风策略】周期能否二番战——2010年PPI二次冲顶复盘</t>
  </si>
  <si>
    <t>2021-04-05 17:13:57</t>
  </si>
  <si>
    <t>17大科技行业月报</t>
  </si>
  <si>
    <t>2021-04-10 11:05:38</t>
  </si>
  <si>
    <t>【天风策略丨科技月报】年报一季报科技行业景气如何</t>
  </si>
  <si>
    <t>一季报预告指引</t>
  </si>
  <si>
    <t>2021-04-11 17:55:57</t>
  </si>
  <si>
    <t>一季报预告有何指引？哪些核心资产能跑赢？【天风策略】</t>
  </si>
  <si>
    <t>2021-04-11 18:04:49</t>
  </si>
  <si>
    <t>天风总量&amp;有色&amp;石化&amp;农业</t>
  </si>
  <si>
    <t>2021-04-01 23:28:18</t>
  </si>
  <si>
    <t>4月资产配置策略：经济环比改善，A股进入阶段反弹窗口</t>
  </si>
  <si>
    <t>面对金融机构客群的纯债型基金评价研究。</t>
  </si>
  <si>
    <t>2021-04-19 19:38:58</t>
  </si>
  <si>
    <t>【招银研究|资本市场专题】债券型公募基金评价与研究系列（一）——针对金融机构客群的纯债基金画像与优选</t>
  </si>
  <si>
    <t>招商银行研究</t>
  </si>
  <si>
    <t>短期关注出口在疫情控制下受到的冲击；长期需做好双循环，应对贫富差距带来的社会矛盾和冲击。</t>
  </si>
  <si>
    <t>2021-04-20 20:21:24</t>
  </si>
  <si>
    <t>【招商银行|首席观点】后疫情时代三大趋势不可阻挡</t>
  </si>
  <si>
    <t>尽快全面放开并鼓励生育，力争中华民族永续发展的美好未来。</t>
  </si>
  <si>
    <t>2021-04-21 17:21:33</t>
  </si>
  <si>
    <t>【招商银行|首席观点】岁不我与：全面放开生育极具紧迫性</t>
  </si>
  <si>
    <t>疫苗仍是最有望控制疫情的手段之一，建议关注相关产品迭代。</t>
  </si>
  <si>
    <t>2021-04-22 17:48:54</t>
  </si>
  <si>
    <t>【招银研究|行业点评】现有疫苗对部分变异无效，新冠疫苗研发将长期持续</t>
  </si>
  <si>
    <t>一季度财政政策基调较为审慎。</t>
  </si>
  <si>
    <t>【招银研究|宏观点评】财政支出明显放缓——2021年3月财政数据点评</t>
  </si>
  <si>
    <t>关于澳大利亚银行业和信贷市场的观察和分析。</t>
  </si>
  <si>
    <t>2021-04-23 17:41:14</t>
  </si>
  <si>
    <t>【招银研究|银行业专题】2020年澳大利亚信贷市场及银行业调研报告</t>
  </si>
  <si>
    <t>探讨在“碳中和”目标下，绿色债券市场空间。</t>
  </si>
  <si>
    <t>2021-04-25 17:53:05</t>
  </si>
  <si>
    <t>【招银研究|资本市场专题】碳中和碳达峰系列研究之绿色债券篇——逐步打通投融资链接，探索绿色债券机遇</t>
  </si>
  <si>
    <t>未来一段时间内，我国出口仍将保持景气。</t>
  </si>
  <si>
    <t>2021-04-13 19:33:26</t>
  </si>
  <si>
    <t>【招银研究|宏观点评】外需修复下的贸易景气——2021年3月进出口数据点评</t>
  </si>
  <si>
    <t>预计二季度社融增速将继续下行。</t>
  </si>
  <si>
    <t>【招银研究|宏观点评】社融放缓，信贷旺盛——2021年3月金融数据点评</t>
  </si>
  <si>
    <t>一季度经济运行平稳，二季度有望保持稳步复苏。</t>
  </si>
  <si>
    <t>2021-04-17 11:49:45</t>
  </si>
  <si>
    <t>【招银研究|宏观点评】“十四五”的第一个春天——2021年一季度及3月经济数据点评</t>
  </si>
  <si>
    <t>招商银行研究院二〇二一年二月至三月报告汇总。（附下载）</t>
  </si>
  <si>
    <t>2021-04-06 17:35:07</t>
  </si>
  <si>
    <t>招商银行研究院微信报告汇总（2021年2~3月）</t>
  </si>
  <si>
    <t>招商银行博士后工作站2021招聘启事。</t>
  </si>
  <si>
    <t>2021-04-07 17:18:53</t>
  </si>
  <si>
    <t>招商银行博士后工作站2021招聘</t>
  </si>
  <si>
    <t>非食品项带动CPI增速上行；大宗商品普涨带动PPI增速回升。</t>
  </si>
  <si>
    <t>2021-04-09 17:22:04</t>
  </si>
  <si>
    <t>【招银研究|宏观点评】CPI重回正区间，PPI大幅上行——2021年3月物价数据点评</t>
  </si>
  <si>
    <t>我国经济复苏总体态势向好，结构性非均衡仍然存在。</t>
  </si>
  <si>
    <t>2021-04-01 17:41:55</t>
  </si>
  <si>
    <t>【招银研究|宏观点评】复苏趋势向好，消费动能较弱——2021年3月PMI数据点评</t>
  </si>
  <si>
    <t>封测行业并购整合等推动行业集中度持续提升，优选龙头合作成为必然。</t>
  </si>
  <si>
    <t>【招银研究|行业深度】集成电路封装测试行业深度报告——行业集中度高且迎来新发展周期，扩大与龙头合作正当时</t>
  </si>
  <si>
    <t>受访企业迫切希望政府能够在减税降费、定向资金支持、加大补贴力度方面给予帮助。</t>
  </si>
  <si>
    <t>2021-04-02 19:10:41</t>
  </si>
  <si>
    <t>【招银研究|宏观专题】荆棘里的花——招商银行小微企业调研之三（I）</t>
  </si>
  <si>
    <t>美国年内就业增速将维持高位。</t>
  </si>
  <si>
    <t>2021-04-03 17:27:19</t>
  </si>
  <si>
    <t>【招银研究|宏观点评】全面修复——2021年3月美国非农就业数据点评</t>
  </si>
  <si>
    <t>陈兴（中泰宏观首席分析师）：比特币的资产属性强于货币属性</t>
  </si>
  <si>
    <t>2021-04-19 18:12:47</t>
  </si>
  <si>
    <t>把比特币作为可配置资产安全吗？</t>
  </si>
  <si>
    <t>李迅雷金融与投资</t>
  </si>
  <si>
    <t>2021-04-21 09:47:41</t>
  </si>
  <si>
    <t>徐驰 张文宇：生育率下行的大趋势难以改变</t>
  </si>
  <si>
    <t>2021-04-22 20:29:13</t>
  </si>
  <si>
    <t>寻找人口转型下资本市场的“十倍股”</t>
  </si>
  <si>
    <t>2021-04-24 16:53:57</t>
  </si>
  <si>
    <t>陈兴（中泰宏观首席分析师）：信用下，库存上</t>
  </si>
  <si>
    <t>2021-04-12 13:56:18</t>
  </si>
  <si>
    <t>惯性复苏势犹在 ——宏观经济和资本市场春季展望</t>
  </si>
  <si>
    <t>2021-04-13 06:25:13</t>
  </si>
  <si>
    <t>2021-04-16 22:38:33</t>
  </si>
  <si>
    <t>2021-04-18 08:03:09</t>
  </si>
  <si>
    <t>陈兴（中泰宏观首席）——拜登套路：新能源，旧基建</t>
  </si>
  <si>
    <t>2021-04-05 20:29:16</t>
  </si>
  <si>
    <t>想要富先修路？ ——拜登基建计划的现实与影响</t>
  </si>
  <si>
    <t>从三率谈起</t>
  </si>
  <si>
    <t>2021-04-08 17:30:21</t>
  </si>
  <si>
    <t>我国地方债务风险究竟有多大</t>
  </si>
  <si>
    <t>2021-04-03 15:02:26</t>
  </si>
  <si>
    <t>二季度经济走势及投资热点探讨</t>
  </si>
  <si>
    <t>服务业+半导体医药+顺周期是当前配置业绩景气向上的三条主线。</t>
  </si>
  <si>
    <t>2021-04-19 17:28:00</t>
  </si>
  <si>
    <t>精选α等待β(王德伦,李美岑)——A股策略周报【兴证策略|大势研判】</t>
  </si>
  <si>
    <t>XYSTRATEGY</t>
  </si>
  <si>
    <t>建筑装饰中的钢结构，公用事业中的电力、环保，农林牧渔中的饲料、动物疫苗，电子中的被动元件，计算机中的软件开发服务，房地产中的物管等。</t>
  </si>
  <si>
    <t>2021-04-20 15:40:47</t>
  </si>
  <si>
    <t>年报与一季报中的小众细分景气方向有哪些?【兴证策略|行业比较】</t>
  </si>
  <si>
    <t>原载于4月21日《证券日报》“外资持续流入将给A股带来三大变化 专家：A股场内外资规模仍有翻倍空间”。</t>
  </si>
  <si>
    <t>2021-04-21 17:04:43</t>
  </si>
  <si>
    <t>外资持续流入将给A股带来三大变化 专家：A股场内外资规模仍有翻倍空间</t>
  </si>
  <si>
    <t>4月16号，中国证监会修改公布了《科创属性评价指引（试行）》，上交所同步修订发布了《科创板企业发行上市申报及推荐暂行规定》，明确科创板优先支持“硬科技”、致力于攻克我国“卡脖子”技术的优秀企业。</t>
  </si>
  <si>
    <t>科创板IPO再进化，聚焦公司科创属性 ——科创板系列研究（四十四）</t>
  </si>
  <si>
    <t>加仓比例前五：医药生物、银行、化工、建材、电子；减仓比例前五：电气设备、交通运输、有色金属、家用电器、计算机。</t>
  </si>
  <si>
    <t>2021-04-22 20:35:34</t>
  </si>
  <si>
    <t>医药银行化工加仓较多——2021Q1主动型股票基金资产配置分析【兴证策略|行业比较】</t>
  </si>
  <si>
    <t>下周三晚19:30 不见不散</t>
  </si>
  <si>
    <t>2021-04-23 15:53:59</t>
  </si>
  <si>
    <t>【直播】本轮牛市结束了吗？</t>
  </si>
  <si>
    <t>下周三晚 19:30不见不散</t>
  </si>
  <si>
    <t>2021-04-24 22:13:55</t>
  </si>
  <si>
    <t>围绕三条主线精选α品种：1）经济与服务业复苏+节假日叠加，关注服务业，如航空航运、酒店、餐饮、旅游、医美、免税、银行。2）一季报景气，关注半导体、医疗器械、被动元器件。3）地产后周期链和优势制造，如MDI、钛白粉、轻工、家居等。</t>
  </si>
  <si>
    <t>茅指数大涨7%，继续精选α品种 ——兴证策略风格与估值系列163</t>
  </si>
  <si>
    <t>行业推荐继续把握三条主线，精选α品种：1）经济与服务业复苏+节假日叠加，关注服务业。2）一季报景气，关注半导体、医疗器械、被动元器件。3）地产后周期链和优势制造。</t>
  </si>
  <si>
    <t>2021-04-25 17:28:53</t>
  </si>
  <si>
    <t>精选α的良机(王德伦,李美岑)——A股策略周报【兴证策略|大势研判】</t>
  </si>
  <si>
    <t>4月建议配置地产后周期+疫情中梯队式复苏的服务业。</t>
  </si>
  <si>
    <t>2021-04-12 20:58:57</t>
  </si>
  <si>
    <t>地产后周期+服务业--4月行业配置展望(王德伦,李美岑)【兴证策略|行业比较】</t>
  </si>
  <si>
    <t>“碳达峰”、“碳中和”对传统行业带来冲击与转型机遇，绿色投资宜选择专业机构。</t>
  </si>
  <si>
    <t>中国绿色金融发展大有可为【兴证策略】</t>
  </si>
  <si>
    <t>兴证策略重磅推出碳中和主题标的</t>
  </si>
  <si>
    <t>2021-04-13 20:32:36</t>
  </si>
  <si>
    <t>碳中和主题标的【兴证策略】</t>
  </si>
  <si>
    <t>兴证策略重磅推出中盘股50标的组合</t>
  </si>
  <si>
    <t>中盘股50标的组合【兴证策略】</t>
  </si>
  <si>
    <t>兴证策略重磅推出一季报有望高增长50标的组合</t>
  </si>
  <si>
    <t>一季报有望高增长50标的组合 【兴证策略|2020年报和2021一季报分析系列】</t>
  </si>
  <si>
    <t>2021-04-14 20:37:02</t>
  </si>
  <si>
    <t>2021-04-15 19:14:30</t>
  </si>
  <si>
    <t>整体而言把握3条主线：1）经济复苏节假日叠加，关注服务业；2）一季报景气，关注半导体、医药（器械与服务）；3）全球复苏，量价齐升的中上游周期制造品。</t>
  </si>
  <si>
    <t>2021-04-17 19:59:25</t>
  </si>
  <si>
    <t>美股油价双涨，关注相关细分行业【兴证策略|风格与估值系列】</t>
  </si>
  <si>
    <t>2021-04-18 19:52:46</t>
  </si>
  <si>
    <t>估值向下，盈利向上，波动加大，回归业绩基本面，更加注重短期业绩落地、兑现而非中长期故事，这是当前市场需要重视的特征之一。</t>
  </si>
  <si>
    <t>2021-04-05 17:01:03</t>
  </si>
  <si>
    <t>借着一季报动动手(王德伦,李美岑)——A股策略月报【兴证策略|大势研判】</t>
  </si>
  <si>
    <t>2021-04-06 20:08:21</t>
  </si>
  <si>
    <t>2021-04-07 22:56:22</t>
  </si>
  <si>
    <t>2021-04-08 19:02:12</t>
  </si>
  <si>
    <t>外资配置再平衡，业绩估值相匹配，抢筹高性价比资产。</t>
  </si>
  <si>
    <t>市场风格再平衡，配置回归估值业绩性价比——外资流入A股系列22【兴证策略|外资流入A股】</t>
  </si>
  <si>
    <t>2021财富公开课，4月12日（周一）14:00。</t>
  </si>
  <si>
    <t>2021-04-09 20:42:12</t>
  </si>
  <si>
    <t>全球复苏，流动性何去何从？【兴证策略】</t>
  </si>
  <si>
    <t>2021-04-10 21:19:30</t>
  </si>
  <si>
    <t>一季报窗口期，围绕2021 年投资主基调，盈利为王。</t>
  </si>
  <si>
    <t>顺周期领涨，关注业绩超预期的细分行业——兴证策略风格与估值系列161</t>
  </si>
  <si>
    <t>经济持续复苏，通胀数据略超预期，流动性收紧预期再次成为市场焦点。</t>
  </si>
  <si>
    <t>2021-04-11 17:15:21</t>
  </si>
  <si>
    <t>通胀不必过虑(王德伦,李美岑)——A股策略周报【兴证策略|大势研判】</t>
  </si>
  <si>
    <t>欢迎大家关注兴证策略新公众号“王德伦策略与投资”，我们将会在新公众号上陆续发布策略投资内容，点波关注不迷路哦</t>
  </si>
  <si>
    <t>2021-04-01 19:27:37</t>
  </si>
  <si>
    <t>经济复苏是当前配置的最大确定性(王德伦,李美岑)——A股策略周报【兴证策略|大势研判】</t>
  </si>
  <si>
    <t>中国神华、华鲁恒升、紫光国微、福耀玻璃、海尔智家、药明康德、锦江酒店、今世缘、三环集团、兴业银行。</t>
  </si>
  <si>
    <t>【兴证策略&amp;多行业】2021年4月金股组合</t>
  </si>
  <si>
    <t>核心资产跌了怎么办？</t>
  </si>
  <si>
    <t>2021-04-03 22:46:09</t>
  </si>
  <si>
    <t>关于"核心资产"不得不读的一本书</t>
  </si>
  <si>
    <t>市场经过一段时间调整后，进入底部区域，现阶段结合年报、一季报优胜劣汰，估值在合理区间，公司业绩符合或超预期的方向，将是下一个阶段重点关注和阿尔法的来源。</t>
  </si>
  <si>
    <t>消费科技回暖，把握盈利提升的确定性——兴证策略风格与估值系列160</t>
  </si>
  <si>
    <t>二季度权益市场展望与投资机会分析 精华回看</t>
  </si>
  <si>
    <t>2021-04-04 17:54:48</t>
  </si>
  <si>
    <t>对话华泰柏瑞基金副总李晓西，二季度权益市场展望与投资机会分析</t>
  </si>
  <si>
    <t>新能源周期与信息技术周期共振下，如何挖掘智能汽车产业投资机会?</t>
  </si>
  <si>
    <t>2021-04-19 19:10:26</t>
  </si>
  <si>
    <t>【华泰策略|深度】双周期共振下的智能汽车产业</t>
  </si>
  <si>
    <t>华泰策略研究</t>
  </si>
  <si>
    <t>全国碳市箭在弦上，图解“碳资产”、“技改”、“新场景”三大机遇</t>
  </si>
  <si>
    <t>2021-04-20 20:06:19</t>
  </si>
  <si>
    <t>【华泰策略|PPT】从欧洲工业龙头转型看中国碳市机遇——碳中和专题系列（3）</t>
  </si>
  <si>
    <t>新能源周期与信息技术周期共振下，图解智能汽车行业投资机会</t>
  </si>
  <si>
    <t>2021-04-21 21:55:54</t>
  </si>
  <si>
    <t>【华泰策略|PPT】双周期共振下的智能汽车产业</t>
  </si>
  <si>
    <t>关注5个“低拥挤度”高景气行业</t>
  </si>
  <si>
    <t>2021-04-23 00:57:25</t>
  </si>
  <si>
    <t>【华泰策略|基金仓位】挖掘“低拥挤度”的高景气行业——2021年主动偏股型公募基金一季报持仓分析</t>
  </si>
  <si>
    <t>一张图看懂市场交易主力切换（2021.04.19-2021.04.23）</t>
  </si>
  <si>
    <t>2021-04-25 21:01:44</t>
  </si>
  <si>
    <t>【华泰策略|资金面】一张图看懂市场交易主力切换（2021.04.19-2021.04.23）</t>
  </si>
  <si>
    <t>国内公募继续加配港股重仓品种</t>
  </si>
  <si>
    <t>【华泰策略|基金仓位】公募与保险等港股配置的共识与分歧——2021年主动偏股型公募基金一季报持仓分析之二</t>
  </si>
  <si>
    <t>市场对一季报“超预期”的不同反应，何种“超预期”更被市场认可?</t>
  </si>
  <si>
    <t>【华泰策略|周观点】一季报业绩的不同市场反应归类分析</t>
  </si>
  <si>
    <t>聚焦年报及一季报业绩预告两大趋势</t>
  </si>
  <si>
    <t>2021-04-13 21:00:49</t>
  </si>
  <si>
    <t>【华泰策略|景气】业绩预告:从首尾分化,到盈利扩散</t>
  </si>
  <si>
    <t>全国碳市启动倒计时，“碳中和”策略升级</t>
  </si>
  <si>
    <t>2021-04-17 18:53:13</t>
  </si>
  <si>
    <t>【华泰策略|深度】从欧洲工业龙头转型看中国碳市机遇</t>
  </si>
  <si>
    <t>一张图看懂市场交易主力切换（2021.04.12-2021.04.16）</t>
  </si>
  <si>
    <t>2021-04-18 20:22:01</t>
  </si>
  <si>
    <t>【华泰策略|资金面】一张图看懂市场交易主力切换（2021.04.12-2021.04.16）</t>
  </si>
  <si>
    <t>仍是盈利向上+宏观流动性向下组合，处于“拉锯战”阶段，建议继续以小胜大</t>
  </si>
  <si>
    <t>【华泰策略|周观点】“拉锯战”中捕捉业绩高弹性</t>
  </si>
  <si>
    <t>Q2~Q3A股上行空间10%~15%、下行风险约5%；四个角度中证500继续优于沪深300</t>
  </si>
  <si>
    <t>2021-04-09 18:42:56</t>
  </si>
  <si>
    <t>【华泰策略】二季度策略：仍在右侧，以小胜大</t>
  </si>
  <si>
    <t>2021-04-11 17:11:18</t>
  </si>
  <si>
    <t>【华泰策略】Q2策略：仍在右侧，以小胜大</t>
  </si>
  <si>
    <t>全民免疫才是关键时点。</t>
  </si>
  <si>
    <t>2021-04-19 21:32:27</t>
  </si>
  <si>
    <t>货币退潮之旅</t>
  </si>
  <si>
    <t>伍戈经济笔记</t>
  </si>
  <si>
    <t>预见经济：肆月</t>
  </si>
  <si>
    <t>2021-04-05 21:23:18</t>
  </si>
  <si>
    <t>数据会“说谎”吗？</t>
  </si>
  <si>
    <t>看清路，再前行。</t>
  </si>
  <si>
    <t>2021-04-11 21:18:28</t>
  </si>
  <si>
    <t>当货币进入“无人区”</t>
  </si>
  <si>
    <t>转债市场策略展望244亿元——这是截止周四收盘，近十个交易日转债的成交额，也是今年来首次跌破250亿元。</t>
  </si>
  <si>
    <t>2021-04-19 07:59:53</t>
  </si>
  <si>
    <t>中金：转债“低估”策略优化与Python实现</t>
  </si>
  <si>
    <t>中金点睛</t>
  </si>
  <si>
    <t>随着一季度经济数据的发布以及货币政策的最新表态，市场对于债券市场的谨慎情绪有所缓解，但市场的做多信心依然不足。</t>
  </si>
  <si>
    <t>中金：10年期中国国债利率会跌破3%么？</t>
  </si>
  <si>
    <t>近期原材料涨价、运价大涨、汇率升值逐渐给制造业带来三重压力。</t>
  </si>
  <si>
    <t>中金：面临三重压力，哪些行业受伤小？</t>
  </si>
  <si>
    <t>3月PPI明显上行，上游价格压力明显，总理召开专家座谈会明确提出将调控原材料价格。同时，3月金融数据低于预期</t>
  </si>
  <si>
    <t>中金：3月经济数据解读与资产配置</t>
  </si>
  <si>
    <t>雪球结构基本要素雪球结构产品是承受敲入风险，获得远高于无风险回报的产品。</t>
  </si>
  <si>
    <t>2021-04-20 07:57:43</t>
  </si>
  <si>
    <t>中金 | 超额险中求：雪球结构产品介绍与历史回测</t>
  </si>
  <si>
    <t>近日，华为智能汽车解决方案（HI）与车企合作伙伴举行多场新品发布会。</t>
  </si>
  <si>
    <t>中金：华为赋能智能汽车，首款车型发布</t>
  </si>
  <si>
    <t>2020年，疫情催化下网络音频行业使用时长提升，智能配件快速普及和loT场景消费快速发展，网络音频行业迎来了发展新机遇，用户基数渗透扩张进入新阶段，音频差异化优势或将逐步显现，我们预计，用户侧和内容供给侧双向发力有望带动市场进一步扩容。</t>
  </si>
  <si>
    <t>中金：网络音频迎来发展新起点，全场景应用潜力或释放</t>
  </si>
  <si>
    <t>投资者较为关心外资相关资金入场“抄底”的可能的原因和指示意义。</t>
  </si>
  <si>
    <t>中金：如何看待近期北向资金净流入？</t>
  </si>
  <si>
    <t>在本文中，我们从供需两端详细梳理了欧盟疫苗接种的现状并对其进程做出展望。</t>
  </si>
  <si>
    <t>中金宏观探市：欧洲疫苗接种迎来转机</t>
  </si>
  <si>
    <t>随着我国“人口红利”变成“人口负债”，带来劳动力短缺和养老金压力问题。</t>
  </si>
  <si>
    <t>中金：延迟退休带来三重红利</t>
  </si>
  <si>
    <t>本轮全球大宗商品价格上涨，主要矛盾在于后疫情时代全球经济供给弹性下降，而不是“输入型通胀”或者经济复苏带来的需求过热，由此应对之策应该在供给侧下功夫，同时重视供给冲击的结构分化影响。</t>
  </si>
  <si>
    <t>中金：防滞胀关键在于增强供给弹性</t>
  </si>
  <si>
    <t>我们认为，绿色金融是银行机构未来成长路径的X变量，头部银行应该把握住碳达峰、碳中和相关的投融资需求，提前布局防范环境风险。</t>
  </si>
  <si>
    <t>2021-04-21 07:56:40</t>
  </si>
  <si>
    <t>中金：“绿色银行”路径及政策建议</t>
  </si>
  <si>
    <t>我们认为汽车行业已迎来百年未有之大变局，将朝着电动化、智能化、网联化方向加速发展。</t>
  </si>
  <si>
    <t>中金：“自动驾驶与电动车”主题跨行业联合解读</t>
  </si>
  <si>
    <t>This product complies CICC’s most updated views and data regarding China’s economy, equity and fixed income markets.</t>
  </si>
  <si>
    <t>CICC: China Chartbook – 2Q21</t>
  </si>
  <si>
    <t>中金公司研究部发布了2021年二季度图说中国，从宏观经济、市场策略、固定收益、大宗商品四大角度对于当前中国经济、市场和资产价格进行最新观点和数据更新。</t>
  </si>
  <si>
    <t>中金图说中国：2021年二季度</t>
  </si>
  <si>
    <t>本篇报告主要针对拟合抛物线最低点位置、利润季节性影响两方面意见进行分析，并尝试对模型进一步优化和完善。</t>
  </si>
  <si>
    <t>2021-04-22 07:52:49</t>
  </si>
  <si>
    <t>中金：精确刻画公司业绩的加速增长趋势</t>
  </si>
  <si>
    <t>我们估计，如果明年10年期美债利率上升至2.5-3%并维持这一水平，仍能保持未来几年利息支出相对GDP比例基本稳定。</t>
  </si>
  <si>
    <t>中金：从利息负担看美债利率隐含“上限”</t>
  </si>
  <si>
    <t>在2019年“要全面取消”及2020年“督促全面取消”的政策推动下，目前近40个城市已基本取消落户限制，2021年“落实全面取消”的提出，将有望进一步带动超过2000万新市民在城镇落户。</t>
  </si>
  <si>
    <t>CGI宏观视点 | 户籍放松再进一步，你准备好了吗？</t>
  </si>
  <si>
    <t>估值和盈利是否匹配？之后的演变节奏和路径如何，以及有哪些重要事件和时点需要关注？</t>
  </si>
  <si>
    <t>2021-04-23 07:58:41</t>
  </si>
  <si>
    <t>中金：美股新高后前景如何？</t>
  </si>
  <si>
    <t>我们认为下跌中市场缺乏方向性，并建议投资者以疫情后全球“错位复苏”作为主要配置逻辑。</t>
  </si>
  <si>
    <t>中金 | 行业配置：局部热点新方向开始浮现</t>
  </si>
  <si>
    <t>3月中下旬，我们密集路演拜访了三地投资者。</t>
  </si>
  <si>
    <t>2021-04-12 07:53:11</t>
  </si>
  <si>
    <t>中金 | 信用策略双周报：一致回避信用风险，纠结期待政策出台</t>
  </si>
  <si>
    <t>我们认为行业需求正在逐步恢复，长期供需有望持续改善。</t>
  </si>
  <si>
    <t>中金：五问五答话航空</t>
  </si>
  <si>
    <t>本文将讨论在此格局下，作为钢铁平衡表里的一个重要部分，废钢今年的供需平衡将会如何演变。</t>
  </si>
  <si>
    <t>中金：废钢延续紧平衡</t>
  </si>
  <si>
    <t>我们近期持续提示当前市场处于急跌之后的“磨底期”，从历史经验来看，“磨底期”一般表现为风格转换快、热点散乱等特征。</t>
  </si>
  <si>
    <t>中金：哪些公司一季报有望超预期？</t>
  </si>
  <si>
    <t>“固收+”产品兴起并非偶然，是需求端、供给端及全球经济环境变化下的大势所趋。</t>
  </si>
  <si>
    <t>2021-04-13 08:00:02</t>
  </si>
  <si>
    <t>中金：市场环境新常态，多维度解析“固收+”产品</t>
  </si>
  <si>
    <t>正文近期10Y美国国债利率在突破1.7%后转为震荡，市场对短期内美债利率走势的判断也产生了一定分歧。</t>
  </si>
  <si>
    <t>中金：从供需关系看后续美债收益率走势</t>
  </si>
  <si>
    <t>我们预计短期内美国较为明显的供需缺口仍将拉动相应进口需求，特别是库存仍处于低位的部分消费品。</t>
  </si>
  <si>
    <t>中金：从高频数据看美国产需修复与缺口变化</t>
  </si>
  <si>
    <t>我们认为出版行业凭借稳健、风险低的特点显示出了较高的防御性，主要受益于二胎政策放开带来的入学人数增加、教育受重视程度提升，部分优质出版公司保持了较高且稳定的分红，具备弱周期属性，攻守兼备的特点，值得投资人配置。</t>
  </si>
  <si>
    <t>中金：七问七答议出版</t>
  </si>
  <si>
    <t>我们认为REITs逐步纳入租赁住房，以此实现投融资闭环、促进租赁住房供给是应有之义。</t>
  </si>
  <si>
    <t>中金：广厦千万，租享其成—中国租赁住房REITs构想</t>
  </si>
  <si>
    <t>转债市场策略展望转债也有“反指”吗？简单理解的话，有正面指标就会有相应的反指——对组合有负面贡献的因子。</t>
  </si>
  <si>
    <t>2021-04-14 08:02:10</t>
  </si>
  <si>
    <t>中金：转债“反指”大筛查</t>
  </si>
  <si>
    <t>2020年三季度至今，受可降解塑料PBAT高速发展推动等诸多因素影响，BDO产品价格大幅超越2011年高点。</t>
  </si>
  <si>
    <t>中金：从可降解塑料推涨BDO，看己二酸未来趋势</t>
  </si>
  <si>
    <t>后疫情时代票房稳健复苏，档期聚焦效应明显。</t>
  </si>
  <si>
    <t>中金 | 2021年五一档前瞻：疫情后档期聚焦效应明显，国产影片扛大旗</t>
  </si>
  <si>
    <t>疫情加速了数字金融的发展、亦带来竞争格局的稳中有变。</t>
  </si>
  <si>
    <t>中金：疫情过后，用户的金融行为发生了哪些变化？</t>
  </si>
  <si>
    <t>卫星互联网在2020年被纳入国家“新基建”范畴之后，一直未有实质性进展，我们预计今年在规划论证等方面将取得阶段性成果。</t>
  </si>
  <si>
    <t>2021-04-15 08:01:03</t>
  </si>
  <si>
    <t>中金 | 全球商业航天观察：“星舰”密集测试；中国多地政策加码</t>
  </si>
  <si>
    <t>我们认为，高级别自动驾驶落地进程有望超出市场预期。</t>
  </si>
  <si>
    <t>中金：场景先行，高级别自动驾驶商业化加速落地</t>
  </si>
  <si>
    <t>年检新规推动在用车规范化，存量“大吨小标”轻卡有望实现快速出清，产生轻卡更新需求。</t>
  </si>
  <si>
    <t>中金：复盘重卡政策行情，推演轻卡中长期保有量提升逻辑</t>
  </si>
  <si>
    <t>本文复盘了韩国啤酒行业的发展历程，分析了OB和海特双寡头厂商在市场变迁中的战略与得失，并基于中韩啤酒市场的异同探究了其对中国啤酒行业未来趋势的启示。</t>
  </si>
  <si>
    <t>2021-04-16 07:55:13</t>
  </si>
  <si>
    <t>中金看海外：从韩国啤酒市场看中国</t>
  </si>
  <si>
    <t>绿色债券的研究对于实现“碳达峰、碳中和”的长期目标也有着十分积极作用。</t>
  </si>
  <si>
    <t>中金：一文读懂中国绿色债券市场</t>
  </si>
  <si>
    <t>我们将海外期权基金常用的投资策略在A股市场进行了实证研究。</t>
  </si>
  <si>
    <t>中金：海外公募期权基金投资策略在A股的适用性</t>
  </si>
  <si>
    <t>行业景气度回升，预计2021年营收利润增速继续走高。</t>
  </si>
  <si>
    <t>2021-04-06 07:50:19</t>
  </si>
  <si>
    <t>中金 | 银行年报的三个关键词：营收增长、报表出清、布局新机遇</t>
  </si>
  <si>
    <t>美国拜登基建对大宗商品的影响主要在工业品。</t>
  </si>
  <si>
    <t>中金 | 大宗商品：拜登基建，影响几何？</t>
  </si>
  <si>
    <t>这一组合下的共性是美元和美债利率走强，并伴随资金回流美股。</t>
  </si>
  <si>
    <t>中金 | 美国宽财政和紧货币组合对全球市场意味着什么？</t>
  </si>
  <si>
    <t>深市各板块在发展过程中凸显出的现象使得深主板与中小板的合并势在必行。</t>
  </si>
  <si>
    <t>中金 | 深主板与中小板合并：开启发展新格局</t>
  </si>
  <si>
    <t>我们认为“碳达峰、碳中和”不影响产能向优质企业集中的趋势。</t>
  </si>
  <si>
    <t>2021-04-07 07:55:28</t>
  </si>
  <si>
    <t>中金 | 中国化工崛起三部曲之一：优质企业向全球化工龙头迈进</t>
  </si>
  <si>
    <t>盈利向好完全可以抵御利率上行的压力（例如2018年2月），而盈利下滑则会成为彻底逆转市场趋势的原因。</t>
  </si>
  <si>
    <t>中金 | 美股1季度业绩预览：盈利加速改善对冲利率上行</t>
  </si>
  <si>
    <t>外部压力、制度便利和聚集效应将共同推动更多中概股回归。</t>
  </si>
  <si>
    <t>中金：中概股回归再探讨</t>
  </si>
  <si>
    <t>“碳达峰、碳中和”大目标推动电力结构重塑，清洁化转型带来巨额投资需求。</t>
  </si>
  <si>
    <t>2021-04-08 07:51:18</t>
  </si>
  <si>
    <t>中金：物换星移，“碳”转型之路——中国基础设施REITs之电力篇</t>
  </si>
  <si>
    <t>我们预计人民币在二季度美元“湍流”中有望获得较好支撑。</t>
  </si>
  <si>
    <t>中金宏观探市：二季度人民币展望</t>
  </si>
  <si>
    <t>中金信用评级体系相比于外部信用评级具有更广的覆盖范围，更客观的评级模型，更高的评级区分度以及更为及时的评级调整。</t>
  </si>
  <si>
    <t>力争全面、客观、准确和前瞻 ——中金信用评级体系介绍</t>
  </si>
  <si>
    <t>我们更新了中金挖机利用指数（CEUI），2021年3月中金挖机利用指数同比增长2.6%。</t>
  </si>
  <si>
    <t>2021-04-09 07:57:14</t>
  </si>
  <si>
    <t>中金挖机利用指数：工程需求饱满，行业景气延续</t>
  </si>
  <si>
    <t>银行科技子公司纷纷成立，定位于服务母行、输出金融机构及政府端的金融IT服务商，其对于技术监管的理解、业内客户资源、金融业务需求大规模数字化转化能力将帮助其构建竞争的核心壁垒。</t>
  </si>
  <si>
    <t>中金：发起金融科技子公司，助推银行数字化转型</t>
  </si>
  <si>
    <t>中国居民资产配置正在迎来拐点，而公募基金近几年也逐步成为居民投资金融风险资产的重要载体。</t>
  </si>
  <si>
    <t>中金：消费主题基金投资指南</t>
  </si>
  <si>
    <t>4月9日，中金公司首席经济学家、研究部负责人、中金研究院执行院长彭文生博士受邀参加由中共中央政治局常委、国务院总理李克强主持召开的经济形势专家和企业家座谈会并在会上发言。</t>
  </si>
  <si>
    <t>2021-04-11 22:18:48</t>
  </si>
  <si>
    <t>中金公司首席经济学家彭文生受邀参加由李克强总理主持召开的经济形势专家和企业家座谈会</t>
  </si>
  <si>
    <t>随着我国信用债市场的持续扩容和发展，目前非金融类信用债存量已经超过25万亿元。</t>
  </si>
  <si>
    <t>2021-04-01 08:02:53</t>
  </si>
  <si>
    <t>中金固收 · 信用 | 五部门领航重塑评级生态 —《关于促进债券市场信用评级行业高质量健康发展的通知（征求意见稿）》简评</t>
  </si>
  <si>
    <t>美国主导的“增长交易”后，“反噬”开始逐步显现？</t>
  </si>
  <si>
    <t>中金：海外资产“增长交易”后的反噬？</t>
  </si>
  <si>
    <t>美元今年的走势，很大程度上取决于再通胀交易和“美国例外论”的此消彼长。</t>
  </si>
  <si>
    <t>中金 | 宏观探市：犹豫的美元</t>
  </si>
  <si>
    <t>我们预计促公平的理念还将在后续立法中进一步得到体现。</t>
  </si>
  <si>
    <t>中金 | 拜登基建：包罗万象，理念先行</t>
  </si>
  <si>
    <t>2021年3月31日，据国有资产监督管理委员会消息，经报国务院批准，中国中化集团有限公司与中国化工集团有限公</t>
  </si>
  <si>
    <t>2021-04-02 07:54:28</t>
  </si>
  <si>
    <t>中金：两化重组，成就世界一流综合性化工企业</t>
  </si>
  <si>
    <t>本次分化调整行情后中短期大盘或将反弹，同时成长与价值风格的分化程度可能有所降低.</t>
  </si>
  <si>
    <t>中金：分化调整后将迎来大盘反弹与风格收敛</t>
  </si>
  <si>
    <t>站在当前时点，我国工业机床能否涅槃重生？</t>
  </si>
  <si>
    <t>中金 | “大国重器”系列：中国机床，能否涅槃重生？</t>
  </si>
  <si>
    <t>基建投资年均增量～30%，但减税或拖累盈利10个百分点。</t>
  </si>
  <si>
    <t>中金：对拜登基建和加税计划的影响测算</t>
  </si>
  <si>
    <t>转债日报（4月19日）</t>
  </si>
  <si>
    <t>2021-04-19 08:43:49</t>
  </si>
  <si>
    <t>【天风研究·转债】转债日报（4月19日）</t>
  </si>
  <si>
    <t>固收彬法</t>
  </si>
  <si>
    <t>1、大公：关注青州市宏源公有资产经营有限公司涉及重大诉讼事宜进展情况（19青州绿色债/G19青州）2、联合资</t>
  </si>
  <si>
    <t>【天风研究·固收】信用早早报（4月19日）</t>
  </si>
  <si>
    <t>本周资产证券化市场回顾（2021-04-18）</t>
  </si>
  <si>
    <t>产业债行业利差动态跟踪（2021-04-18)</t>
  </si>
  <si>
    <t>行业利差涨跌互现——产业债行业利差动态跟踪（2021-04-18)</t>
  </si>
  <si>
    <t>4月21日上海紫金山大酒店，期待您的莅临！</t>
  </si>
  <si>
    <t>邀请函丨天风固收2021年“固收+”研讨会</t>
  </si>
  <si>
    <t>仙乐转债规模一般，债底保护一般，平价低于面值，市场或给予15%的溢价，预计上市价格为115元左右，建议积极参与新债申购。</t>
  </si>
  <si>
    <t>仙乐转债，保健品行业国际化综合服务提供商</t>
  </si>
  <si>
    <t>转债日报（4月20日）</t>
  </si>
  <si>
    <t>2021-04-20 07:44:57</t>
  </si>
  <si>
    <t>【天风研究·转债】转债日报（4月20日）</t>
  </si>
  <si>
    <t>信用早早报（4月20日）</t>
  </si>
  <si>
    <t>【天风研究·固收】信用早早报（4月20日）</t>
  </si>
  <si>
    <t>【天风研究·固收】 孙彬彬/陈宝林/许锐翔（联系人）
摘要：1998年以来韩国央行通胀目标的调整，一方面与韩国经济结构变化相适应，另一方面也逐步向美欧日英等发达经济体央行的通胀目标靠拢（比如时间维度上采用中期视角、不再设定通胀目标区间、</t>
  </si>
  <si>
    <t>什么是央行眼中的通胀？——韩国央行</t>
  </si>
  <si>
    <t>转债日报（4月21日）</t>
  </si>
  <si>
    <t>2021-04-21 07:38:40</t>
  </si>
  <si>
    <t>【天风研究·转债】转债日报（4月21日）</t>
  </si>
  <si>
    <t>信用早早报（4月21日）</t>
  </si>
  <si>
    <t>【天风研究·固收】信用早早报（4月21日）</t>
  </si>
  <si>
    <t>转债日报（4月22日）</t>
  </si>
  <si>
    <t>2021-04-22 07:52:58</t>
  </si>
  <si>
    <t>【天风研究·转债】转债日报（4月22日）</t>
  </si>
  <si>
    <t>信用早早报（4月22日）</t>
  </si>
  <si>
    <t>【天风研究·固收】信用早早报（4月22日）</t>
  </si>
  <si>
    <t>如何准确评估一季度数据？如何合理看待当前社会信用状态？目前流动性状态能否持续？市场反弹能否延续？天风证券研究所总量团队将为大家奉上每周论势！</t>
  </si>
  <si>
    <t>市场反弹能否延续？——天风总量团队联席解读（2021-4-21）</t>
  </si>
  <si>
    <t>2021-04-23 07:25:00</t>
  </si>
  <si>
    <t>【天风研究·转债】转债日报（4月23日）</t>
  </si>
  <si>
    <t>信用早早报（4月23日）</t>
  </si>
  <si>
    <t>【天风研究·固收】信用早早报（4月23日）</t>
  </si>
  <si>
    <t>天风固收2021“固收+”研讨会主题演讲纪要</t>
  </si>
  <si>
    <t>银行理财角度如何看“固收+”产品？——交银理财固定收益部总经理吕占甲</t>
  </si>
  <si>
    <t>4月28日深圳福田香格里拉大酒店，期待您的莅临！</t>
  </si>
  <si>
    <t>2021-04-25 23:59:15</t>
  </si>
  <si>
    <t>在新发债估值相对合理，且存量转债估值在前期调整后处于中位水平的情况下，如果后续流动性环境没有出现快速收紧，部分低估值转债、前期部分高估值标的或存在一定的关注价值。</t>
  </si>
  <si>
    <t>震荡期内部分前期高估值标的逐步调整到位</t>
  </si>
  <si>
    <t>4月平稳，5月会紧吗？</t>
  </si>
  <si>
    <t>转债日报（4月12日）</t>
  </si>
  <si>
    <t>2021-04-12 07:46:11</t>
  </si>
  <si>
    <t>【天风研究·转债】转债日报（4月12日）</t>
  </si>
  <si>
    <t>【天风研究·固收】信用早早报（4月12日）</t>
  </si>
  <si>
    <t>本周资产证券化市场回顾（2021-04-11）</t>
  </si>
  <si>
    <t>苏行转债规模一般，债底保护一般，平价低于面值，市场或给予10%的溢价，预计上市价格为101元左右，建议积极参与新债申购。</t>
  </si>
  <si>
    <t>苏行转债，精耕苏州、稳健成长的城商行</t>
  </si>
  <si>
    <t>北京、深圳、上海三地，4月16日北京首场，期待您的莅临！</t>
  </si>
  <si>
    <t>产业债行业利差动态跟踪（2021-04-11）</t>
  </si>
  <si>
    <t>行业利差各评级均上行——产业债行业利差动态跟踪（2021-04-11）</t>
  </si>
  <si>
    <t>转债日报（4月13日）</t>
  </si>
  <si>
    <t>2021-04-13 08:23:22</t>
  </si>
  <si>
    <t>【天风研究·转债】转债日报（4月13日）</t>
  </si>
  <si>
    <t>【天风研究·固收】信用早早报（4月13日）</t>
  </si>
  <si>
    <t>北京、上海、深圳三地，4月16日北京首场，期待您的莅临！</t>
  </si>
  <si>
    <t>【天风研究】 孙彬彬/陈宝林/许锐翔（联系人）摘要：目前社融同比增速虽然下行，还不能算是紧信用，当然不排除后</t>
  </si>
  <si>
    <t>如何合理把握社融和利率关系？</t>
  </si>
  <si>
    <t>2021-04-14 07:54:49</t>
  </si>
  <si>
    <t>【天风研究·转债】转债日报（4月14日）</t>
  </si>
  <si>
    <t>【天风研究·固收】信用早早报（4月14日）</t>
  </si>
  <si>
    <t>利率债：供给压力抬升
信用债：超短融托管规模明显上升，同业存单放量
分机构：广义基金、商业银行配置力量凸显，境外机构力量回落
资金拆借：资金面宽松，银行间杠杆率抬升</t>
  </si>
  <si>
    <t>配置户积极，交易户谨慎——2021年3月中债登和上清所托管数据点评</t>
  </si>
  <si>
    <t>转债日报（4月15日）</t>
  </si>
  <si>
    <t>2021-04-15 07:19:34</t>
  </si>
  <si>
    <t>【天风研究·转债】转债日报（4月15日）</t>
  </si>
  <si>
    <t>【天风研究·固收】信用早早报（4月15日）</t>
  </si>
  <si>
    <t>如何看待社融信贷和社会信用环境变化？如何看待当前经济情况与企业业绩变化？如何看待大宗商品价格与政策取向？天风证券研究所总量团队将为大家奉上每周论势！</t>
  </si>
  <si>
    <t>社融数据背后的政策取向与配置观点</t>
  </si>
  <si>
    <t>转债日报（4月16日）</t>
  </si>
  <si>
    <t>2021-04-16 08:26:59</t>
  </si>
  <si>
    <t>【天风研究·转债】转债日报（4月16日）</t>
  </si>
  <si>
    <t>【天风研究·固收】信用早早报（4月16日）</t>
  </si>
  <si>
    <t>中装转2规模一般，债底保护一般，平价高于面值，市场或给予10%的溢价，预计上市价格为111元左右，建议积极参与新债申购。</t>
  </si>
  <si>
    <t>中装转2，战略转型切入IDC的建筑装饰企业</t>
  </si>
  <si>
    <t>当前进一步规范融资、肃清财政纪律以防范债务风险的态度是愈发明确，但整体政策还是有保有压。</t>
  </si>
  <si>
    <t>如何合理看待预算管理制度改革？</t>
  </si>
  <si>
    <t>2021-04-17 19:48:28</t>
  </si>
  <si>
    <t>2021-04-18 23:04:00</t>
  </si>
  <si>
    <t>目前转债市场估值在前期调整后处于中位水平，部分高估值板块有较大的收缩风险。建议择券：第一，低价工具型转债；第二，估值合适的高弹性标的。关注中天、洁美、景兴、齐翔2、盈峰、伟20、中金、龙大、交科、苏银等；高YTM标的建议关注文科、新星。</t>
  </si>
  <si>
    <t>调整之后，再谈各板块转债估值水平</t>
  </si>
  <si>
    <t>一季度经济数据怎么看？</t>
  </si>
  <si>
    <t>本周仍建议关注中低价基本面较优标的。</t>
  </si>
  <si>
    <t>2021-04-05 23:40:59</t>
  </si>
  <si>
    <t>仍建议关注中低价基本面较优标的</t>
  </si>
  <si>
    <t>我们还是那句话，结果存在比预想的好的可能，当然投资不可能按照这个模糊路径来执行，但至少不建议机构过于悲观，对于中国金融市场，仍然需要合理参考国情进行评估，保留一点余地和弹性。</t>
  </si>
  <si>
    <t>如何看待加强地方国企债务风险管控？</t>
  </si>
  <si>
    <t>开工数据怎么看？</t>
  </si>
  <si>
    <t>转债日报（4月6日）</t>
  </si>
  <si>
    <t>2021-04-06 07:13:12</t>
  </si>
  <si>
    <t>【天风研究·转债】转债日报（4月6日）</t>
  </si>
  <si>
    <t>信用早早报（2021-04-06）</t>
  </si>
  <si>
    <t>【天风研究 · 固收】信用早早报（4月6日）</t>
  </si>
  <si>
    <t>东财转3规模较大，债底保护一般，平价高于面值，市场或给予22%的溢价，预计上市价格为125元左右，建议积极参与新债申购。</t>
  </si>
  <si>
    <t>东财转3，立足互联网平台的优质特色券商</t>
  </si>
  <si>
    <t>本周资产证券化市场回顾（2021-04-05）</t>
  </si>
  <si>
    <t>产业债行业利差动态跟踪（2021-04-05）</t>
  </si>
  <si>
    <t>行业利差各评级均上行——产业债行业利差动态跟踪（2021-04-05）</t>
  </si>
  <si>
    <t>转债日报（4月7日）</t>
  </si>
  <si>
    <t>2021-04-07 08:16:01</t>
  </si>
  <si>
    <t>【天风研究·转债】转债日报（4月7日）</t>
  </si>
  <si>
    <t>信用早早报（2021-04-07）</t>
  </si>
  <si>
    <t>【天风研究 · 固收】信用早早报（4月7日）</t>
  </si>
  <si>
    <t>经济增长与债务积累往往相生相伴，关注其边际变化</t>
  </si>
  <si>
    <t>300个城市经济财政债务数据有何变化？</t>
  </si>
  <si>
    <t>转债日报（4月8日）</t>
  </si>
  <si>
    <t>2021-04-08 07:35:45</t>
  </si>
  <si>
    <t>【天风研究·转债】转债日报（4月8日）</t>
  </si>
  <si>
    <t>【天风研究·固收】信用早早报（4月8日）</t>
  </si>
  <si>
    <t>凤21转债规模一般，债底保护一般，平价低于面值，市场或给予15%的溢价，预计上市价格为113元左右，建议积极参与新债申购。</t>
  </si>
  <si>
    <t>凤21转债，涤纶长丝产业龙头企业之一</t>
  </si>
  <si>
    <t>如何看待当前宏观图景？中美宏观环境和政策取向对市场影响的异同？PPI冲顶市场如何表现​？开工数据如何解读​？敬请关注每周总量​论势！</t>
  </si>
  <si>
    <t>如何看待当前宏观图景？——天风总量联席解读</t>
  </si>
  <si>
    <t>转债日报（4月9日）</t>
  </si>
  <si>
    <t>2021-04-09 07:40:11</t>
  </si>
  <si>
    <t>【天风研究·转债】转债日报（4月9日）</t>
  </si>
  <si>
    <t>【天风研究·固收】信用早早报（4月9日）</t>
  </si>
  <si>
    <t>旗滨转债规模一般，债底保护一般，平价等于面值，市场或给予15%的溢价，预计上市价格为115元左右，建议积极参与新债申购。</t>
  </si>
  <si>
    <t>旗滨转债，布局光伏玻璃的浮法玻璃龙头</t>
  </si>
  <si>
    <t>我们认为部分“碳中和”概念相关板块在目前估值位置上仍有一定关注价值，整体来看，在偏股型高弹标的中，目前位置上仍然建议关注嘉元、福能、川投、伟20、盈峰、福20、华菱转2。在高YTM标的中，建议关注凯中、龙净、林洋、贝斯和威唐转债。</t>
  </si>
  <si>
    <t>目前碳中和相关转债能否继续关注？</t>
  </si>
  <si>
    <t>4月16日下午，北京民族饭店东华厅，期待您的莅临！</t>
  </si>
  <si>
    <t>如果对比目前与过去低价转债胜率较高的时期的话，目前转债市场多数标的价格偏低，且估值仍然不高，这也意味着与以往低价转债高胜率时段相比，现在低价转债安全边际较为可观。</t>
  </si>
  <si>
    <t>2021-04-11 20:22:08</t>
  </si>
  <si>
    <t>如何看近两年那些低价策略胜率较高的时刻？</t>
  </si>
  <si>
    <t>机构行为和信用债市场结构有何新变化？</t>
  </si>
  <si>
    <t>当前信用债市场呈现何种特征？</t>
  </si>
  <si>
    <t>未来大宗商品价格怎么看？如何看待政策应对和市场影响？</t>
  </si>
  <si>
    <t>如何看待大宗商品通胀及其影响？</t>
  </si>
  <si>
    <t>转债日报（4月1日）</t>
  </si>
  <si>
    <t>2021-04-01 08:53:48</t>
  </si>
  <si>
    <t>【天风研究·转债】转债日报（4月1日）</t>
  </si>
  <si>
    <t>【天风研究·固收】信用早早报（4月1日）</t>
  </si>
  <si>
    <t>昌红转债规模一般，债底保护一般，平价低于面值，市场或给予20%的溢价，预计上市价格为114元左右，建议积极参与新债申购。</t>
  </si>
  <si>
    <t>昌红转债，模具注塑+医疗耗材领域优势企业</t>
  </si>
  <si>
    <t>九典转债规模一般，债底保护一般，平价高于面值，市场或给予20%的溢价，预计上市价格为122元左右，建议积极参与新债申购。</t>
  </si>
  <si>
    <t>九典转债，集研产销一体的现代化制药企业</t>
  </si>
  <si>
    <t>通胀形势是否有变化？美债快速上行阶段是否告一段落？流动性的跨季扰动还会呈现吗？资产能否摆脱纠结困境？天风证券研究所总量团队为大家奉上每周论势！</t>
  </si>
  <si>
    <t>四月市场怎么看？——天风总量联席解读</t>
  </si>
  <si>
    <t>转债日报（4月2日）</t>
  </si>
  <si>
    <t>2021-04-02 08:09:37</t>
  </si>
  <si>
    <t>【天风研究·转债】转债日报（4月2日）</t>
  </si>
  <si>
    <t>【天风研究·固收】信用早早报（4月2日）</t>
  </si>
  <si>
    <t>一季度数据怎么样？——2021年3月经济数据预测</t>
  </si>
  <si>
    <t>4月第4周大类资产风险状态</t>
  </si>
  <si>
    <t>2021-04-20 15:10:03</t>
  </si>
  <si>
    <t>风险定价 | 美债利率为何回落？（天风宏观宋雪涛）</t>
  </si>
  <si>
    <t>雪涛宏观笔记</t>
  </si>
  <si>
    <t>4月大类资产配置策略</t>
  </si>
  <si>
    <t>2021-04-22 23:21:22</t>
  </si>
  <si>
    <t>4月大类资产配置策略（天风宏观宋雪涛）</t>
  </si>
  <si>
    <t>预计1季度实际GDP同比增长20.5%</t>
  </si>
  <si>
    <t>2021-04-12 18:49:37</t>
  </si>
  <si>
    <t>4月：迈向本轮经济复苏的第二个高点（天风宏观宋雪涛）</t>
  </si>
  <si>
    <t>4月第3周大类资产风险状态</t>
  </si>
  <si>
    <t>2021-04-14 11:28:31</t>
  </si>
  <si>
    <t>风险定价 | 信用收缩趋势确认，短期流动性进一步宽松（天风宏观宋雪涛）</t>
  </si>
  <si>
    <t>1-2月内需短暂回落，3月再度改善，但制造和消费存在疑问</t>
  </si>
  <si>
    <t>2021-04-17 16:32:50</t>
  </si>
  <si>
    <t>一季度经济数据的九点感受（天风宏观宋雪涛）</t>
  </si>
  <si>
    <t>4月第2周大类资产风险状态</t>
  </si>
  <si>
    <t>2021-04-07 23:52:45</t>
  </si>
  <si>
    <t>风险定价 | 分子端存在战术性机会（天风宏观宋雪涛）</t>
  </si>
  <si>
    <t>41个制造业行业景气度更新</t>
  </si>
  <si>
    <t>2021-04-08 09:20:50</t>
  </si>
  <si>
    <t>41个行业景气度恢复到什么程度？（天风宏观宋雪涛）</t>
  </si>
  <si>
    <t>拜登基建计划距离落地还有三大障碍</t>
  </si>
  <si>
    <t>2021-04-09 20:04:40</t>
  </si>
  <si>
    <t>拜登基建的三个绊脚石（天风宏观宋雪涛）</t>
  </si>
  <si>
    <t>科创板一周全景（4月第2期）：证监会修订《科创属性评价指引（试行）》</t>
  </si>
  <si>
    <t>2021-04-18 22:34:15</t>
  </si>
  <si>
    <t>【广发策略|科创板】“科创属性评价指引”修订点评</t>
  </si>
  <si>
    <t>戴康的策略世界</t>
  </si>
  <si>
    <t>信用供给主导的主动收缩阶段，A股盈利有韧性，配置“人少+逻辑改善”方向。</t>
  </si>
  <si>
    <t>【广发策略戴康团队】紧信用确认，配置方向变了吗？——周末五分钟全知道（4月第3期）</t>
  </si>
  <si>
    <t>上周在北上资金流入的带动下，A股二级市场整体呈现资金净流入。</t>
  </si>
  <si>
    <t>2021-04-20 14:59:22</t>
  </si>
  <si>
    <t>【广发策略】上周北上资金流入，两融融资下降——广发流动性跟踪周报（4月第3期）</t>
  </si>
  <si>
    <t>碳市场功效&amp;欧盟经验（全国展望）&amp;产业影响（收益成本测算）</t>
  </si>
  <si>
    <t>2021-04-21 18:31:59</t>
  </si>
  <si>
    <t>【广发策略】碳交易市场的“产业映射”—“碳中和”主题投资系列（五）</t>
  </si>
  <si>
    <t>“头部效应”进一步增强，具备即期业绩的热门赛道人气不减反增。</t>
  </si>
  <si>
    <t>2021-04-22 23:26:33</t>
  </si>
  <si>
    <t>【广发策略】兼顾“即期业绩”与“市值下沉"——公募基金21年Q1配置分析</t>
  </si>
  <si>
    <t>4月23日（今天）15:30，21年基金一季报深度分析电话会议！</t>
  </si>
  <si>
    <t>2021-04-23 14:27:50</t>
  </si>
  <si>
    <t>【广发策略|线上路演邀请】基金一季报有何线索？——兼顾“即期业绩”与“市值下沉”</t>
  </si>
  <si>
    <t>A股总体PE（TTM）从上周20.70倍下降到本周20.44倍，PB（LF）从上周1.85倍上升到本周1.86倍。</t>
  </si>
  <si>
    <t>2021-04-24 12:44:29</t>
  </si>
  <si>
    <t>【广发策略】一张图看懂本周A股估值变化-广发TTM估值比较周报（4月第4期）</t>
  </si>
  <si>
    <t>基于分析师重点跟踪公司，重构A股全动态估值！</t>
  </si>
  <si>
    <t>【广发策略】本周A股全动态估值变化——广发全动态估值比较周报（4月第4期）</t>
  </si>
  <si>
    <t>科创板一周全景（4月第3期）：Q1基金持仓有何亮点？</t>
  </si>
  <si>
    <t>2021-04-25 14:55:27</t>
  </si>
  <si>
    <t>【广发策略|科创板】21Q1基金持仓洞察</t>
  </si>
  <si>
    <t>当前处于健康的流动性收紧阶段，我们维持A股整体偏震荡的判断，建议继续关注“市值下沉/即期业绩好/低PEG”策略。</t>
  </si>
  <si>
    <t>【广发策略戴康团队】震荡期哪些交易因子占优？——周末五分钟全知道（4月第4期）</t>
  </si>
  <si>
    <t>微观结构问题再度显现。热门股超跌反弹接近尾声，进一步调整持仓结构。</t>
  </si>
  <si>
    <t>2021-04-12 01:17:31</t>
  </si>
  <si>
    <t>【广发策略戴康团队】坚定市值下沉+ 低PEG策略——周末五分钟全知道（4月第2期）</t>
  </si>
  <si>
    <t>上周在北上资金流出、南下资金买入的带动下，A股二级市场整体呈现资金净流出。</t>
  </si>
  <si>
    <t>2021-04-14 19:20:44</t>
  </si>
  <si>
    <t>【广发策略】上周两融融资上升，北上资金流出——广发流动性跟踪周报（4月第2期）</t>
  </si>
  <si>
    <t>A股总体PE（TTM）从上周21.21倍下降到本周20.70倍，PB（LF）从上周1.85倍维持在本周1.85倍</t>
  </si>
  <si>
    <t>2021-04-17 08:12:18</t>
  </si>
  <si>
    <t>【广发策略】一张图看懂本周A股估值变化-广发TTM估值比较周报（4月第3期）</t>
  </si>
  <si>
    <t>【广发策略】本周A股全动态估值变化——广发全动态估值比较周报（4月第3期）</t>
  </si>
  <si>
    <t>2021-04-18 17:24:25</t>
  </si>
  <si>
    <t>科创板一周全景（4月第1期）：北上、QFII、社保、险资持仓跟踪。</t>
  </si>
  <si>
    <t>2021-04-05 17:40:59</t>
  </si>
  <si>
    <t>【广发策略|科创板】中长线资金有何增量信息？</t>
  </si>
  <si>
    <t>超跌反弹后注重估值和盈利匹配，小市值和低PEG将更为占优。</t>
  </si>
  <si>
    <t>【广发策略】反弹下半场，继续调结构——周末五分钟全知道（4月第1期）</t>
  </si>
  <si>
    <t>2021-04-06 00:05:28</t>
  </si>
  <si>
    <t>上周在北上资金流入、南下资金卖出的带动下，A股二级市场整体呈现资金净流入。</t>
  </si>
  <si>
    <t>2021-04-07 18:25:07</t>
  </si>
  <si>
    <t>【广发策略】上周北上资金流入，两融融资下降——广发流动性跟踪周报（4月第1期）</t>
  </si>
  <si>
    <t>北上资金全透视月报（2021年3月）；全方位跟踪，欢迎订阅！</t>
  </si>
  <si>
    <t>2021-04-08 19:47:41</t>
  </si>
  <si>
    <t>【广发策略】上月外资继续流入，增持金融与周期——北上资金全透视月报（2021年3月）</t>
  </si>
  <si>
    <t>30页深度！10年拉闸限电、16年去产能得到四点启示，21年两点不同。</t>
  </si>
  <si>
    <t>2021-04-09 15:39:09</t>
  </si>
  <si>
    <t>【广发策略戴康团队】历史“供给收缩”下周期行情启示——行业比较新视野系列报告（五）</t>
  </si>
  <si>
    <t>A股总体PE（TTM）从上周21.19倍上升到本周21.21倍，PB（LF）从上周1.85倍维持在本周1.85倍。</t>
  </si>
  <si>
    <t>2021-04-10 14:25:06</t>
  </si>
  <si>
    <t>【广发策略】一张图看懂本周A股估值变化-广发TTM估值比较周报（4月第2期）</t>
  </si>
  <si>
    <t>【广发策略】本周A股全动态估值变化——广发全动态估值比较周报（4月第2期）</t>
  </si>
  <si>
    <t>2021-04-11 16:05:39</t>
  </si>
  <si>
    <t>广发策略戴康于广发证券2021年春季总量论坛演讲PPT：八问八答全解析市场微观结构。</t>
  </si>
  <si>
    <t>2021-04-01 20:49:37</t>
  </si>
  <si>
    <t>【广发策略戴康】PPT：微观结构恶化的成因与展望——总量论坛演讲</t>
  </si>
  <si>
    <t>A股总体PE（TTM）从上周21.63倍下降到本周21.19倍，PB（LF）从上周1.86倍下降到本周1.85倍。</t>
  </si>
  <si>
    <t>2021-04-02 22:24:36</t>
  </si>
  <si>
    <t>【广发策略】一张图看懂本周A股估值变化-广发TTM估值比较周报（4月第1期）</t>
  </si>
  <si>
    <t>【广发策略】本周A股全动态估值变化——广发全动态估值比较周报（4月第1期）</t>
  </si>
  <si>
    <t>险资、私募、外资大咖关于市场热点问题、资产配置、投资方法的精彩分享与激辩。</t>
  </si>
  <si>
    <t>2021-04-03 15:33:38</t>
  </si>
  <si>
    <t>广发21年春季总量论坛圆桌嘉宾“论道春夏，变局与新章”纪要</t>
  </si>
  <si>
    <t>2021-04-03 19:59:57</t>
  </si>
  <si>
    <t>广发策略戴康于广发证券2021年春季总量论坛演讲纪要：八问八答全解析市场微观结构。</t>
  </si>
  <si>
    <t>【广发策略戴康】微观结构恶化的成因与展望——总量论坛演讲纪要</t>
  </si>
  <si>
    <t>估值和盈利是否匹配？之后演变节奏和路径如何，以及有哪些重要事件和时点需要关注？</t>
  </si>
  <si>
    <t>2021-04-19 08:25:25</t>
  </si>
  <si>
    <t>中金 | 海外：美股新高后前景如何？</t>
  </si>
  <si>
    <t>中金策略</t>
  </si>
  <si>
    <t>我们预计市场在新的催化剂出现前，短期可能维持当前的盘整态势，缺乏明显方向。关注1季报与3月份数据和国内外政策变化。</t>
  </si>
  <si>
    <t>中金 | 港股：盘整中等待新催化剂</t>
  </si>
  <si>
    <t>我们预计市场仍处在中期调整的缓慢盘整和磨底期，时间或仍将维持1个月左右但继续回调空间可能不会太大，需继续耐心等待积极催化因素出现。</t>
  </si>
  <si>
    <t>中金 | A股：情绪指标接近目标区域</t>
  </si>
  <si>
    <t>外资34周流入中资股；南向流入回升，北向流入创1月初以来新高；美股流入放缓，新兴流出</t>
  </si>
  <si>
    <t>2021-04-25 18:20:02</t>
  </si>
  <si>
    <t>中金 | 资金流向：外资34周流入中资股；北向单日流入创年初新高</t>
  </si>
  <si>
    <t>春节以来，市场已经经历了两个月的“中期调整”，在上一期的行业配置中，我们认为下跌中市场缺乏方向性，并建议投资</t>
  </si>
  <si>
    <t>当前美国金融市场流动性仍处于宽裕状态，且将会维持较长时间，但增速进一步提升也不现实。我们预计，四季度可能是美联储边际传递减量信号的时间窗口</t>
  </si>
  <si>
    <t>中金 | 海外：如何刻画美国金融市场流动性？</t>
  </si>
  <si>
    <t>优质成长风格有望回归，盈利或将成为市场和板块表现的最主要驱动力。往前看，可能影响市场整体趋势的一些关键催化剂值得关注。</t>
  </si>
  <si>
    <t>中金 | 港股：逐步关注优质成长</t>
  </si>
  <si>
    <t>我们判断，伴随债券收益率下行，以及市场开始关注增长可持续性，市场重心可能会重新开始关注此前回调较多的成长主线。</t>
  </si>
  <si>
    <t>中金 | A股：逐步重回成长</t>
  </si>
  <si>
    <t>盈利向好完全可以抵御利率上行的压力（2018年2月），而下滑则会成为彻底逆转市场的原因（2018年10月）</t>
  </si>
  <si>
    <t>2021-04-05 20:23:41</t>
  </si>
  <si>
    <t>中金 | 海外：美股1Q21预览：盈利加速改善对冲利率上行</t>
  </si>
  <si>
    <t>一个普遍的共性是美元和美债利率多数共同走强，并伴随着资金回流美股</t>
  </si>
  <si>
    <t>中金 | 海外：美国宽财政和紧货币组合对全球市场意味着什么？</t>
  </si>
  <si>
    <t>市场经历短期反弹后，我们认为短期再度明显上行和下行的催化因素仍不明显，预计4月中上旬部分绩优公司一季度业绩预告提前披露可能对市场有所支撑，但我们判断中期调整的时间仍不够充分，往后需关注中下旬政治局会议释放的政策信号。</t>
  </si>
  <si>
    <t>中金 | A股：市场磨底期</t>
  </si>
  <si>
    <t>◆       摘要       ◆行业轮动：看好消费者服务、煤炭、银行、机械、汽车、基础化工SAMI微观行</t>
  </si>
  <si>
    <t>2021-04-07 08:42:18</t>
  </si>
  <si>
    <t>中金 | 量化月报：看好周期及可选消费板块行业</t>
  </si>
  <si>
    <t>全周回顾：市场反弹回升，消费板块表现较好，成长风格显著占优。1）市场反弹回升：经历了前期的震荡走势后， A股</t>
  </si>
  <si>
    <t>中金 | 量化策略周报：市场反弹或将持续</t>
  </si>
  <si>
    <t>◆       摘要       ◆项目跟踪：冀东水泥等公司发布定增预案 预案发布：本周(2021Y13W:</t>
  </si>
  <si>
    <t>中金 | 定增周报：财务投资者参与东方雨虹定增项目热情较高</t>
  </si>
  <si>
    <t>一周关注：微观行业轮动模型看好周期及可选消费板块行业SAMI微观行业轮动模型4月份推荐行业为消费者服务、煤炭</t>
  </si>
  <si>
    <t>中金 | ETF与指数产品周报：本月关注哪些行业ETF？</t>
  </si>
  <si>
    <t>我们预计在新的催化剂出现前，市场将逐渐企稳并维持盘整态势。从中期来看，我们认为H股的相对吸引力和强于A股的表现可能会持续。</t>
  </si>
  <si>
    <t>中金 | 港股：市场压力已明显释放</t>
  </si>
  <si>
    <t>近期外围针对中概股举措的最新进展以及部分机构仓位调整引发的剧烈动荡使得中概股市场再度成为关注焦点。与此同时，</t>
  </si>
  <si>
    <t>中国居民资产配置正在迎来拐点，而公募基金近几年也逐步成为居民投资金融风险资产的重要载体。随着公募基金数量不断</t>
  </si>
  <si>
    <t>2021-04-09 08:17:06</t>
  </si>
  <si>
    <t>短期内美国较为明显的供需缺口仍将拉动相应进口需求，特别是库存仍处于低位的部分消费品</t>
  </si>
  <si>
    <t>2021-04-11 19:03:15</t>
  </si>
  <si>
    <t>中金 | 海外：从高频数据看美国产需修复与缺口变化</t>
  </si>
  <si>
    <t>市场可能在短期内维持盘整和震荡格局，直到新的催化剂出现。关注1季报与3月份数据和国内政策变化</t>
  </si>
  <si>
    <t>中金 | 港股：政策不确定性再现</t>
  </si>
  <si>
    <t>近期市场整体估值已经有明显回调，但结构性估值仍不具备很强吸引力，情绪上也可能还有进一步降温的空间，按照历史中期调整的节奏初步判断市场磨底期可能还有1-2个月的时间。但看长期无须过度悲观，投资者需要保持耐心、静待市场见底。</t>
  </si>
  <si>
    <t>中金 | A股：关注一季度数据及潜在政策变化</t>
  </si>
  <si>
    <t>晨会0430｜当前债市博弈的核心逻辑是什么？</t>
  </si>
  <si>
    <t>2021-04-30 08:26:42</t>
  </si>
  <si>
    <t>当前债市博弈的核心逻辑是什么？</t>
  </si>
  <si>
    <t>固收｜当前债市博弈的核心逻辑是什么？</t>
  </si>
  <si>
    <t>债市博弈的核心逻辑将是货币政策对通胀的反应</t>
  </si>
  <si>
    <t>量化｜解码期权对冲：以守为攻，穿越牛熊</t>
  </si>
  <si>
    <t>本报告设计的期权对冲产品表现优异，与传统对冲基金定位不同，且能实现更好的风险调整后收益</t>
  </si>
  <si>
    <t>前瞻｜5AIoT&amp;智能汽车：从GTIC看中国自动驾驶量产进程</t>
  </si>
  <si>
    <t>智能汽车时代来临，智能汽车和自动驾驶方向具备持续投资机会</t>
  </si>
  <si>
    <t>前瞻+数据科技｜华为入局智能汽车，国产自动驾驶加速</t>
  </si>
  <si>
    <t>华为吹响国产自动驾驶产品化冲锋号。国货之光可期，关注本土车企矩阵革命</t>
  </si>
  <si>
    <t>传媒｜电商、长视频、音乐用户活跃度提升，短视频极速版持续渗透：互联网App运营数据跟踪月报</t>
  </si>
  <si>
    <t>整体用户规模趋于稳定但仍略有增长，用户年龄和城市等级结构环比保持稳定</t>
  </si>
  <si>
    <t>贝泰妮（300957）：业绩超预期，细分赛道龙头地位巩固</t>
  </si>
  <si>
    <t>公司兼具壁垒性和高成长，市场份额料将进一步提升，领先优势扩大</t>
  </si>
  <si>
    <t>泸州老窖（000568）：业绩表现靓丽，薪酬激励激发动能释放</t>
  </si>
  <si>
    <t>看好国窖延续量价双升的高增趋势，公司整体规模体量望再上台阶。维持“买入”评级</t>
  </si>
  <si>
    <t>晨会0429｜美联储继续偏鸽</t>
  </si>
  <si>
    <t>2021-04-29 08:30:50</t>
  </si>
  <si>
    <t>美联储继续偏鸽，Tapering信号最早或在下半年释放</t>
  </si>
  <si>
    <t>宏观｜美联储继续偏鸽，Tapering信号最早或在下半年释放</t>
  </si>
  <si>
    <t>维持“美债收益率上行趋缓，美元指数Q2-Q3趋弱”的判断</t>
  </si>
  <si>
    <t>固收｜美联储何时会缩减QE？</t>
  </si>
  <si>
    <t>美联储4月议息会议点评</t>
  </si>
  <si>
    <t>中国太保（601601/02601.HK）：打造一家人才第一的保险公司</t>
  </si>
  <si>
    <t>和2013年类似，在转型期选择具有转型潜力且估值触底的公司</t>
  </si>
  <si>
    <t>腾讯音乐娱乐集团（TME.N）：付费率持续提升，加快长音频布局</t>
  </si>
  <si>
    <t>看好公司在线音乐付费率长期提升趋势，积极关注公司在长音频领域的领先布局</t>
  </si>
  <si>
    <t>华熙生物（688363）：功能性护肤品倍数级增长，新业务可期</t>
  </si>
  <si>
    <t>展望2021，强产品力、高投入、高转化将推动公司业绩高增长</t>
  </si>
  <si>
    <t>北新建材（000786）：成长起点</t>
  </si>
  <si>
    <t>公司通过自身石膏板领域的优势变现，多品类业务具备成长空间，维持“买入”评级</t>
  </si>
  <si>
    <t>八方股份（603489）：业绩超出预期，下半年仍有超额收益空间</t>
  </si>
  <si>
    <t>公司业绩处于高速增长期，维持“买入”评级</t>
  </si>
  <si>
    <t>晨会0428｜公募行业马太效应继续强化</t>
  </si>
  <si>
    <t>2021-04-28 08:14:46</t>
  </si>
  <si>
    <t>公募行业马太效应继续强化</t>
  </si>
  <si>
    <t>策略｜公募行业马太效应继续强化</t>
  </si>
  <si>
    <t>基金一季报申赎数据体现出基金行业的马太效应继续强化</t>
  </si>
  <si>
    <t>固收｜如何理解流动性松紧的政策逻辑？</t>
  </si>
  <si>
    <t>资金面或将迎来考验，回归紧平衡，长端利率可能也会面临一定压力</t>
  </si>
  <si>
    <t>政策｜浙江：创新引领，数字驱动，唱响双城记</t>
  </si>
  <si>
    <t>借助三大东风，经济强省浙江有望继续乘势而上</t>
  </si>
  <si>
    <t>全球产业策略｜五一将至，澳门博彩板块怎么看？</t>
  </si>
  <si>
    <t>澳门板块短期或有催化，但长期已出现结构性变化</t>
  </si>
  <si>
    <t>宁德时代（300750）：业绩符合预期，龙头高速成长</t>
  </si>
  <si>
    <t>公司成长确定性高，具备长期配置价值，维持“买入”评级</t>
  </si>
  <si>
    <t>贵州茅台（600519）：Q1税金影响业绩，料全年增长向上+长期趋势不改</t>
  </si>
  <si>
    <t>持续看好茅台核心资产价值，支撑最强、具备弹性，维持“买入”评级</t>
  </si>
  <si>
    <t>晨会0427｜2021Q1基金持仓分析</t>
  </si>
  <si>
    <t>2021-04-27 08:26:30</t>
  </si>
  <si>
    <t>新发基金延续高景气，增配通信、医药、金融</t>
  </si>
  <si>
    <t>海外策略｜新发基金延续高景气，增配通信、医药、金融：沪深港通&amp;QDII基金2021Q1持仓分析</t>
  </si>
  <si>
    <t>2021Q1，沪深港通新发基金延续高景气；QDII基金管理规模提升26.3%</t>
  </si>
  <si>
    <t>量化｜主动股基小幅净减仓，净增持银行和医药：2021Q1基金仓位测算效果暨投资行为分析</t>
  </si>
  <si>
    <t>2021Q1基金仓位测算效果暨投资行为分析</t>
  </si>
  <si>
    <t>科技｜关注景气持续和低估值修复：2021Q1科技板块基金持仓分析</t>
  </si>
  <si>
    <t>流动性收紧的担忧仍存，建议Q2关注科技板块的结构性机会</t>
  </si>
  <si>
    <t>REITs｜物流仓储：基金化模式成熟，资产天然稀缺</t>
  </si>
  <si>
    <t>物流仓储作为底层资产具有独特优势，预计将成为公募REITs的核心品种之一</t>
  </si>
  <si>
    <t>电子｜智能耳机：方兴未艾，迭代演进，安卓品牌加速渗透</t>
  </si>
  <si>
    <t>以智能耳机为代表的智能音频行业的高成长期远未结束</t>
  </si>
  <si>
    <t>汽车｜制动系统关注高，量价齐升赛道长</t>
  </si>
  <si>
    <t>汽车制动系统量价齐升爆发增长，自主替代空间可观。首次覆盖给予行业“强于大市”评级</t>
  </si>
  <si>
    <t>电力｜以代际优势摆脱日本福岛阴霾，发展核电助力碳中和</t>
  </si>
  <si>
    <t>碳中和推升战略价值，我国核电料加速发展</t>
  </si>
  <si>
    <t>晨报0430 | 淮北矿业（600985）、伊利股份（600887）、贝泰妮（300957）、我武生物（300357）</t>
  </si>
  <si>
    <t>2021-04-30 07:38:05</t>
  </si>
  <si>
    <t>放眼全球，投资中国正当时 | 2021国泰君安证券策略研讨会</t>
  </si>
  <si>
    <t>4月30日，以“投资中国”为主题的2021国泰君安证券策略研讨会将在苏州高新产业园区落幕</t>
  </si>
  <si>
    <t>国君宏观 | 4月FOMC会议点评：QE tapering预期逐渐明朗，重点关注三季度</t>
  </si>
  <si>
    <t>国君策略 | 海外风险预期回落，国内流动性平稳</t>
  </si>
  <si>
    <t>晨报0429 | 天味食品（603317）、海螺水泥（600585）、宇信科技（300674）</t>
  </si>
  <si>
    <t>2021-04-29 07:56:20</t>
  </si>
  <si>
    <t>国君策略 | 薪火不灭，坚守中盘蓝筹</t>
  </si>
  <si>
    <t>国君金工 | 财报公告期的彩票类股票策略</t>
  </si>
  <si>
    <t>国君基础化工 | 轮胎行业专题：周期属性弱化，品牌渠道为王，龙头进击全球</t>
  </si>
  <si>
    <t>国君化工段海峰团队</t>
  </si>
  <si>
    <t>晨报0428 | 绝味食品（603517）、中手游（0302）、山西焦煤（000983）、中国巨石（600176）</t>
  </si>
  <si>
    <t>2021-04-28 07:52:13</t>
  </si>
  <si>
    <t>国君宏观：复苏寻顶期的确定性与不确定性 | 国泰君安证券2021年度策略会演讲实录</t>
  </si>
  <si>
    <t>登高望远，投资中国已经走入最好的时代</t>
  </si>
  <si>
    <t>国君策略：制造的中段，科技的起点 | 国泰君安证券2021年度策略会演讲实录</t>
  </si>
  <si>
    <t>横盘震荡的指数虽为方寸之地，盈利结构带来的机会却别有洞天</t>
  </si>
  <si>
    <t>晨报0427 | 凤祥股份（9977.HK）、建龙微纳（688357）、合盛硅业（603260）、绿的谐波（688017）</t>
  </si>
  <si>
    <t>2021-04-27 07:00:10</t>
  </si>
  <si>
    <t>国君固收 | 美债利率和抱团股的相关系数为-0.72</t>
  </si>
  <si>
    <t>国君金工 | GDPNOW：精细化宏观实时预测体系</t>
  </si>
  <si>
    <t>国君非银 | 证券行业2021年春季策略：投资交易能力与影响力是核心竞争力</t>
  </si>
  <si>
    <t>晨报0426 | 美债走势专题、公募基金一季报点评、招商银行（600036）、宁波银行（002142）</t>
  </si>
  <si>
    <t>2021-04-26 07:35:03</t>
  </si>
  <si>
    <t>国君金工 | 减持潮中，核心基金在主动增持哪些行业和个股？</t>
  </si>
  <si>
    <t>国君非银 | 2021年一季度非银板块基金持仓分析：非银低配延续，保险减配最多</t>
  </si>
  <si>
    <t>国君非银 | 保险行业2021年春季策略：需求升级，模式待改</t>
  </si>
  <si>
    <t>国君建材 | 建材龙头股2021年一季度持仓分析：A/H继续减配水泥，聚焦消费建材龙头</t>
  </si>
  <si>
    <t>国君建材鲍雁辛团队</t>
  </si>
  <si>
    <t>【晨会聚焦】迈瑞医疗：生命信息业务带动高速增长，诊断及影像产品持续恢复</t>
  </si>
  <si>
    <t>2021-04-30 06:49:57</t>
  </si>
  <si>
    <t>【家电-公牛集团(603195)】邓欣：稳健向好</t>
  </si>
  <si>
    <t>【医药-迈瑞医疗(300760)】谢木青：生命信息业务带动高速增长，诊断及影像产品持续恢复</t>
  </si>
  <si>
    <t>【电新汽车-宁德时代(300750)】苏晨：业绩符合预期，迎接全球放量</t>
  </si>
  <si>
    <t>【银行-江苏银行(600919)】戴志锋：江苏银行2020暨2021一季报详细解读：高成长低估值，重点推荐标的</t>
  </si>
  <si>
    <t>【晨会聚焦】东方财富：基金业务持续发力，净利润率超预期提升</t>
  </si>
  <si>
    <t>2021-04-29 07:13:21</t>
  </si>
  <si>
    <t>【电新汽车-恩捷股份(002812)】苏晨：盈利能力持续提升，1Q21业绩符合预期</t>
  </si>
  <si>
    <t>【医药-司太立(603520)】祝嘉琦：2020年报&amp;2021年一季报点评：业绩呈现强劲增长，2021年迎接API+制剂加速释放</t>
  </si>
  <si>
    <t>【家电-奥佳华(002614)】邓欣：景气高增业绩亮眼</t>
  </si>
  <si>
    <t>【非银-东方财富(300059)】陆韵婷：基金业务持续发力，净利润率超预期提升—2020年报和2021年1季报点评</t>
  </si>
  <si>
    <t>【晨会聚焦】从一季报和高频探测模型看基金抱团最新变化</t>
  </si>
  <si>
    <t>2021-04-28 07:09:38</t>
  </si>
  <si>
    <t>美国大放水，为何我们这次不放？</t>
  </si>
  <si>
    <t>李迅雷：从欠账式增长到举债式增长，是人口老龄化下的必然选择。</t>
  </si>
  <si>
    <t>【化妆品-爱美客(300896)】邓欣：盈利持续提升，业绩超预期</t>
  </si>
  <si>
    <t>【医药-欧普康视(300595)】祝嘉琦：2021年一季报点评：业绩大超预期，持续看好角膜塑形镜行业高景气度</t>
  </si>
  <si>
    <t>【纺织服装-华利集团(300979)】王雨丝：深度：运动鞋制造龙头，大客户战略&amp;积极扩产铸就高成长</t>
  </si>
  <si>
    <t>【电新汽车-阳光电源(300274)】苏晨：海外逆变器高增，业绩符合预期</t>
  </si>
  <si>
    <t>【非银-香港交易所(0388.HK)】陆韵婷：香港交易所未来上市公司市值增量的量化梳理—— 从中概股二次回归和潜在上市标的角度</t>
  </si>
  <si>
    <t>【晨会聚焦】海吉亚医疗：大手笔收购优质医院，长三角布局再下一城</t>
  </si>
  <si>
    <t>2021-04-27 07:12:42</t>
  </si>
  <si>
    <t>【电子-韦尔股份(603501)】张欣：Q1高增长，从手机CIS到汽车等打开天花板</t>
  </si>
  <si>
    <t>【电新汽车】苏晨：Cerence：人工智能助力未来出行——车智能化海外公司系列报告</t>
  </si>
  <si>
    <t>【医药-海吉亚医疗(6078.HK)】祝嘉琦：事件点评：大手笔收购优质医院，长三角布局再下一城</t>
  </si>
  <si>
    <t>【食品饮料】范劲松：2021Q1食品饮料行业基金持仓分析：高端酒再获增持，大众品整体回落</t>
  </si>
  <si>
    <t>【晨会聚焦】2021Q1股票型基金季报与外资持仓分析</t>
  </si>
  <si>
    <t>2021-04-26 07:10:53</t>
  </si>
  <si>
    <t>中泰策略 | 即将进入老龄少子化时代的投资机会探索</t>
  </si>
  <si>
    <t>【金融工程】唐军：持仓仍高度集中，食品饮料出现减持——2021Q1股票型基金季报与外资持仓分析</t>
  </si>
  <si>
    <t>【银行-宁波银行(002142)】戴志锋：详细解读宁波银行2021年1季报：营收同比增22%，资产质量优秀，成长持续性最强</t>
  </si>
  <si>
    <t>【医药】祝嘉琦：2020年年报分析之CRO、CDMO：行业迎来业绩加速兑现期，重视中长期高景气持续</t>
  </si>
  <si>
    <t>【家电-科沃斯(603486)】邓欣：盈利突破新上台阶</t>
  </si>
  <si>
    <t>【有色-神火股份(000933)】谢鸿鹤：行业高景气仍将延续，公司进入业绩快速释放期</t>
  </si>
  <si>
    <t>中泰大宗指南｜周期品周度运行变化——第15期</t>
  </si>
  <si>
    <t>【首席声音】张忆东：初生牛犊不怕虎，今年重要的底部已经基本形成</t>
  </si>
  <si>
    <t>2021-04-28 21:18:53</t>
  </si>
  <si>
    <t>本文转载自陆浦投资2021年4月28日整理发布的张忆东先生在陆浦投资2021年高峰会论坛上分享的观点。</t>
  </si>
  <si>
    <t>【海通策略】温和通胀利于制造业盈利扩张——中国智造系列4（荀玉根、李影）</t>
  </si>
  <si>
    <t>2021-04-29 20:28:51</t>
  </si>
  <si>
    <t>【海通策略】茅指数忧虑的出路（荀玉根、郑子勋）</t>
  </si>
  <si>
    <t>2021-04-27 16:40:37</t>
  </si>
  <si>
    <t>春节以来代表超大市值的茅指数跑输，是性价比的自我修正。从盈利和资金配置看，今年中大盘机会更大。</t>
  </si>
  <si>
    <t>【海通立体策略】上周资金净流入83亿元（荀玉根、郑子勋）</t>
  </si>
  <si>
    <t>2021-04-26 19:28:28</t>
  </si>
  <si>
    <t>4月第三周资金入市合计净流入83亿元，其中融资余额增加74亿元，公募基金发行增加166亿元，ETF净赎回130亿元，沪深股通规模增加210亿元。</t>
  </si>
  <si>
    <t>【天风策略】见微知著——2020年报及2021一季报全景概览</t>
  </si>
  <si>
    <t>2021-04-30 23:00:53</t>
  </si>
  <si>
    <t>季报看景气</t>
  </si>
  <si>
    <t>【招银研究|资本市场月报】国内市场表现平淡，后续等待催化剂出现（2021年4月）</t>
  </si>
  <si>
    <t>2021-04-30 17:57:18</t>
  </si>
  <si>
    <t>全球市场运行主线趋势并未被打破，短期内建议关注刺激市场波动的催化剂出现。</t>
  </si>
  <si>
    <t>【招银研究|宏观点评】重回起跑线——2021年一季度美国GDP数据点评</t>
  </si>
  <si>
    <t>二季度GDP环比增速或创下年内高点。</t>
  </si>
  <si>
    <t>【招银研究|宏观点评】静待花开——2021年4月美联储议息会议点评</t>
  </si>
  <si>
    <t>2021-04-29 19:31:30</t>
  </si>
  <si>
    <t>年内美国货币政策将基本保持稳定，但中长期变数仍存。</t>
  </si>
  <si>
    <t>【招银研究|宏观点评】下游企业利润承压——2021年1-3月工业企业利润数据点评</t>
  </si>
  <si>
    <t>2021-04-28 17:11:31</t>
  </si>
  <si>
    <t>保持增长，延续分化。</t>
  </si>
  <si>
    <t>【招银研究|宏观专题】短端不松，长端不紧：同业存单市场分析与前瞻</t>
  </si>
  <si>
    <t>2021-04-26 18:07:42</t>
  </si>
  <si>
    <t>前瞻地看，同业存单利率中枢年内或将先升后降。</t>
  </si>
  <si>
    <t>2021-04-27 21:35:27</t>
  </si>
  <si>
    <t>全球疫情反弹利好中国经济？</t>
  </si>
  <si>
    <t>2021-04-26 19:55:57</t>
  </si>
  <si>
    <t>中泰宏观首席陈兴：人民币资产吸引力不减</t>
  </si>
  <si>
    <t>2021-04-30 19:22:55</t>
  </si>
  <si>
    <t>2021-04-29 17:19:14</t>
  </si>
  <si>
    <t>2021-04-28 17:06:21</t>
  </si>
  <si>
    <t>今晚19:30 不见不散</t>
  </si>
  <si>
    <t>房地产紧平衡</t>
  </si>
  <si>
    <t>2021-04-27 21:37:42</t>
  </si>
  <si>
    <t>相较需求端，房地产受供给端的影响更显著。</t>
  </si>
  <si>
    <t>CGI深度 | 区域“闯关”碳中和</t>
  </si>
  <si>
    <t>2021-04-30 07:55:29</t>
  </si>
  <si>
    <t>实现碳达峰、碳中和的目标，不仅需要“自上而下”政策引导，更需要各地“自下而上”的勇于探索和积极实践。</t>
  </si>
  <si>
    <t>中金：此轮美国地产周期还有多少空间？</t>
  </si>
  <si>
    <t>美国房地产需求持续性对判断美国自身增长、甚至中国等其他国家相关出口链需求都有重要参考意义。</t>
  </si>
  <si>
    <t>中金 | 美国房地产市场：特征、框架与周期演变</t>
  </si>
  <si>
    <t>本文作为我们系统分析美国房地产的开篇，将就上述问题做出分析，以给投资者提供一个相对清晰的图景。</t>
  </si>
  <si>
    <t>中金：均贫富，大财政再添新主张</t>
  </si>
  <si>
    <t>中金：劳者多得，通胀归来</t>
  </si>
  <si>
    <t>2021-04-29 07:54:06</t>
  </si>
  <si>
    <t>大财政主要从需求端来分析美国通胀，我们将从劳动成本的角度（供给端）来剖析美国通胀前景。</t>
  </si>
  <si>
    <t>中金：百花齐放的餐饮供应链</t>
  </si>
  <si>
    <t>我们认为餐饮供应链的大整合是未来发展方向，但当前仍处百花齐放行业整体大扩容阶段，行业参与者背景多样化。</t>
  </si>
  <si>
    <t>中金：美联储对通胀保持淡定</t>
  </si>
  <si>
    <t>中金 | 公募基金港股持仓分析：持股大增，均衡配置</t>
  </si>
  <si>
    <t>2021-04-28 07:55:54</t>
  </si>
  <si>
    <t>一季度港股持股市值大增51%，占股票资产27%，公募持股占南向整体24%。</t>
  </si>
  <si>
    <t>中金：举足“氢”重，跬步千里</t>
  </si>
  <si>
    <t>在我国提出2060年达到“碳中和”目标的背景下，我们认为氢能作为二次能源不可或缺。</t>
  </si>
  <si>
    <t>中金宏观探市：谁买美债，谁抛美债？</t>
  </si>
  <si>
    <t>2021-04-27 07:52:25</t>
  </si>
  <si>
    <t>随着美债收益率上升，美债配置价值上升，在共同基金和日本机构投资者潜在增持美债的背景下，如果不发生流动性枯竭，我们预计短期内再次出现美债大幅抛售导致利率陡升的可能性较低。</t>
  </si>
  <si>
    <t>中金：如何刻画美国金融市场流动性？</t>
  </si>
  <si>
    <t>当前美国金融市场的流动性都依然处于非常宽裕的状态，并没有因近期长端美债利率上行而出现明显收紧。</t>
  </si>
  <si>
    <t>中金 | 快递龙头或迎来布局时机：从监管动向与海外经验看竞争</t>
  </si>
  <si>
    <t>我们认为在当前时点龙头快递公司市值偏低估，迎来布局时机。</t>
  </si>
  <si>
    <t>中金：货币政策预期差之下，银行配债需求会开始释放么？</t>
  </si>
  <si>
    <t>3月以来，多数市场投资者对债市抱持谨慎甚至看空态度。但在等待“最后一跌”的过程中，不知不觉市场利率已经下行了</t>
  </si>
  <si>
    <t>中金：可转债底部未到，但逐渐在变好</t>
  </si>
  <si>
    <t>综合来看，随着股市换手率回落，“三重底”形成，虽然技术上距离调整真正的尾声尚有距离。</t>
  </si>
  <si>
    <t>中金：“大财政”重启，低通胀一去不回</t>
  </si>
  <si>
    <t>2021-04-26 07:58:22</t>
  </si>
  <si>
    <t>1980年代以来，美国贫富分化愈演愈烈，加上近年来货币政策遇到瓶颈，效果日渐下降，财政政策的重要性明显提升，大财政时代重启。</t>
  </si>
  <si>
    <t>中金：下调全年GDP增速至8.5%</t>
  </si>
  <si>
    <t>疫情带来的供给端冲击导致成本上升，需求也因为收入分化而没有原来预期的恢复那么顺利。</t>
  </si>
  <si>
    <t>中金：“紧信用、松货币”观点印证，未来如何看？</t>
  </si>
  <si>
    <t>我们预计随着信用到期高峰过去，不排除利率有小幅上行的可能，但看远一点，下半年融资红线和集中批地或带动楼市逐渐降温，在经济增速偏弱信号增加的背景下，货币政策放松空间也将随之增加。</t>
  </si>
  <si>
    <t>中金 | 公募基金2021年一季报回顾：均衡配置，加仓港股</t>
  </si>
  <si>
    <t>2021年一季度公募股票类资产配置比例略降。一季度市场在经历春节前上涨后步入“中期调整”，沪深300和创业板指季度跌幅分别为3.1%和7.0%。</t>
  </si>
  <si>
    <t>中金：本地出行，众彩纷呈</t>
  </si>
  <si>
    <t>我们认为在城镇化率继续提升、国家提出碳中和的背景下，结合数字化技术的本地出行市场未来仍充满想象空间。</t>
  </si>
  <si>
    <t>中金：山西煤炭企业债券走势探讨</t>
  </si>
  <si>
    <t>本文试图针对山西煤炭债券融资与后续走势进行探讨。</t>
  </si>
  <si>
    <t>货基规模为何大幅增长？——货币基金2021年一季报点评</t>
  </si>
  <si>
    <t>2021-04-30 08:14:37</t>
  </si>
  <si>
    <t>绿茵转债，生态环境建设行业优质企业</t>
  </si>
  <si>
    <t>绿茵转债规模一般，债底保护偏弱，平价低于面值，市场或给予20%的溢价，预计上市价格为113元左右，建议积极参与新债申购。</t>
  </si>
  <si>
    <t>【天风研究 · 固收】信用早早报（4月30日）</t>
  </si>
  <si>
    <t>信用早早报（2021-04-30）</t>
  </si>
  <si>
    <t>【天风研究·转债】转债日报（4月30日）</t>
  </si>
  <si>
    <t>转债日报（4月29日）</t>
  </si>
  <si>
    <t>4月末了，5月怎么看？——天风总量团队联席解读（2021-4-28）</t>
  </si>
  <si>
    <t>2021-04-29 07:07:16</t>
  </si>
  <si>
    <t>税期影响下，4月不紧，5月会紧吗？货币政策到底什么取向？如何看待5月市场？继续交易通胀还是交易流动性？天风证券研究所总量团队将为大家奉上每周论势！</t>
  </si>
  <si>
    <t>【天风研究·固收】信用早早报（4月29日）</t>
  </si>
  <si>
    <t>信用早早报（4月29日）</t>
  </si>
  <si>
    <t>【天风研究·转债】转债日报（4月29日）</t>
  </si>
  <si>
    <t>2021-04-28 07:10:02</t>
  </si>
  <si>
    <t>【天风研究·固收】信用早早报（4月28日）</t>
  </si>
  <si>
    <t>信用早早报（4月28日）</t>
  </si>
  <si>
    <t>【天风研究·转债】转债日报（4月28日）</t>
  </si>
  <si>
    <t>转债日报（4月28日）</t>
  </si>
  <si>
    <t>什么是央行眼中的通胀？——中国央行</t>
  </si>
  <si>
    <t>2021-04-27 08:39:07</t>
  </si>
  <si>
    <t>【天风研究·固收】信用早早报（4月27日）</t>
  </si>
  <si>
    <t>信用早早报（4月27日）</t>
  </si>
  <si>
    <t>【天风研究·转债】转债日报（4月27日）</t>
  </si>
  <si>
    <t>转债日报（4月27日）</t>
  </si>
  <si>
    <t>2021-04-26 08:02:13</t>
  </si>
  <si>
    <t>永煤之后，各地政府如何应对债市收缩？——信用债市场周报（2021-4-25）</t>
  </si>
  <si>
    <t>我们从主要领导态度、对策和当前主要着力点三个维度出发对河南、山西、河北、天津应对债市收缩的方式进行分析，并测算相关地区及主体已偿还及后续债券到期压力。</t>
  </si>
  <si>
    <t>行业利差涨跌互现——产业债行业利差动态跟踪（2021-04-25)</t>
  </si>
  <si>
    <t>产业债行业利差动态跟踪（2021-04-25)</t>
  </si>
  <si>
    <t>本周资产证券化市场回顾（2021-04-25）</t>
  </si>
  <si>
    <t>【天风研究·固收】信用早早报（4月26日）</t>
  </si>
  <si>
    <t>信用早早报（4月26日）</t>
  </si>
  <si>
    <t>【天风研究·转债】转债日报（4月26日）</t>
  </si>
  <si>
    <t>转债日报（4月26日）</t>
  </si>
  <si>
    <t>美国基建启示录（天风宏观宋雪涛）</t>
  </si>
  <si>
    <t>2021-04-29 21:57:41</t>
  </si>
  <si>
    <t>基建对经济和劳动生产率的影响取决于几个关键要素</t>
  </si>
  <si>
    <t>宋雪涛：市场高估了印度疫情的影响</t>
  </si>
  <si>
    <t>2021-04-28 17:14:19</t>
  </si>
  <si>
    <t>印式防疫：保经济，不保人命</t>
  </si>
  <si>
    <t>风险定价 | 核心资产为何反弹？（天风宏观宋雪涛）</t>
  </si>
  <si>
    <t>2021-04-27 21:20:18</t>
  </si>
  <si>
    <t>4月第5周大类资产风险状态</t>
  </si>
  <si>
    <t>宋雪涛：黄金没有“黄金机会”</t>
  </si>
  <si>
    <t>2021-04-26 23:53:05</t>
  </si>
  <si>
    <t>今年黄金可能既没有投机价值，也没有系统风险</t>
  </si>
  <si>
    <t>4月不紧，5月不松（天风宏观宋雪涛）</t>
  </si>
  <si>
    <t>2021-04-26 16:11:30</t>
  </si>
  <si>
    <t>​5月的动态流动性缺口较大，预计流动性从偏松转向中性偏紧</t>
  </si>
  <si>
    <t>【广发策略】剔除基数效应，A股盈利显著改善 ——20年报21一季报业绩速览</t>
  </si>
  <si>
    <t>2021-04-30 18:14:53</t>
  </si>
  <si>
    <t>剔除去年一季度低基数效应后，21Q1A股剔除金融一季报利润增速32.01%（年报利润增速3.27%）。</t>
  </si>
  <si>
    <t>【广发策略】资金视角看“碳中和”绿色投向—“碳中和”主题投资系列（六）</t>
  </si>
  <si>
    <t>2021-04-29 17:05:20</t>
  </si>
  <si>
    <t>国有资本/债/顶级PE/科创板/定增/并购六大资金面看“碳中和”。</t>
  </si>
  <si>
    <t>【广发策略】上周新发基金扩张，两融融资上升——广发流动性跟踪周报（4月第4期）</t>
  </si>
  <si>
    <t>2021-04-27 19:16:35</t>
  </si>
  <si>
    <t>上周在南下资金买入的带动下，A股二级市场整体呈现资金净流出。</t>
  </si>
  <si>
    <t>中金 | 业绩快览：盈利修复，结构分化</t>
  </si>
  <si>
    <t>2021-04-30 13:34:34</t>
  </si>
  <si>
    <t>A股上市公司2020年年报和一季报业绩已经基本披露完毕，我们特此进行快评。</t>
  </si>
  <si>
    <t>我们测算成屋销售未来几个月将逐渐回落并在三季度回到疫情前正常中枢</t>
  </si>
  <si>
    <t>消费与金融属性强；供需两个维度，长短两个层次</t>
  </si>
  <si>
    <t>中金 | 海外：4月FOMC：增长与政策谁先掉头？</t>
  </si>
  <si>
    <t>2021-04-29 08:00:05</t>
  </si>
  <si>
    <t>在未来一段时间内，美股市场所面临的宏观和政策环境依然是整体积极的，不至于出现显著的增长方向改变与政策风险</t>
  </si>
  <si>
    <t>2021-04-28 13:15:29</t>
  </si>
  <si>
    <t>2021-04-26 09:06:39</t>
  </si>
  <si>
    <t>摘要公募基金2021年一季报回顾：仓位下降，港股配置提升2021年一季度公募股票类资产配置比例略降。一季度市</t>
  </si>
  <si>
    <t>中金：FOF规模突破千亿元，偏债混合型占六成——公募FOF 2021年一季报</t>
  </si>
  <si>
    <t>◆       正文       ◆市场规模：FOF规模突破千亿元，中低风险产品占主流►存量：FOF市场规模</t>
  </si>
  <si>
    <t>中金：“固收+”产品三问三答——“固收+”基金2021年一季报</t>
  </si>
  <si>
    <t>2021年一季度A股市场结束了春节前的上涨，步入震荡下跌的调整阶段，主要市场指数均不同程度下跌，万得全A指数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</si>
</sst>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charset val="134"/>
      <scheme val="minor"/>
    </font>
    <font>
      <sz val="9"/>
      <name val="等线"/>
      <family val="2"/>
      <charset val="134"/>
      <scheme val="minor"/>
    </font>
    <font>
      <sz val="10"/>
      <name val="Arial"/>
      <family val="2"/>
    </font>
    <font>
      <u/>
      <sz val="10"/>
      <name val="Arial"/>
      <family val="2"/>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cellStyleXfs>
  <cellXfs count="6">
    <xf numFmtId="0" fontId="0" fillId="0" borderId="0" xfId="0">
      <alignment vertical="center"/>
    </xf>
    <xf numFmtId="0" fontId="2" fillId="0" borderId="0" xfId="1" applyAlignment="1">
      <alignment vertical="center"/>
    </xf>
    <xf numFmtId="0" fontId="2" fillId="0" borderId="0" xfId="1" applyFill="1" applyBorder="1" applyAlignment="1" applyProtection="1"/>
    <xf numFmtId="0" fontId="3" fillId="0" borderId="0" xfId="1" applyFont="1" applyFill="1" applyBorder="1" applyAlignment="1" applyProtection="1"/>
    <xf numFmtId="0" fontId="2" fillId="0" borderId="0" xfId="0" applyFont="1" applyAlignment="1"/>
    <xf numFmtId="0" fontId="3" fillId="0" borderId="0" xfId="0" applyFont="1" applyAlignment="1"/>
  </cellXfs>
  <cellStyles count="2">
    <cellStyle name="常规" xfId="0" builtinId="0"/>
    <cellStyle name="常规 2" xfId="1" xr:uid="{69473E80-CD70-4FBB-A16B-335686939C7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4D3DB-9796-4638-B4D9-06ACCE35CD4B}">
  <sheetPr>
    <outlinePr summaryBelow="0" summaryRight="0"/>
  </sheetPr>
  <dimension ref="A1:E174"/>
  <sheetViews>
    <sheetView tabSelected="1" topLeftCell="B169" zoomScaleNormal="100" workbookViewId="0">
      <selection activeCell="A2" sqref="A2:XFD32"/>
    </sheetView>
  </sheetViews>
  <sheetFormatPr defaultRowHeight="12.3" x14ac:dyDescent="0.4"/>
  <cols>
    <col min="1" max="1" width="10.796875" style="2" customWidth="1"/>
    <col min="2" max="2" width="84.59765625" style="2" customWidth="1"/>
    <col min="3" max="3" width="17.09765625" style="2" customWidth="1"/>
    <col min="4" max="4" width="82.796875" style="2" customWidth="1"/>
    <col min="5" max="5" width="10.796875" style="2" customWidth="1"/>
    <col min="6" max="16384" width="8.796875" style="1"/>
  </cols>
  <sheetData>
    <row r="1" spans="1:5" x14ac:dyDescent="0.4">
      <c r="A1" s="2" t="s">
        <v>313</v>
      </c>
      <c r="B1" s="2" t="s">
        <v>312</v>
      </c>
      <c r="C1" s="2" t="s">
        <v>311</v>
      </c>
      <c r="D1" s="2" t="s">
        <v>310</v>
      </c>
      <c r="E1" s="2" t="s">
        <v>309</v>
      </c>
    </row>
    <row r="2" spans="1:5" customFormat="1" ht="14.1" x14ac:dyDescent="0.4">
      <c r="A2" s="4" t="s">
        <v>3</v>
      </c>
      <c r="B2" s="4" t="s">
        <v>1274</v>
      </c>
      <c r="C2" s="4" t="s">
        <v>1275</v>
      </c>
      <c r="D2" s="4" t="s">
        <v>1276</v>
      </c>
      <c r="E2" s="5" t="str">
        <f>HYPERLINK("http://mp.weixin.qq.com/s?__biz=MzUzNTE3NDMwNw==&amp;mid=2247526880&amp;idx=1&amp;sn=e5f50dc7a48c732177bfbe5f26bc0343&amp;chksm=fa8ba42ccdfc2d3ad94f498d4466ef8bd4b236e3e7b939cd60d23fed9c1cb0a7a4818cbdbea7#rd","文章永久链接")</f>
        <v>文章永久链接</v>
      </c>
    </row>
    <row r="3" spans="1:5" customFormat="1" ht="14.1" x14ac:dyDescent="0.4">
      <c r="A3" s="4" t="s">
        <v>3</v>
      </c>
      <c r="B3" s="4" t="s">
        <v>1277</v>
      </c>
      <c r="C3" s="4" t="s">
        <v>1275</v>
      </c>
      <c r="D3" s="4" t="s">
        <v>1278</v>
      </c>
      <c r="E3" s="5" t="str">
        <f>HYPERLINK("http://mp.weixin.qq.com/s?__biz=MzUzNTE3NDMwNw==&amp;mid=2247526880&amp;idx=2&amp;sn=4703790a8254e0a858717d39d395f6e4&amp;chksm=fa8ba42ccdfc2d3af3de7dd58a81c6a881b292003232f9028ad6a621f620b3631b52309f81c8#rd","文章永久链接")</f>
        <v>文章永久链接</v>
      </c>
    </row>
    <row r="4" spans="1:5" customFormat="1" ht="14.1" x14ac:dyDescent="0.4">
      <c r="A4" s="4" t="s">
        <v>3</v>
      </c>
      <c r="B4" s="4" t="s">
        <v>1279</v>
      </c>
      <c r="C4" s="4" t="s">
        <v>1275</v>
      </c>
      <c r="D4" s="4" t="s">
        <v>1280</v>
      </c>
      <c r="E4" s="5" t="str">
        <f>HYPERLINK("http://mp.weixin.qq.com/s?__biz=MzUzNTE3NDMwNw==&amp;mid=2247526880&amp;idx=3&amp;sn=6d0ccf199d5e0023f057167f3823dc74&amp;chksm=fa8ba42ccdfc2d3a9be87cfa1fa6152359595c93ea17bedd9239c0f8c1bb3869fe50c421e37d#rd","文章永久链接")</f>
        <v>文章永久链接</v>
      </c>
    </row>
    <row r="5" spans="1:5" customFormat="1" ht="14.1" x14ac:dyDescent="0.4">
      <c r="A5" s="4" t="s">
        <v>3</v>
      </c>
      <c r="B5" s="4" t="s">
        <v>1281</v>
      </c>
      <c r="C5" s="4" t="s">
        <v>1275</v>
      </c>
      <c r="D5" s="4" t="s">
        <v>1282</v>
      </c>
      <c r="E5" s="5" t="str">
        <f>HYPERLINK("http://mp.weixin.qq.com/s?__biz=MzUzNTE3NDMwNw==&amp;mid=2247526880&amp;idx=4&amp;sn=367347208a8f0c0f09c37d6cb24a072a&amp;chksm=fa8ba42ccdfc2d3ad2acca4e45b547a09b338cb667dd3a7b2b61ba56c0a54751f9b2a10fc3dc#rd","文章永久链接")</f>
        <v>文章永久链接</v>
      </c>
    </row>
    <row r="6" spans="1:5" customFormat="1" ht="14.1" x14ac:dyDescent="0.4">
      <c r="A6" s="4" t="s">
        <v>3</v>
      </c>
      <c r="B6" s="4" t="s">
        <v>1283</v>
      </c>
      <c r="C6" s="4" t="s">
        <v>1275</v>
      </c>
      <c r="D6" s="4" t="s">
        <v>1284</v>
      </c>
      <c r="E6" s="5" t="str">
        <f>HYPERLINK("http://mp.weixin.qq.com/s?__biz=MzUzNTE3NDMwNw==&amp;mid=2247526880&amp;idx=5&amp;sn=0c8866f52f7029f7e059d30cd2975c2f&amp;chksm=fa8ba42ccdfc2d3ab7aa1b44448c50ff430eaa47379e4afc9b4f94495e549146a4f587f9f48b#rd","文章永久链接")</f>
        <v>文章永久链接</v>
      </c>
    </row>
    <row r="7" spans="1:5" customFormat="1" ht="14.1" x14ac:dyDescent="0.4">
      <c r="A7" s="4" t="s">
        <v>3</v>
      </c>
      <c r="B7" s="4" t="s">
        <v>1285</v>
      </c>
      <c r="C7" s="4" t="s">
        <v>1275</v>
      </c>
      <c r="D7" s="4" t="s">
        <v>1286</v>
      </c>
      <c r="E7" s="5" t="str">
        <f>HYPERLINK("http://mp.weixin.qq.com/s?__biz=MzUzNTE3NDMwNw==&amp;mid=2247526880&amp;idx=6&amp;sn=efcaef287c625157fe5f261d92c262df&amp;chksm=fa8ba42ccdfc2d3ace70ab3fe3c258a006bc5203ad22e9e525fdcc838a8939517aafe55e56d5#rd","文章永久链接")</f>
        <v>文章永久链接</v>
      </c>
    </row>
    <row r="8" spans="1:5" customFormat="1" ht="14.1" x14ac:dyDescent="0.4">
      <c r="A8" s="4" t="s">
        <v>3</v>
      </c>
      <c r="B8" s="4" t="s">
        <v>1287</v>
      </c>
      <c r="C8" s="4" t="s">
        <v>1275</v>
      </c>
      <c r="D8" s="4" t="s">
        <v>1288</v>
      </c>
      <c r="E8" s="5" t="str">
        <f>HYPERLINK("http://mp.weixin.qq.com/s?__biz=MzUzNTE3NDMwNw==&amp;mid=2247526880&amp;idx=7&amp;sn=dd9fb2d4c1a65fd85a85bc535fa8eba5&amp;chksm=fa8ba42ccdfc2d3aa3d9d7f2006eb83fbe002f7b96e3d7ef20d9678f6ce8544e71387297743e#rd","文章永久链接")</f>
        <v>文章永久链接</v>
      </c>
    </row>
    <row r="9" spans="1:5" customFormat="1" ht="14.1" x14ac:dyDescent="0.4">
      <c r="A9" s="4" t="s">
        <v>3</v>
      </c>
      <c r="B9" s="4" t="s">
        <v>1289</v>
      </c>
      <c r="C9" s="4" t="s">
        <v>1275</v>
      </c>
      <c r="D9" s="4" t="s">
        <v>1290</v>
      </c>
      <c r="E9" s="5" t="str">
        <f>HYPERLINK("http://mp.weixin.qq.com/s?__biz=MzUzNTE3NDMwNw==&amp;mid=2247526880&amp;idx=8&amp;sn=6381980a9105467d9bfd10c2202f4f18&amp;chksm=fa8ba42ccdfc2d3abe0d3a24224c7e5ddc9eccc54fbe91b231154fdfd3301f4a386c05410835#rd","文章永久链接")</f>
        <v>文章永久链接</v>
      </c>
    </row>
    <row r="10" spans="1:5" customFormat="1" ht="14.1" x14ac:dyDescent="0.4">
      <c r="A10" s="4" t="s">
        <v>3</v>
      </c>
      <c r="B10" s="4" t="s">
        <v>1291</v>
      </c>
      <c r="C10" s="4" t="s">
        <v>1292</v>
      </c>
      <c r="D10" s="4" t="s">
        <v>1293</v>
      </c>
      <c r="E10" s="5" t="str">
        <f>HYPERLINK("http://mp.weixin.qq.com/s?__biz=MzUzNTE3NDMwNw==&amp;mid=2247526736&amp;idx=1&amp;sn=b3ebe614ea7d3885654f8dad120798ab&amp;chksm=fa8ba49ccdfc2d8ab8a0987ffd331567afb8e0f4755fe4ae27f9114fade896fc391a9ea14eda#rd","文章永久链接")</f>
        <v>文章永久链接</v>
      </c>
    </row>
    <row r="11" spans="1:5" customFormat="1" ht="14.1" x14ac:dyDescent="0.4">
      <c r="A11" s="4" t="s">
        <v>3</v>
      </c>
      <c r="B11" s="4" t="s">
        <v>1294</v>
      </c>
      <c r="C11" s="4" t="s">
        <v>1292</v>
      </c>
      <c r="D11" s="4" t="s">
        <v>1295</v>
      </c>
      <c r="E11" s="5" t="str">
        <f>HYPERLINK("http://mp.weixin.qq.com/s?__biz=MzUzNTE3NDMwNw==&amp;mid=2247526736&amp;idx=2&amp;sn=9e017f886167440ba44347d0e1258223&amp;chksm=fa8ba49ccdfc2d8aaf8c809b4febc1a7a9146ff7c60200cce8b7c7964a5057180a577be8af0a#rd","文章永久链接")</f>
        <v>文章永久链接</v>
      </c>
    </row>
    <row r="12" spans="1:5" customFormat="1" ht="14.1" x14ac:dyDescent="0.4">
      <c r="A12" s="4" t="s">
        <v>3</v>
      </c>
      <c r="B12" s="4" t="s">
        <v>1296</v>
      </c>
      <c r="C12" s="4" t="s">
        <v>1292</v>
      </c>
      <c r="D12" s="4" t="s">
        <v>1297</v>
      </c>
      <c r="E12" s="5" t="str">
        <f>HYPERLINK("http://mp.weixin.qq.com/s?__biz=MzUzNTE3NDMwNw==&amp;mid=2247526736&amp;idx=3&amp;sn=1888fcc22e1ca7543e708e8b1d7919d4&amp;chksm=fa8ba49ccdfc2d8a31c5f3423659be90cbb0244dfa3c8d0b7e86defd12c66a6358d0d4cb14dc#rd","文章永久链接")</f>
        <v>文章永久链接</v>
      </c>
    </row>
    <row r="13" spans="1:5" customFormat="1" ht="14.1" x14ac:dyDescent="0.4">
      <c r="A13" s="4" t="s">
        <v>3</v>
      </c>
      <c r="B13" s="4" t="s">
        <v>1298</v>
      </c>
      <c r="C13" s="4" t="s">
        <v>1292</v>
      </c>
      <c r="D13" s="4" t="s">
        <v>1299</v>
      </c>
      <c r="E13" s="5" t="str">
        <f>HYPERLINK("http://mp.weixin.qq.com/s?__biz=MzUzNTE3NDMwNw==&amp;mid=2247526736&amp;idx=4&amp;sn=a0a6ab233a04ba01e4ae4a0ebf0ba463&amp;chksm=fa8ba49ccdfc2d8aab42fd1118c8cad9e7566d811462add898a2c16fa1f7ce587db919cd7456#rd","文章永久链接")</f>
        <v>文章永久链接</v>
      </c>
    </row>
    <row r="14" spans="1:5" customFormat="1" ht="14.1" x14ac:dyDescent="0.4">
      <c r="A14" s="4" t="s">
        <v>3</v>
      </c>
      <c r="B14" s="4" t="s">
        <v>1300</v>
      </c>
      <c r="C14" s="4" t="s">
        <v>1292</v>
      </c>
      <c r="D14" s="4" t="s">
        <v>1301</v>
      </c>
      <c r="E14" s="5" t="str">
        <f>HYPERLINK("http://mp.weixin.qq.com/s?__biz=MzUzNTE3NDMwNw==&amp;mid=2247526736&amp;idx=5&amp;sn=228e418bcf2cdb9901a48974daa9bd4c&amp;chksm=fa8ba49ccdfc2d8a340009f3eb35b9bc354fbb8be7ccf7251cd430cdc5e7a3e9b922a3c48696#rd","文章永久链接")</f>
        <v>文章永久链接</v>
      </c>
    </row>
    <row r="15" spans="1:5" customFormat="1" ht="14.1" x14ac:dyDescent="0.4">
      <c r="A15" s="4" t="s">
        <v>3</v>
      </c>
      <c r="B15" s="4" t="s">
        <v>1302</v>
      </c>
      <c r="C15" s="4" t="s">
        <v>1292</v>
      </c>
      <c r="D15" s="4" t="s">
        <v>1303</v>
      </c>
      <c r="E15" s="5" t="str">
        <f>HYPERLINK("http://mp.weixin.qq.com/s?__biz=MzUzNTE3NDMwNw==&amp;mid=2247526736&amp;idx=6&amp;sn=978fccc9ad4fda5a04ccb31783783ba9&amp;chksm=fa8ba49ccdfc2d8a699008d5e05f76a327fad1f57bc4f5f89802143e84515414bcb2c185f3e2#rd","文章永久链接")</f>
        <v>文章永久链接</v>
      </c>
    </row>
    <row r="16" spans="1:5" customFormat="1" ht="14.1" x14ac:dyDescent="0.4">
      <c r="A16" s="4" t="s">
        <v>3</v>
      </c>
      <c r="B16" s="4" t="s">
        <v>1304</v>
      </c>
      <c r="C16" s="4" t="s">
        <v>1292</v>
      </c>
      <c r="D16" s="4" t="s">
        <v>1305</v>
      </c>
      <c r="E16" s="5" t="str">
        <f>HYPERLINK("http://mp.weixin.qq.com/s?__biz=MzUzNTE3NDMwNw==&amp;mid=2247526736&amp;idx=7&amp;sn=8ca9612f780943df6db1ea2068020cf2&amp;chksm=fa8ba49ccdfc2d8ad456d9889a085aee139a2155c6b7b48d46c780b599808cf976c31d48d150#rd","文章永久链接")</f>
        <v>文章永久链接</v>
      </c>
    </row>
    <row r="17" spans="1:5" customFormat="1" ht="14.1" x14ac:dyDescent="0.4">
      <c r="A17" s="4" t="s">
        <v>3</v>
      </c>
      <c r="B17" s="4" t="s">
        <v>1306</v>
      </c>
      <c r="C17" s="4" t="s">
        <v>1292</v>
      </c>
      <c r="D17" s="4" t="s">
        <v>1307</v>
      </c>
      <c r="E17" s="5" t="str">
        <f>HYPERLINK("http://mp.weixin.qq.com/s?__biz=MzUzNTE3NDMwNw==&amp;mid=2247526736&amp;idx=8&amp;sn=ebcba8024c766ab246c2bef5f3461ece&amp;chksm=fa8ba49ccdfc2d8ae3650718ee22c157f48d0048cb06edc0edd8cab95c513e52099e7fac2f38#rd","文章永久链接")</f>
        <v>文章永久链接</v>
      </c>
    </row>
    <row r="18" spans="1:5" customFormat="1" ht="14.1" x14ac:dyDescent="0.4">
      <c r="A18" s="4" t="s">
        <v>3</v>
      </c>
      <c r="B18" s="4" t="s">
        <v>1308</v>
      </c>
      <c r="C18" s="4" t="s">
        <v>1309</v>
      </c>
      <c r="D18" s="4" t="s">
        <v>1310</v>
      </c>
      <c r="E18" s="5" t="str">
        <f>HYPERLINK("http://mp.weixin.qq.com/s?__biz=MzUzNTE3NDMwNw==&amp;mid=2247526641&amp;idx=1&amp;sn=c4b0edae7c93b3a76bd489cb5e520f38&amp;chksm=fa8ba53dcdfc2c2ba830ede8e7adf6603527e653acada80e4f67f8556905902847617a381550#rd","文章永久链接")</f>
        <v>文章永久链接</v>
      </c>
    </row>
    <row r="19" spans="1:5" customFormat="1" ht="14.1" x14ac:dyDescent="0.4">
      <c r="A19" s="4" t="s">
        <v>3</v>
      </c>
      <c r="B19" s="4" t="s">
        <v>1311</v>
      </c>
      <c r="C19" s="4" t="s">
        <v>1309</v>
      </c>
      <c r="D19" s="4" t="s">
        <v>1312</v>
      </c>
      <c r="E19" s="5" t="str">
        <f>HYPERLINK("http://mp.weixin.qq.com/s?__biz=MzUzNTE3NDMwNw==&amp;mid=2247526641&amp;idx=2&amp;sn=d2e8c91d925c847a18619ca8a7ef653a&amp;chksm=fa8ba53dcdfc2c2b998e3dbdf484b925af63ad01e453502e8b4ded92a62889a93d7f87f41a43#rd","文章永久链接")</f>
        <v>文章永久链接</v>
      </c>
    </row>
    <row r="20" spans="1:5" customFormat="1" ht="14.1" x14ac:dyDescent="0.4">
      <c r="A20" s="4" t="s">
        <v>3</v>
      </c>
      <c r="B20" s="4" t="s">
        <v>1313</v>
      </c>
      <c r="C20" s="4" t="s">
        <v>1309</v>
      </c>
      <c r="D20" s="4" t="s">
        <v>1314</v>
      </c>
      <c r="E20" s="5" t="str">
        <f>HYPERLINK("http://mp.weixin.qq.com/s?__biz=MzUzNTE3NDMwNw==&amp;mid=2247526641&amp;idx=3&amp;sn=ef3ba35d9b12d0df6100a9826c7a702a&amp;chksm=fa8ba53dcdfc2c2be72882a35b49d75765a58a6104cb1ad740062cd5810196a93621a09c7579#rd","文章永久链接")</f>
        <v>文章永久链接</v>
      </c>
    </row>
    <row r="21" spans="1:5" customFormat="1" ht="14.1" x14ac:dyDescent="0.4">
      <c r="A21" s="4" t="s">
        <v>3</v>
      </c>
      <c r="B21" s="4" t="s">
        <v>1315</v>
      </c>
      <c r="C21" s="4" t="s">
        <v>1309</v>
      </c>
      <c r="D21" s="4" t="s">
        <v>1316</v>
      </c>
      <c r="E21" s="5" t="str">
        <f>HYPERLINK("http://mp.weixin.qq.com/s?__biz=MzUzNTE3NDMwNw==&amp;mid=2247526641&amp;idx=4&amp;sn=965458d188889a5e2debd3db46e5c939&amp;chksm=fa8ba53dcdfc2c2b1952767212ca81e90733ea34a0435a0727647d9caf48c70de5225c65a2ed#rd","文章永久链接")</f>
        <v>文章永久链接</v>
      </c>
    </row>
    <row r="22" spans="1:5" customFormat="1" ht="14.1" x14ac:dyDescent="0.4">
      <c r="A22" s="4" t="s">
        <v>3</v>
      </c>
      <c r="B22" s="4" t="s">
        <v>1317</v>
      </c>
      <c r="C22" s="4" t="s">
        <v>1309</v>
      </c>
      <c r="D22" s="4" t="s">
        <v>1318</v>
      </c>
      <c r="E22" s="5" t="str">
        <f>HYPERLINK("http://mp.weixin.qq.com/s?__biz=MzUzNTE3NDMwNw==&amp;mid=2247526641&amp;idx=5&amp;sn=45199a2a74a263c86e0f00af8bec0c39&amp;chksm=fa8ba53dcdfc2c2b95ed71ac111c41b248a7ff37b2b514fb072fe75f2d60d4776ac407102329#rd","文章永久链接")</f>
        <v>文章永久链接</v>
      </c>
    </row>
    <row r="23" spans="1:5" customFormat="1" ht="14.1" x14ac:dyDescent="0.4">
      <c r="A23" s="4" t="s">
        <v>3</v>
      </c>
      <c r="B23" s="4" t="s">
        <v>1319</v>
      </c>
      <c r="C23" s="4" t="s">
        <v>1309</v>
      </c>
      <c r="D23" s="4" t="s">
        <v>1320</v>
      </c>
      <c r="E23" s="5" t="str">
        <f>HYPERLINK("http://mp.weixin.qq.com/s?__biz=MzUzNTE3NDMwNw==&amp;mid=2247526641&amp;idx=6&amp;sn=b789ca2291af6945762e1ff52678926d&amp;chksm=fa8ba53dcdfc2c2b5e00a8357e29ab2b0be47013f259201cc15002f1d3347ef50c3b4991e2b0#rd","文章永久链接")</f>
        <v>文章永久链接</v>
      </c>
    </row>
    <row r="24" spans="1:5" customFormat="1" ht="14.1" x14ac:dyDescent="0.4">
      <c r="A24" s="4" t="s">
        <v>3</v>
      </c>
      <c r="B24" s="4" t="s">
        <v>1321</v>
      </c>
      <c r="C24" s="4" t="s">
        <v>1309</v>
      </c>
      <c r="D24" s="4" t="s">
        <v>1322</v>
      </c>
      <c r="E24" s="5" t="str">
        <f>HYPERLINK("http://mp.weixin.qq.com/s?__biz=MzUzNTE3NDMwNw==&amp;mid=2247526641&amp;idx=7&amp;sn=8b70af28edef6e50e802c0ac1b11562b&amp;chksm=fa8ba53dcdfc2c2ba75d7849680b81d006ec43cd070aac7ce33aa14161744b939ed3acede097#rd","文章永久链接")</f>
        <v>文章永久链接</v>
      </c>
    </row>
    <row r="25" spans="1:5" customFormat="1" ht="14.1" x14ac:dyDescent="0.4">
      <c r="A25" s="4" t="s">
        <v>3</v>
      </c>
      <c r="B25" s="4" t="s">
        <v>1323</v>
      </c>
      <c r="C25" s="4" t="s">
        <v>1324</v>
      </c>
      <c r="D25" s="4" t="s">
        <v>1325</v>
      </c>
      <c r="E25" s="5" t="str">
        <f>HYPERLINK("http://mp.weixin.qq.com/s?__biz=MzUzNTE3NDMwNw==&amp;mid=2247526574&amp;idx=1&amp;sn=f6dad34fb50ecc94bf12a9a3431b00a9&amp;chksm=fa8ba562cdfc2c742a203d412cc0b5a24ba769ede799603325be0c80db043d0ca963141d42a6#rd","文章永久链接")</f>
        <v>文章永久链接</v>
      </c>
    </row>
    <row r="26" spans="1:5" customFormat="1" ht="14.1" x14ac:dyDescent="0.4">
      <c r="A26" s="4" t="s">
        <v>3</v>
      </c>
      <c r="B26" s="4" t="s">
        <v>1326</v>
      </c>
      <c r="C26" s="4" t="s">
        <v>1324</v>
      </c>
      <c r="D26" s="4" t="s">
        <v>1327</v>
      </c>
      <c r="E26" s="5" t="str">
        <f>HYPERLINK("http://mp.weixin.qq.com/s?__biz=MzUzNTE3NDMwNw==&amp;mid=2247526574&amp;idx=2&amp;sn=80c4bef9baaabde929b3ea13a09ba9e3&amp;chksm=fa8ba562cdfc2c744b612c3ac1bfd5dbd4479d9c4aa8c32e1b9e4a493925fa36b7be93d7e0a5#rd","文章永久链接")</f>
        <v>文章永久链接</v>
      </c>
    </row>
    <row r="27" spans="1:5" customFormat="1" ht="14.1" x14ac:dyDescent="0.4">
      <c r="A27" s="4" t="s">
        <v>3</v>
      </c>
      <c r="B27" s="4" t="s">
        <v>1328</v>
      </c>
      <c r="C27" s="4" t="s">
        <v>1324</v>
      </c>
      <c r="D27" s="4" t="s">
        <v>1329</v>
      </c>
      <c r="E27" s="5" t="str">
        <f>HYPERLINK("http://mp.weixin.qq.com/s?__biz=MzUzNTE3NDMwNw==&amp;mid=2247526574&amp;idx=3&amp;sn=c19d7bddef42caee1d597171455b922c&amp;chksm=fa8ba562cdfc2c74ee09f789843f64b5b9a932d4406599141434acdf07160f335f85a83503e7#rd","文章永久链接")</f>
        <v>文章永久链接</v>
      </c>
    </row>
    <row r="28" spans="1:5" customFormat="1" ht="14.1" x14ac:dyDescent="0.4">
      <c r="A28" s="4" t="s">
        <v>3</v>
      </c>
      <c r="B28" s="4" t="s">
        <v>1330</v>
      </c>
      <c r="C28" s="4" t="s">
        <v>1324</v>
      </c>
      <c r="D28" s="4" t="s">
        <v>1331</v>
      </c>
      <c r="E28" s="5" t="str">
        <f>HYPERLINK("http://mp.weixin.qq.com/s?__biz=MzUzNTE3NDMwNw==&amp;mid=2247526574&amp;idx=4&amp;sn=e074acf7d5cca1664baddbf8639c3c65&amp;chksm=fa8ba562cdfc2c74427ce64cdf9100e3d71c21cb60f82867f591ed7ec0c2737fc4479fb80a2b#rd","文章永久链接")</f>
        <v>文章永久链接</v>
      </c>
    </row>
    <row r="29" spans="1:5" customFormat="1" ht="14.1" x14ac:dyDescent="0.4">
      <c r="A29" s="4" t="s">
        <v>3</v>
      </c>
      <c r="B29" s="4" t="s">
        <v>1332</v>
      </c>
      <c r="C29" s="4" t="s">
        <v>1324</v>
      </c>
      <c r="D29" s="4" t="s">
        <v>1333</v>
      </c>
      <c r="E29" s="5" t="str">
        <f>HYPERLINK("http://mp.weixin.qq.com/s?__biz=MzUzNTE3NDMwNw==&amp;mid=2247526574&amp;idx=5&amp;sn=52736c733517f1c6cd17f833d0dacc25&amp;chksm=fa8ba562cdfc2c74f61bc2f7c73e39c9ec2f426c65bb34e89a234d6776fc61f2dffc1e7a8ccb#rd","文章永久链接")</f>
        <v>文章永久链接</v>
      </c>
    </row>
    <row r="30" spans="1:5" customFormat="1" ht="14.1" x14ac:dyDescent="0.4">
      <c r="A30" s="4" t="s">
        <v>3</v>
      </c>
      <c r="B30" s="4" t="s">
        <v>1334</v>
      </c>
      <c r="C30" s="4" t="s">
        <v>1324</v>
      </c>
      <c r="D30" s="4" t="s">
        <v>1335</v>
      </c>
      <c r="E30" s="5" t="str">
        <f>HYPERLINK("http://mp.weixin.qq.com/s?__biz=MzUzNTE3NDMwNw==&amp;mid=2247526574&amp;idx=6&amp;sn=fa3b56ead74c5dd7f46434a5c9860102&amp;chksm=fa8ba562cdfc2c74b6869e06df53451b7acb1d272de1bf80be26a6d77336b3069ae977e60d65#rd","文章永久链接")</f>
        <v>文章永久链接</v>
      </c>
    </row>
    <row r="31" spans="1:5" customFormat="1" ht="14.1" x14ac:dyDescent="0.4">
      <c r="A31" s="4" t="s">
        <v>3</v>
      </c>
      <c r="B31" s="4" t="s">
        <v>1336</v>
      </c>
      <c r="C31" s="4" t="s">
        <v>1324</v>
      </c>
      <c r="D31" s="4" t="s">
        <v>1337</v>
      </c>
      <c r="E31" s="5" t="str">
        <f>HYPERLINK("http://mp.weixin.qq.com/s?__biz=MzUzNTE3NDMwNw==&amp;mid=2247526574&amp;idx=7&amp;sn=5d6af03567ec46490d28f87ad842857b&amp;chksm=fa8ba562cdfc2c749b2717566bc4773b4adb42ce9bf817248fe9fb1f20e986960fb24a8c742d#rd","文章永久链接")</f>
        <v>文章永久链接</v>
      </c>
    </row>
    <row r="32" spans="1:5" customFormat="1" ht="14.1" x14ac:dyDescent="0.4">
      <c r="A32" s="4" t="s">
        <v>3</v>
      </c>
      <c r="B32" s="4" t="s">
        <v>1338</v>
      </c>
      <c r="C32" s="4" t="s">
        <v>1324</v>
      </c>
      <c r="D32" s="4" t="s">
        <v>1339</v>
      </c>
      <c r="E32" s="5" t="str">
        <f>HYPERLINK("http://mp.weixin.qq.com/s?__biz=MzUzNTE3NDMwNw==&amp;mid=2247526574&amp;idx=8&amp;sn=50a7279886418ef4418273477803edf1&amp;chksm=fa8ba562cdfc2c745fe7d4a0c94a08ca1f0a2d3b51fb95e1ac76c2d5fb1474aeae4b82fd5471#rd","文章永久链接")</f>
        <v>文章永久链接</v>
      </c>
    </row>
    <row r="33" spans="1:5" x14ac:dyDescent="0.4">
      <c r="A33" s="2" t="s">
        <v>3</v>
      </c>
      <c r="B33" s="2" t="s">
        <v>89</v>
      </c>
      <c r="C33" s="2" t="s">
        <v>86</v>
      </c>
      <c r="D33" s="2" t="s">
        <v>88</v>
      </c>
      <c r="E33" s="3" t="str">
        <f>HYPERLINK("http://mp.weixin.qq.com/s?__biz=MzUzNTE3NDMwNw==&amp;mid=2247526362&amp;idx=1&amp;sn=b24ede53e3eb342712492fca5ae04c6b&amp;chksm=fa8baa16cdfc2300088823afb258398a012fddce2bd95068f021cac58f85096b9e02cde5dc90#rd","文章永久链接")</f>
        <v>文章永久链接</v>
      </c>
    </row>
    <row r="34" spans="1:5" x14ac:dyDescent="0.4">
      <c r="A34" s="2" t="s">
        <v>3</v>
      </c>
      <c r="B34" s="2" t="s">
        <v>87</v>
      </c>
      <c r="C34" s="2" t="s">
        <v>86</v>
      </c>
      <c r="D34" s="2" t="s">
        <v>85</v>
      </c>
      <c r="E34" s="3" t="str">
        <f>HYPERLINK("http://mp.weixin.qq.com/s?__biz=MzUzNTE3NDMwNw==&amp;mid=2247526362&amp;idx=2&amp;sn=498af658762979b3b683872ed85e3d31&amp;chksm=fa8baa16cdfc2300dcf3bf7968e4c561416e8e226e5222a42a71020a835687b7f6fac176ac6b#rd","文章永久链接")</f>
        <v>文章永久链接</v>
      </c>
    </row>
    <row r="35" spans="1:5" x14ac:dyDescent="0.4">
      <c r="A35" s="2" t="s">
        <v>3</v>
      </c>
      <c r="B35" s="2" t="s">
        <v>84</v>
      </c>
      <c r="C35" s="2" t="s">
        <v>83</v>
      </c>
      <c r="D35" s="2" t="s">
        <v>82</v>
      </c>
      <c r="E35" s="3" t="str">
        <f>HYPERLINK("http://mp.weixin.qq.com/s?__biz=MzUzNTE3NDMwNw==&amp;mid=2247526346&amp;idx=1&amp;sn=b7f8c811dfdfa579dfe3483e8618b578&amp;chksm=fa8baa06cdfc231057041ea954a180afb44802e7330d32f84e8ecebf66fc8bf7157204b0db59#rd","文章永久链接")</f>
        <v>文章永久链接</v>
      </c>
    </row>
    <row r="36" spans="1:5" x14ac:dyDescent="0.4">
      <c r="A36" s="2" t="s">
        <v>3</v>
      </c>
      <c r="B36" s="2" t="s">
        <v>81</v>
      </c>
      <c r="C36" s="2" t="s">
        <v>66</v>
      </c>
      <c r="D36" s="2" t="s">
        <v>80</v>
      </c>
      <c r="E36" s="3" t="str">
        <f>HYPERLINK("http://mp.weixin.qq.com/s?__biz=MzUzNTE3NDMwNw==&amp;mid=2247526312&amp;idx=1&amp;sn=52a1a5283c2e98fbe372fea01fd6edc0&amp;chksm=fa8baa64cdfc23721cff4265ff1770f103bee67b9908aa06bf561811f51d6e1d45988b735ccc#rd","文章永久链接")</f>
        <v>文章永久链接</v>
      </c>
    </row>
    <row r="37" spans="1:5" x14ac:dyDescent="0.4">
      <c r="A37" s="2" t="s">
        <v>3</v>
      </c>
      <c r="B37" s="2" t="s">
        <v>79</v>
      </c>
      <c r="C37" s="2" t="s">
        <v>66</v>
      </c>
      <c r="D37" s="2" t="s">
        <v>78</v>
      </c>
      <c r="E37" s="3" t="str">
        <f>HYPERLINK("http://mp.weixin.qq.com/s?__biz=MzUzNTE3NDMwNw==&amp;mid=2247526312&amp;idx=2&amp;sn=d560d5399eeffd61fb85aca37828b6a5&amp;chksm=fa8baa64cdfc2372f18142da5fd2f115ed475218048d91afff80138ceb8dc46d16e026e4fe63#rd","文章永久链接")</f>
        <v>文章永久链接</v>
      </c>
    </row>
    <row r="38" spans="1:5" x14ac:dyDescent="0.4">
      <c r="A38" s="2" t="s">
        <v>3</v>
      </c>
      <c r="B38" s="2" t="s">
        <v>77</v>
      </c>
      <c r="C38" s="2" t="s">
        <v>66</v>
      </c>
      <c r="D38" s="2" t="s">
        <v>76</v>
      </c>
      <c r="E38" s="3" t="str">
        <f>HYPERLINK("http://mp.weixin.qq.com/s?__biz=MzUzNTE3NDMwNw==&amp;mid=2247526312&amp;idx=3&amp;sn=9bee790d114e5f2c0de603eb08c54a06&amp;chksm=fa8baa64cdfc23724c815cc3ee77ad870b214fec1aed6f14f4c4ab70a6097c2a103409298b85#rd","文章永久链接")</f>
        <v>文章永久链接</v>
      </c>
    </row>
    <row r="39" spans="1:5" x14ac:dyDescent="0.4">
      <c r="A39" s="2" t="s">
        <v>3</v>
      </c>
      <c r="B39" s="2" t="s">
        <v>75</v>
      </c>
      <c r="C39" s="2" t="s">
        <v>66</v>
      </c>
      <c r="D39" s="2" t="s">
        <v>74</v>
      </c>
      <c r="E39" s="3" t="str">
        <f>HYPERLINK("http://mp.weixin.qq.com/s?__biz=MzUzNTE3NDMwNw==&amp;mid=2247526312&amp;idx=4&amp;sn=83d97b4135ff92f9fbe12f384450a422&amp;chksm=fa8baa64cdfc2372a3798e78510b5bc6e1acce661d32b648709b08842cab897cccf3dca7f62d#rd","文章永久链接")</f>
        <v>文章永久链接</v>
      </c>
    </row>
    <row r="40" spans="1:5" x14ac:dyDescent="0.4">
      <c r="A40" s="2" t="s">
        <v>3</v>
      </c>
      <c r="B40" s="2" t="s">
        <v>73</v>
      </c>
      <c r="C40" s="2" t="s">
        <v>66</v>
      </c>
      <c r="D40" s="2" t="s">
        <v>72</v>
      </c>
      <c r="E40" s="3" t="str">
        <f>HYPERLINK("http://mp.weixin.qq.com/s?__biz=MzUzNTE3NDMwNw==&amp;mid=2247526312&amp;idx=5&amp;sn=9f762aa71f3a107ee2f08f0eb212efe9&amp;chksm=fa8baa64cdfc2372e7e9f6aadefe2bc2da68192e15e5aefb529ae809b04bf044e8980375dcef#rd","文章永久链接")</f>
        <v>文章永久链接</v>
      </c>
    </row>
    <row r="41" spans="1:5" x14ac:dyDescent="0.4">
      <c r="A41" s="2" t="s">
        <v>3</v>
      </c>
      <c r="B41" s="2" t="s">
        <v>71</v>
      </c>
      <c r="C41" s="2" t="s">
        <v>66</v>
      </c>
      <c r="D41" s="2" t="s">
        <v>70</v>
      </c>
      <c r="E41" s="3" t="str">
        <f>HYPERLINK("http://mp.weixin.qq.com/s?__biz=MzUzNTE3NDMwNw==&amp;mid=2247526312&amp;idx=6&amp;sn=e3b3341349dc7417c502c8f44d74c6bb&amp;chksm=fa8baa64cdfc2372bd56cff5d3e4883ab2d4f3209e344dce33eecc06f57e43807ddcd09e1057#rd","文章永久链接")</f>
        <v>文章永久链接</v>
      </c>
    </row>
    <row r="42" spans="1:5" x14ac:dyDescent="0.4">
      <c r="A42" s="2" t="s">
        <v>3</v>
      </c>
      <c r="B42" s="2" t="s">
        <v>69</v>
      </c>
      <c r="C42" s="2" t="s">
        <v>66</v>
      </c>
      <c r="D42" s="2" t="s">
        <v>68</v>
      </c>
      <c r="E42" s="3" t="str">
        <f>HYPERLINK("http://mp.weixin.qq.com/s?__biz=MzUzNTE3NDMwNw==&amp;mid=2247526312&amp;idx=7&amp;sn=055051f7a6e8f5bed33c324d7f3a3c60&amp;chksm=fa8baa64cdfc23726f040845c98204d43b47f647b6b1152668e369370e5d424ceb6e7b59b5b3#rd","文章永久链接")</f>
        <v>文章永久链接</v>
      </c>
    </row>
    <row r="43" spans="1:5" x14ac:dyDescent="0.4">
      <c r="A43" s="2" t="s">
        <v>3</v>
      </c>
      <c r="B43" s="2" t="s">
        <v>67</v>
      </c>
      <c r="C43" s="2" t="s">
        <v>66</v>
      </c>
      <c r="D43" s="2" t="s">
        <v>65</v>
      </c>
      <c r="E43" s="3" t="str">
        <f>HYPERLINK("http://mp.weixin.qq.com/s?__biz=MzUzNTE3NDMwNw==&amp;mid=2247526312&amp;idx=8&amp;sn=0599d1028fe9c56401cbae96bfaa5bc4&amp;chksm=fa8baa64cdfc237292bd17a9a91bbbfebc36aae462340bcf6af98c5c2ba01bee238b6ba036ce#rd","文章永久链接")</f>
        <v>文章永久链接</v>
      </c>
    </row>
    <row r="44" spans="1:5" x14ac:dyDescent="0.4">
      <c r="A44" s="2" t="s">
        <v>3</v>
      </c>
      <c r="B44" s="2" t="s">
        <v>64</v>
      </c>
      <c r="C44" s="2" t="s">
        <v>53</v>
      </c>
      <c r="D44" s="2" t="s">
        <v>63</v>
      </c>
      <c r="E44" s="3" t="str">
        <f>HYPERLINK("http://mp.weixin.qq.com/s?__biz=MzUzNTE3NDMwNw==&amp;mid=2247526179&amp;idx=1&amp;sn=9fb33e6c34c3d1f9a7c800c29f141eba&amp;chksm=fa8baaefcdfc23f92e9b3a6875a593333f7446d756f04e0d4a6741040365e150b3ccbaab20b4#rd","文章永久链接")</f>
        <v>文章永久链接</v>
      </c>
    </row>
    <row r="45" spans="1:5" x14ac:dyDescent="0.4">
      <c r="A45" s="2" t="s">
        <v>3</v>
      </c>
      <c r="B45" s="2" t="s">
        <v>62</v>
      </c>
      <c r="C45" s="2" t="s">
        <v>53</v>
      </c>
      <c r="D45" s="2" t="s">
        <v>61</v>
      </c>
      <c r="E45" s="3" t="str">
        <f>HYPERLINK("http://mp.weixin.qq.com/s?__biz=MzUzNTE3NDMwNw==&amp;mid=2247526179&amp;idx=2&amp;sn=9ff0e0f14ee4dda58385ba86fc62e623&amp;chksm=fa8baaefcdfc23f9a95e672b797eceff8dd87c723ebf1779830c442a4b70f0be5870d050076b#rd","文章永久链接")</f>
        <v>文章永久链接</v>
      </c>
    </row>
    <row r="46" spans="1:5" x14ac:dyDescent="0.4">
      <c r="A46" s="2" t="s">
        <v>3</v>
      </c>
      <c r="B46" s="2" t="s">
        <v>60</v>
      </c>
      <c r="C46" s="2" t="s">
        <v>53</v>
      </c>
      <c r="D46" s="2" t="s">
        <v>59</v>
      </c>
      <c r="E46" s="3" t="str">
        <f>HYPERLINK("http://mp.weixin.qq.com/s?__biz=MzUzNTE3NDMwNw==&amp;mid=2247526179&amp;idx=3&amp;sn=fe3694f415b298d7874653cf56196054&amp;chksm=fa8baaefcdfc23f91901af0748433c0e9e876d51edce29f20cafa8e2b77b502634336e663e58#rd","文章永久链接")</f>
        <v>文章永久链接</v>
      </c>
    </row>
    <row r="47" spans="1:5" x14ac:dyDescent="0.4">
      <c r="A47" s="2" t="s">
        <v>3</v>
      </c>
      <c r="B47" s="2" t="s">
        <v>58</v>
      </c>
      <c r="C47" s="2" t="s">
        <v>53</v>
      </c>
      <c r="D47" s="2" t="s">
        <v>57</v>
      </c>
      <c r="E47" s="3" t="str">
        <f>HYPERLINK("http://mp.weixin.qq.com/s?__biz=MzUzNTE3NDMwNw==&amp;mid=2247526179&amp;idx=4&amp;sn=5aebf19e736810d46d09cfa19eeb1fc0&amp;chksm=fa8baaefcdfc23f9dd54f33a8d8328c5422f2848070e53ec0d3b1b52776233c5464b07e9dc96#rd","文章永久链接")</f>
        <v>文章永久链接</v>
      </c>
    </row>
    <row r="48" spans="1:5" x14ac:dyDescent="0.4">
      <c r="A48" s="2" t="s">
        <v>3</v>
      </c>
      <c r="B48" s="2" t="s">
        <v>56</v>
      </c>
      <c r="C48" s="2" t="s">
        <v>53</v>
      </c>
      <c r="D48" s="2" t="s">
        <v>55</v>
      </c>
      <c r="E48" s="3" t="str">
        <f>HYPERLINK("http://mp.weixin.qq.com/s?__biz=MzUzNTE3NDMwNw==&amp;mid=2247526179&amp;idx=5&amp;sn=97081711373844cc93c5c4f1288b2de5&amp;chksm=fa8baaefcdfc23f9a94313b41b97c6be1711e20518631042bef47fb37e825921df2c8fd72562#rd","文章永久链接")</f>
        <v>文章永久链接</v>
      </c>
    </row>
    <row r="49" spans="1:5" x14ac:dyDescent="0.4">
      <c r="A49" s="2" t="s">
        <v>3</v>
      </c>
      <c r="B49" s="2" t="s">
        <v>54</v>
      </c>
      <c r="C49" s="2" t="s">
        <v>53</v>
      </c>
      <c r="D49" s="2" t="s">
        <v>52</v>
      </c>
      <c r="E49" s="3" t="str">
        <f>HYPERLINK("http://mp.weixin.qq.com/s?__biz=MzUzNTE3NDMwNw==&amp;mid=2247526179&amp;idx=6&amp;sn=a883d508fe08070db13c249fff9f212d&amp;chksm=fa8baaefcdfc23f95e810a003635151c281c603fbfdf13fd9e3d17cfc846fbd9e0a7cdda3ff2#rd","文章永久链接")</f>
        <v>文章永久链接</v>
      </c>
    </row>
    <row r="50" spans="1:5" x14ac:dyDescent="0.4">
      <c r="A50" s="2" t="s">
        <v>3</v>
      </c>
      <c r="B50" s="2" t="s">
        <v>51</v>
      </c>
      <c r="C50" s="2" t="s">
        <v>36</v>
      </c>
      <c r="D50" s="2" t="s">
        <v>50</v>
      </c>
      <c r="E50" s="3" t="str">
        <f>HYPERLINK("http://mp.weixin.qq.com/s?__biz=MzUzNTE3NDMwNw==&amp;mid=2247526075&amp;idx=1&amp;sn=6f380e7ee7b9ea9c80450b27059f52cc&amp;chksm=fa8bab77cdfc226178d17248fceeccce2c7436080f25f472692f2acbc36850079beccd281ec4#rd","文章永久链接")</f>
        <v>文章永久链接</v>
      </c>
    </row>
    <row r="51" spans="1:5" x14ac:dyDescent="0.4">
      <c r="A51" s="2" t="s">
        <v>3</v>
      </c>
      <c r="B51" s="2" t="s">
        <v>49</v>
      </c>
      <c r="C51" s="2" t="s">
        <v>36</v>
      </c>
      <c r="D51" s="2" t="s">
        <v>48</v>
      </c>
      <c r="E51" s="3" t="str">
        <f>HYPERLINK("http://mp.weixin.qq.com/s?__biz=MzUzNTE3NDMwNw==&amp;mid=2247526075&amp;idx=2&amp;sn=5a825adf43f37406d1f1568a735cabf5&amp;chksm=fa8bab77cdfc22610a77be3dd5cdc98e3dec8d9fe0e413fe29438840ec7b1569dd97fd0e7d67#rd","文章永久链接")</f>
        <v>文章永久链接</v>
      </c>
    </row>
    <row r="52" spans="1:5" x14ac:dyDescent="0.4">
      <c r="A52" s="2" t="s">
        <v>3</v>
      </c>
      <c r="B52" s="2" t="s">
        <v>47</v>
      </c>
      <c r="C52" s="2" t="s">
        <v>36</v>
      </c>
      <c r="D52" s="2" t="s">
        <v>46</v>
      </c>
      <c r="E52" s="3" t="str">
        <f>HYPERLINK("http://mp.weixin.qq.com/s?__biz=MzUzNTE3NDMwNw==&amp;mid=2247526075&amp;idx=3&amp;sn=7d4109956ab6f792a098a47e5891b297&amp;chksm=fa8bab77cdfc2261762cb91bab447c1c963666c33a95a8f04e3cd9ab69bc96d6552601454cff#rd","文章永久链接")</f>
        <v>文章永久链接</v>
      </c>
    </row>
    <row r="53" spans="1:5" x14ac:dyDescent="0.4">
      <c r="A53" s="2" t="s">
        <v>3</v>
      </c>
      <c r="B53" s="2" t="s">
        <v>45</v>
      </c>
      <c r="C53" s="2" t="s">
        <v>36</v>
      </c>
      <c r="D53" s="2" t="s">
        <v>44</v>
      </c>
      <c r="E53" s="3" t="str">
        <f>HYPERLINK("http://mp.weixin.qq.com/s?__biz=MzUzNTE3NDMwNw==&amp;mid=2247526075&amp;idx=4&amp;sn=7c2f2b8d70027d176cbf336db2b9c394&amp;chksm=fa8bab77cdfc2261f52b4c5907d9297313287b8304ff1b10a7ea9fcd876d183204c3e6d5a0b2#rd","文章永久链接")</f>
        <v>文章永久链接</v>
      </c>
    </row>
    <row r="54" spans="1:5" x14ac:dyDescent="0.4">
      <c r="A54" s="2" t="s">
        <v>3</v>
      </c>
      <c r="B54" s="2" t="s">
        <v>43</v>
      </c>
      <c r="C54" s="2" t="s">
        <v>36</v>
      </c>
      <c r="D54" s="2" t="s">
        <v>42</v>
      </c>
      <c r="E54" s="3" t="str">
        <f>HYPERLINK("http://mp.weixin.qq.com/s?__biz=MzUzNTE3NDMwNw==&amp;mid=2247526075&amp;idx=5&amp;sn=3a2f5ec2307218cc9c4efdac7b4bfd04&amp;chksm=fa8bab77cdfc226114be8e7c7883d56c3c44c8fcde27bd7c77a4449701797a95647d32a5b969#rd","文章永久链接")</f>
        <v>文章永久链接</v>
      </c>
    </row>
    <row r="55" spans="1:5" x14ac:dyDescent="0.4">
      <c r="A55" s="2" t="s">
        <v>3</v>
      </c>
      <c r="B55" s="2" t="s">
        <v>41</v>
      </c>
      <c r="C55" s="2" t="s">
        <v>36</v>
      </c>
      <c r="D55" s="2" t="s">
        <v>40</v>
      </c>
      <c r="E55" s="3" t="str">
        <f>HYPERLINK("http://mp.weixin.qq.com/s?__biz=MzUzNTE3NDMwNw==&amp;mid=2247526075&amp;idx=6&amp;sn=24e5189596013c907c40c1565c363468&amp;chksm=fa8bab77cdfc2261fcb28d7ab79daa45fa4e81d0d63ac78337e361ef0dab74eedf30aaae1c99#rd","文章永久链接")</f>
        <v>文章永久链接</v>
      </c>
    </row>
    <row r="56" spans="1:5" x14ac:dyDescent="0.4">
      <c r="A56" s="2" t="s">
        <v>3</v>
      </c>
      <c r="B56" s="2" t="s">
        <v>39</v>
      </c>
      <c r="C56" s="2" t="s">
        <v>36</v>
      </c>
      <c r="D56" s="2" t="s">
        <v>38</v>
      </c>
      <c r="E56" s="3" t="str">
        <f>HYPERLINK("http://mp.weixin.qq.com/s?__biz=MzUzNTE3NDMwNw==&amp;mid=2247526075&amp;idx=7&amp;sn=fe1709201026e89ac1a6461b1770aad3&amp;chksm=fa8bab77cdfc2261a06d1ea62c60ce2504c613df7e6f175be83ee78c7efb426941dea6db9931#rd","文章永久链接")</f>
        <v>文章永久链接</v>
      </c>
    </row>
    <row r="57" spans="1:5" x14ac:dyDescent="0.4">
      <c r="A57" s="2" t="s">
        <v>3</v>
      </c>
      <c r="B57" s="2" t="s">
        <v>37</v>
      </c>
      <c r="C57" s="2" t="s">
        <v>36</v>
      </c>
      <c r="D57" s="2" t="s">
        <v>35</v>
      </c>
      <c r="E57" s="3" t="str">
        <f>HYPERLINK("http://mp.weixin.qq.com/s?__biz=MzUzNTE3NDMwNw==&amp;mid=2247526075&amp;idx=8&amp;sn=043ae372375ff8cfac594eeaa7a41af8&amp;chksm=fa8bab77cdfc22619dbefe08f51b538b6bc959db79940cc048b0a2a77efa2abbe1823ae34395#rd","文章永久链接")</f>
        <v>文章永久链接</v>
      </c>
    </row>
    <row r="58" spans="1:5" x14ac:dyDescent="0.4">
      <c r="A58" s="2" t="s">
        <v>3</v>
      </c>
      <c r="B58" s="2" t="s">
        <v>34</v>
      </c>
      <c r="C58" s="2" t="s">
        <v>19</v>
      </c>
      <c r="D58" s="2" t="s">
        <v>33</v>
      </c>
      <c r="E58" s="3" t="str">
        <f>HYPERLINK("http://mp.weixin.qq.com/s?__biz=MzUzNTE3NDMwNw==&amp;mid=2247525892&amp;idx=1&amp;sn=454d53485f7142e8542d9f1fc3150904&amp;chksm=fa8babc8cdfc22ded4de180cf5d697e703d91c484cfc868f9fa2c61dd2f1f94d02e5cc7f4d35#rd","文章永久链接")</f>
        <v>文章永久链接</v>
      </c>
    </row>
    <row r="59" spans="1:5" x14ac:dyDescent="0.4">
      <c r="A59" s="2" t="s">
        <v>3</v>
      </c>
      <c r="B59" s="2" t="s">
        <v>32</v>
      </c>
      <c r="C59" s="2" t="s">
        <v>19</v>
      </c>
      <c r="D59" s="2" t="s">
        <v>31</v>
      </c>
      <c r="E59" s="3" t="str">
        <f>HYPERLINK("http://mp.weixin.qq.com/s?__biz=MzUzNTE3NDMwNw==&amp;mid=2247525892&amp;idx=2&amp;sn=8fcc75f043029167dceab134b46f0c7e&amp;chksm=fa8babc8cdfc22de07d21bd7f604db5a200ec69bbead5d15a7d76333861a82b901386a4e9c38#rd","文章永久链接")</f>
        <v>文章永久链接</v>
      </c>
    </row>
    <row r="60" spans="1:5" x14ac:dyDescent="0.4">
      <c r="A60" s="2" t="s">
        <v>3</v>
      </c>
      <c r="B60" s="2" t="s">
        <v>30</v>
      </c>
      <c r="C60" s="2" t="s">
        <v>19</v>
      </c>
      <c r="D60" s="2" t="s">
        <v>29</v>
      </c>
      <c r="E60" s="3" t="str">
        <f>HYPERLINK("http://mp.weixin.qq.com/s?__biz=MzUzNTE3NDMwNw==&amp;mid=2247525892&amp;idx=3&amp;sn=e04755da541706a11b5903bccd1d7b06&amp;chksm=fa8babc8cdfc22dec31fb7df4c8890542b795a4d3685f2f17455d832b914d64016780bea1faa#rd","文章永久链接")</f>
        <v>文章永久链接</v>
      </c>
    </row>
    <row r="61" spans="1:5" x14ac:dyDescent="0.4">
      <c r="A61" s="2" t="s">
        <v>3</v>
      </c>
      <c r="B61" s="2" t="s">
        <v>28</v>
      </c>
      <c r="C61" s="2" t="s">
        <v>19</v>
      </c>
      <c r="D61" s="2" t="s">
        <v>27</v>
      </c>
      <c r="E61" s="3" t="str">
        <f>HYPERLINK("http://mp.weixin.qq.com/s?__biz=MzUzNTE3NDMwNw==&amp;mid=2247525892&amp;idx=4&amp;sn=860e081ddb4ce774e4a93789f6189d1f&amp;chksm=fa8babc8cdfc22de6d285e7ea1a3010e9a6d87adbc2bd95b1a3d12ab78a8a10c9593682a21f9#rd","文章永久链接")</f>
        <v>文章永久链接</v>
      </c>
    </row>
    <row r="62" spans="1:5" x14ac:dyDescent="0.4">
      <c r="A62" s="2" t="s">
        <v>3</v>
      </c>
      <c r="B62" s="2" t="s">
        <v>26</v>
      </c>
      <c r="C62" s="2" t="s">
        <v>19</v>
      </c>
      <c r="D62" s="2" t="s">
        <v>25</v>
      </c>
      <c r="E62" s="3" t="str">
        <f>HYPERLINK("http://mp.weixin.qq.com/s?__biz=MzUzNTE3NDMwNw==&amp;mid=2247525892&amp;idx=5&amp;sn=6c6f93702de77141572b24e1b3a8cdce&amp;chksm=fa8babc8cdfc22de1764f6420c7c92d50390fb4a22c514afdf8892492faaaceb839b52682901#rd","文章永久链接")</f>
        <v>文章永久链接</v>
      </c>
    </row>
    <row r="63" spans="1:5" x14ac:dyDescent="0.4">
      <c r="A63" s="2" t="s">
        <v>3</v>
      </c>
      <c r="B63" s="2" t="s">
        <v>24</v>
      </c>
      <c r="C63" s="2" t="s">
        <v>19</v>
      </c>
      <c r="D63" s="2" t="s">
        <v>23</v>
      </c>
      <c r="E63" s="3" t="str">
        <f>HYPERLINK("http://mp.weixin.qq.com/s?__biz=MzUzNTE3NDMwNw==&amp;mid=2247525892&amp;idx=6&amp;sn=287e5a8c9502e7afc515458b55df93f0&amp;chksm=fa8babc8cdfc22de0ab3bbcdaddc69fb929145dc79cecad7ed1c79f49324383faa14d0588f9d#rd","文章永久链接")</f>
        <v>文章永久链接</v>
      </c>
    </row>
    <row r="64" spans="1:5" x14ac:dyDescent="0.4">
      <c r="A64" s="2" t="s">
        <v>3</v>
      </c>
      <c r="B64" s="2" t="s">
        <v>22</v>
      </c>
      <c r="C64" s="2" t="s">
        <v>19</v>
      </c>
      <c r="D64" s="2" t="s">
        <v>21</v>
      </c>
      <c r="E64" s="3" t="str">
        <f>HYPERLINK("http://mp.weixin.qq.com/s?__biz=MzUzNTE3NDMwNw==&amp;mid=2247525892&amp;idx=7&amp;sn=8677b76b2da72bc52a7ecb24a5a74662&amp;chksm=fa8babc8cdfc22de648830903300b7a4e3927c3ce5d4a1f4049c675dd4014ab9e48cc4a68564#rd","文章永久链接")</f>
        <v>文章永久链接</v>
      </c>
    </row>
    <row r="65" spans="1:5" x14ac:dyDescent="0.4">
      <c r="A65" s="2" t="s">
        <v>3</v>
      </c>
      <c r="B65" s="2" t="s">
        <v>20</v>
      </c>
      <c r="C65" s="2" t="s">
        <v>19</v>
      </c>
      <c r="D65" s="2" t="s">
        <v>18</v>
      </c>
      <c r="E65" s="3" t="str">
        <f>HYPERLINK("http://mp.weixin.qq.com/s?__biz=MzUzNTE3NDMwNw==&amp;mid=2247525892&amp;idx=8&amp;sn=3b998120a99a891df5a011819cc5fc89&amp;chksm=fa8babc8cdfc22de3114bca7833ec5f8129878f05df27bcfc779a35f0b4d5b1e93b9143e1030#rd","文章永久链接")</f>
        <v>文章永久链接</v>
      </c>
    </row>
    <row r="66" spans="1:5" x14ac:dyDescent="0.4">
      <c r="A66" s="2" t="s">
        <v>3</v>
      </c>
      <c r="B66" s="2" t="s">
        <v>17</v>
      </c>
      <c r="C66" s="2" t="s">
        <v>1</v>
      </c>
      <c r="D66" s="2" t="s">
        <v>16</v>
      </c>
      <c r="E66" s="3" t="str">
        <f>HYPERLINK("http://mp.weixin.qq.com/s?__biz=MzUzNTE3NDMwNw==&amp;mid=2247525813&amp;idx=1&amp;sn=4a38325c1f2c5b116ee5fa4471a3f787&amp;chksm=fa8ba879cdfc216f17e6eb26aa62049d4b34add2036fc81c6e63394993eb3102c84eff4073b5#rd","文章永久链接")</f>
        <v>文章永久链接</v>
      </c>
    </row>
    <row r="67" spans="1:5" x14ac:dyDescent="0.4">
      <c r="A67" s="2" t="s">
        <v>3</v>
      </c>
      <c r="B67" s="2" t="s">
        <v>15</v>
      </c>
      <c r="C67" s="2" t="s">
        <v>1</v>
      </c>
      <c r="D67" s="2" t="s">
        <v>14</v>
      </c>
      <c r="E67" s="3" t="str">
        <f>HYPERLINK("http://mp.weixin.qq.com/s?__biz=MzUzNTE3NDMwNw==&amp;mid=2247525813&amp;idx=2&amp;sn=fbcdf6f95ca265b65dccbdfca9c5d9e2&amp;chksm=fa8ba879cdfc216fb071fa41315c2e197591e133bd95cd9543ec8f97b40730b3c39eba766776#rd","文章永久链接")</f>
        <v>文章永久链接</v>
      </c>
    </row>
    <row r="68" spans="1:5" x14ac:dyDescent="0.4">
      <c r="A68" s="2" t="s">
        <v>3</v>
      </c>
      <c r="B68" s="2" t="s">
        <v>13</v>
      </c>
      <c r="C68" s="2" t="s">
        <v>1</v>
      </c>
      <c r="D68" s="2" t="s">
        <v>12</v>
      </c>
      <c r="E68" s="3" t="str">
        <f>HYPERLINK("http://mp.weixin.qq.com/s?__biz=MzUzNTE3NDMwNw==&amp;mid=2247525813&amp;idx=3&amp;sn=a0e008adfde8e1d2758d4b37e5c96c15&amp;chksm=fa8ba879cdfc216f538decf919b8095563eea54ddf37d67468257a65f8e5fad03a2c15e929b2#rd","文章永久链接")</f>
        <v>文章永久链接</v>
      </c>
    </row>
    <row r="69" spans="1:5" x14ac:dyDescent="0.4">
      <c r="A69" s="2" t="s">
        <v>3</v>
      </c>
      <c r="B69" s="2" t="s">
        <v>11</v>
      </c>
      <c r="C69" s="2" t="s">
        <v>1</v>
      </c>
      <c r="D69" s="2" t="s">
        <v>10</v>
      </c>
      <c r="E69" s="3" t="str">
        <f>HYPERLINK("http://mp.weixin.qq.com/s?__biz=MzUzNTE3NDMwNw==&amp;mid=2247525813&amp;idx=4&amp;sn=16f8b62157c16e3ac5b465ed9dde687d&amp;chksm=fa8ba879cdfc216f8743b84ed2da12b44ab78939e49c70edecb8cf368d1d0aa87449863f4107#rd","文章永久链接")</f>
        <v>文章永久链接</v>
      </c>
    </row>
    <row r="70" spans="1:5" x14ac:dyDescent="0.4">
      <c r="A70" s="2" t="s">
        <v>3</v>
      </c>
      <c r="B70" s="2" t="s">
        <v>9</v>
      </c>
      <c r="C70" s="2" t="s">
        <v>1</v>
      </c>
      <c r="D70" s="2" t="s">
        <v>8</v>
      </c>
      <c r="E70" s="3" t="str">
        <f>HYPERLINK("http://mp.weixin.qq.com/s?__biz=MzUzNTE3NDMwNw==&amp;mid=2247525813&amp;idx=5&amp;sn=cdbe792801b2f7b791350f05e7152b9e&amp;chksm=fa8ba879cdfc216f50a03da8e479422f628b879f36d27b87716a25a4a99200f55e2109d5677c#rd","文章永久链接")</f>
        <v>文章永久链接</v>
      </c>
    </row>
    <row r="71" spans="1:5" x14ac:dyDescent="0.4">
      <c r="A71" s="2" t="s">
        <v>3</v>
      </c>
      <c r="B71" s="2" t="s">
        <v>7</v>
      </c>
      <c r="C71" s="2" t="s">
        <v>1</v>
      </c>
      <c r="D71" s="2" t="s">
        <v>6</v>
      </c>
      <c r="E71" s="3" t="str">
        <f>HYPERLINK("http://mp.weixin.qq.com/s?__biz=MzUzNTE3NDMwNw==&amp;mid=2247525813&amp;idx=6&amp;sn=cef9a36a7d4442273d6be85ebea9779f&amp;chksm=fa8ba879cdfc216f1381dc04cf0a531c008e9d5e8b840c0ce9d87113ede3182d768518a86efa#rd","文章永久链接")</f>
        <v>文章永久链接</v>
      </c>
    </row>
    <row r="72" spans="1:5" x14ac:dyDescent="0.4">
      <c r="A72" s="2" t="s">
        <v>3</v>
      </c>
      <c r="B72" s="2" t="s">
        <v>5</v>
      </c>
      <c r="C72" s="2" t="s">
        <v>1</v>
      </c>
      <c r="D72" s="2" t="s">
        <v>4</v>
      </c>
      <c r="E72" s="3" t="str">
        <f>HYPERLINK("http://mp.weixin.qq.com/s?__biz=MzUzNTE3NDMwNw==&amp;mid=2247525813&amp;idx=7&amp;sn=f76ae80b4f71324119e8287621893e50&amp;chksm=fa8ba879cdfc216f5c812da3b0071017223a27b7fbfd301dcec2117722c28aaad8b0c30604a2#rd","文章永久链接")</f>
        <v>文章永久链接</v>
      </c>
    </row>
    <row r="73" spans="1:5" x14ac:dyDescent="0.4">
      <c r="A73" s="2" t="s">
        <v>3</v>
      </c>
      <c r="B73" s="2" t="s">
        <v>2</v>
      </c>
      <c r="C73" s="2" t="s">
        <v>1</v>
      </c>
      <c r="D73" s="2" t="s">
        <v>0</v>
      </c>
      <c r="E73" s="3" t="str">
        <f>HYPERLINK("http://mp.weixin.qq.com/s?__biz=MzUzNTE3NDMwNw==&amp;mid=2247525813&amp;idx=8&amp;sn=cf9384268b73393e463b70db58911663&amp;chksm=fa8ba879cdfc216f638f71cb89c79f90b40abdd6648745155f38b3815aa4c010fb239c2aefc5#rd","文章永久链接")</f>
        <v>文章永久链接</v>
      </c>
    </row>
    <row r="74" spans="1:5" x14ac:dyDescent="0.4">
      <c r="A74" s="2" t="s">
        <v>3</v>
      </c>
      <c r="B74" s="2" t="s">
        <v>180</v>
      </c>
      <c r="C74" s="2" t="s">
        <v>179</v>
      </c>
      <c r="D74" s="2" t="s">
        <v>178</v>
      </c>
      <c r="E74" s="3" t="str">
        <f>HYPERLINK("http://mp.weixin.qq.com/s?__biz=MzUzNTE3NDMwNw==&amp;mid=2247525737&amp;idx=1&amp;sn=672f2d85b1621df3afbc197f54aab7b4&amp;chksm=fa8ba8a5cdfc21b3a9966e41262135696f15b57c6893f8360aa2f40f765dd6d9c86b907f0fff#rd","文章永久链接")</f>
        <v>文章永久链接</v>
      </c>
    </row>
    <row r="75" spans="1:5" x14ac:dyDescent="0.4">
      <c r="A75" s="2" t="s">
        <v>3</v>
      </c>
      <c r="B75" s="2" t="s">
        <v>177</v>
      </c>
      <c r="C75" s="2" t="s">
        <v>172</v>
      </c>
      <c r="D75" s="2" t="s">
        <v>176</v>
      </c>
      <c r="E75" s="3" t="str">
        <f>HYPERLINK("http://mp.weixin.qq.com/s?__biz=MzUzNTE3NDMwNw==&amp;mid=2247525723&amp;idx=1&amp;sn=f9c72efc264632f9c87cb19085758849&amp;chksm=fa8ba897cdfc2181035107f41f35ff438e5019d6765bc9deb589fe7eaeefbf4c049d999e08f2#rd","文章永久链接")</f>
        <v>文章永久链接</v>
      </c>
    </row>
    <row r="76" spans="1:5" x14ac:dyDescent="0.4">
      <c r="A76" s="2" t="s">
        <v>3</v>
      </c>
      <c r="B76" s="2" t="s">
        <v>175</v>
      </c>
      <c r="C76" s="2" t="s">
        <v>172</v>
      </c>
      <c r="D76" s="2" t="s">
        <v>174</v>
      </c>
      <c r="E76" s="3" t="str">
        <f>HYPERLINK("http://mp.weixin.qq.com/s?__biz=MzUzNTE3NDMwNw==&amp;mid=2247525723&amp;idx=2&amp;sn=00d446e764a485ed77322339a07c7adf&amp;chksm=fa8ba897cdfc2181bafcfe606d71bd8dfb723efefcf5050db14141c0f549f211c9f9ecb279d9#rd","文章永久链接")</f>
        <v>文章永久链接</v>
      </c>
    </row>
    <row r="77" spans="1:5" x14ac:dyDescent="0.4">
      <c r="A77" s="2" t="s">
        <v>3</v>
      </c>
      <c r="B77" s="2" t="s">
        <v>173</v>
      </c>
      <c r="C77" s="2" t="s">
        <v>172</v>
      </c>
      <c r="D77" s="2" t="s">
        <v>171</v>
      </c>
      <c r="E77" s="3" t="str">
        <f>HYPERLINK("http://mp.weixin.qq.com/s?__biz=MzUzNTE3NDMwNw==&amp;mid=2247525723&amp;idx=3&amp;sn=40a3b8e447de5727faf32886752729ef&amp;chksm=fa8ba897cdfc2181876b58ebc5956732260cac81af9d98a4683a1643ff781b3dfe853c774e3e#rd","文章永久链接")</f>
        <v>文章永久链接</v>
      </c>
    </row>
    <row r="78" spans="1:5" x14ac:dyDescent="0.4">
      <c r="A78" s="2" t="s">
        <v>3</v>
      </c>
      <c r="B78" s="2" t="s">
        <v>170</v>
      </c>
      <c r="C78" s="2" t="s">
        <v>157</v>
      </c>
      <c r="D78" s="2" t="s">
        <v>169</v>
      </c>
      <c r="E78" s="3" t="str">
        <f>HYPERLINK("http://mp.weixin.qq.com/s?__biz=MzUzNTE3NDMwNw==&amp;mid=2247525683&amp;idx=1&amp;sn=ff6072399f5c7cb11f53cd7e9d556282&amp;chksm=fa8ba8ffcdfc21e971caf99737ccedb0536d3f259820bd566f285cbb80d980c0cf2d962f0090#rd","文章永久链接")</f>
        <v>文章永久链接</v>
      </c>
    </row>
    <row r="79" spans="1:5" x14ac:dyDescent="0.4">
      <c r="A79" s="2" t="s">
        <v>3</v>
      </c>
      <c r="B79" s="2" t="s">
        <v>168</v>
      </c>
      <c r="C79" s="2" t="s">
        <v>157</v>
      </c>
      <c r="D79" s="2" t="s">
        <v>167</v>
      </c>
      <c r="E79" s="3" t="str">
        <f>HYPERLINK("http://mp.weixin.qq.com/s?__biz=MzUzNTE3NDMwNw==&amp;mid=2247525683&amp;idx=2&amp;sn=b6b17efdcfdcc677a398608db16d03bc&amp;chksm=fa8ba8ffcdfc21e994e46d9c7b0e9e9031a7304fcfa5dc4b6b676c51d11a2bfeeaf5b66357bd#rd","文章永久链接")</f>
        <v>文章永久链接</v>
      </c>
    </row>
    <row r="80" spans="1:5" x14ac:dyDescent="0.4">
      <c r="A80" s="2" t="s">
        <v>3</v>
      </c>
      <c r="B80" s="2" t="s">
        <v>166</v>
      </c>
      <c r="C80" s="2" t="s">
        <v>157</v>
      </c>
      <c r="D80" s="2" t="s">
        <v>165</v>
      </c>
      <c r="E80" s="3" t="str">
        <f>HYPERLINK("http://mp.weixin.qq.com/s?__biz=MzUzNTE3NDMwNw==&amp;mid=2247525683&amp;idx=3&amp;sn=16d2a0c2b769a088a582bf92b9567ace&amp;chksm=fa8ba8ffcdfc21e998d24829eeafe418ee287e8f8db4bb8523e97cdb14033661f3749bcbb5c6#rd","文章永久链接")</f>
        <v>文章永久链接</v>
      </c>
    </row>
    <row r="81" spans="1:5" x14ac:dyDescent="0.4">
      <c r="A81" s="2" t="s">
        <v>3</v>
      </c>
      <c r="B81" s="2" t="s">
        <v>164</v>
      </c>
      <c r="C81" s="2" t="s">
        <v>157</v>
      </c>
      <c r="D81" s="2" t="s">
        <v>163</v>
      </c>
      <c r="E81" s="3" t="str">
        <f>HYPERLINK("http://mp.weixin.qq.com/s?__biz=MzUzNTE3NDMwNw==&amp;mid=2247525683&amp;idx=4&amp;sn=06ae669a034d748faf0b3eabb8129cfc&amp;chksm=fa8ba8ffcdfc21e995476fa8002ffb2ac7afd015f717ab9067de10a7a7a1909ea75944685357#rd","文章永久链接")</f>
        <v>文章永久链接</v>
      </c>
    </row>
    <row r="82" spans="1:5" x14ac:dyDescent="0.4">
      <c r="A82" s="2" t="s">
        <v>3</v>
      </c>
      <c r="B82" s="2" t="s">
        <v>162</v>
      </c>
      <c r="C82" s="2" t="s">
        <v>157</v>
      </c>
      <c r="D82" s="2" t="s">
        <v>161</v>
      </c>
      <c r="E82" s="3" t="str">
        <f>HYPERLINK("http://mp.weixin.qq.com/s?__biz=MzUzNTE3NDMwNw==&amp;mid=2247525683&amp;idx=5&amp;sn=52940248c3e85158ff16f896a990af36&amp;chksm=fa8ba8ffcdfc21e904fe5313d155f9c6bc2880eb6e3e5c21e69cddbed8f53f046dcdf36569dd#rd","文章永久链接")</f>
        <v>文章永久链接</v>
      </c>
    </row>
    <row r="83" spans="1:5" x14ac:dyDescent="0.4">
      <c r="A83" s="2" t="s">
        <v>3</v>
      </c>
      <c r="B83" s="2" t="s">
        <v>160</v>
      </c>
      <c r="C83" s="2" t="s">
        <v>157</v>
      </c>
      <c r="D83" s="2" t="s">
        <v>159</v>
      </c>
      <c r="E83" s="3" t="str">
        <f>HYPERLINK("http://mp.weixin.qq.com/s?__biz=MzUzNTE3NDMwNw==&amp;mid=2247525683&amp;idx=6&amp;sn=d697ec9bef8d580ded93422f81d7aba9&amp;chksm=fa8ba8ffcdfc21e9a0297e3700ae7ad404968156e336cac780ecf77a6754f712da47f0576d62#rd","文章永久链接")</f>
        <v>文章永久链接</v>
      </c>
    </row>
    <row r="84" spans="1:5" x14ac:dyDescent="0.4">
      <c r="A84" s="2" t="s">
        <v>3</v>
      </c>
      <c r="B84" s="2" t="s">
        <v>158</v>
      </c>
      <c r="C84" s="2" t="s">
        <v>157</v>
      </c>
      <c r="D84" s="2" t="s">
        <v>156</v>
      </c>
      <c r="E84" s="3" t="str">
        <f>HYPERLINK("http://mp.weixin.qq.com/s?__biz=MzUzNTE3NDMwNw==&amp;mid=2247525683&amp;idx=7&amp;sn=280f5d075205296e14fe168d14be130c&amp;chksm=fa8ba8ffcdfc21e9546ef7f6c150ddc87e6933aea55fcb4dfcc24a800ea2d7bdf6459c4d37c6#rd","文章永久链接")</f>
        <v>文章永久链接</v>
      </c>
    </row>
    <row r="85" spans="1:5" x14ac:dyDescent="0.4">
      <c r="A85" s="2" t="s">
        <v>3</v>
      </c>
      <c r="B85" s="2" t="s">
        <v>155</v>
      </c>
      <c r="C85" s="2" t="s">
        <v>140</v>
      </c>
      <c r="D85" s="2" t="s">
        <v>154</v>
      </c>
      <c r="E85" s="3" t="str">
        <f>HYPERLINK("http://mp.weixin.qq.com/s?__biz=MzUzNTE3NDMwNw==&amp;mid=2247525593&amp;idx=1&amp;sn=585e0fc71f80b4e39edc85bd591d16fa&amp;chksm=fa8ba915cdfc20037960a580c3ee2f0b85897f788d52b0921ea4baee23d75139f14822b96359#rd","文章永久链接")</f>
        <v>文章永久链接</v>
      </c>
    </row>
    <row r="86" spans="1:5" x14ac:dyDescent="0.4">
      <c r="A86" s="2" t="s">
        <v>3</v>
      </c>
      <c r="B86" s="2" t="s">
        <v>153</v>
      </c>
      <c r="C86" s="2" t="s">
        <v>140</v>
      </c>
      <c r="D86" s="2" t="s">
        <v>152</v>
      </c>
      <c r="E86" s="3" t="str">
        <f>HYPERLINK("http://mp.weixin.qq.com/s?__biz=MzUzNTE3NDMwNw==&amp;mid=2247525593&amp;idx=2&amp;sn=f3cf8f2796de3958734b313940d1e3e7&amp;chksm=fa8ba915cdfc20031a09a238f01c5c2bbb01b8836f701ad35ff45d7dc859987a7145c1dd4d7a#rd","文章永久链接")</f>
        <v>文章永久链接</v>
      </c>
    </row>
    <row r="87" spans="1:5" x14ac:dyDescent="0.4">
      <c r="A87" s="2" t="s">
        <v>3</v>
      </c>
      <c r="B87" s="2" t="s">
        <v>151</v>
      </c>
      <c r="C87" s="2" t="s">
        <v>140</v>
      </c>
      <c r="D87" s="2" t="s">
        <v>150</v>
      </c>
      <c r="E87" s="3" t="str">
        <f>HYPERLINK("http://mp.weixin.qq.com/s?__biz=MzUzNTE3NDMwNw==&amp;mid=2247525593&amp;idx=3&amp;sn=bbb5a1853dd1a8f33a01ed61493d4fc4&amp;chksm=fa8ba915cdfc2003d2b9f877895f606a3a8c9e8627a56539001393ffe74c1825ca25f1207a2a#rd","文章永久链接")</f>
        <v>文章永久链接</v>
      </c>
    </row>
    <row r="88" spans="1:5" x14ac:dyDescent="0.4">
      <c r="A88" s="2" t="s">
        <v>3</v>
      </c>
      <c r="B88" s="2" t="s">
        <v>149</v>
      </c>
      <c r="C88" s="2" t="s">
        <v>140</v>
      </c>
      <c r="D88" s="2" t="s">
        <v>148</v>
      </c>
      <c r="E88" s="3" t="str">
        <f>HYPERLINK("http://mp.weixin.qq.com/s?__biz=MzUzNTE3NDMwNw==&amp;mid=2247525593&amp;idx=4&amp;sn=886b2bbf77ef8b16c48e9a04ba534758&amp;chksm=fa8ba915cdfc200320c2efb08efd632bec3b3cc0a1555ba7a1d3b65e99ed7d6f5030a0333ceb#rd","文章永久链接")</f>
        <v>文章永久链接</v>
      </c>
    </row>
    <row r="89" spans="1:5" x14ac:dyDescent="0.4">
      <c r="A89" s="2" t="s">
        <v>3</v>
      </c>
      <c r="B89" s="2" t="s">
        <v>147</v>
      </c>
      <c r="C89" s="2" t="s">
        <v>140</v>
      </c>
      <c r="D89" s="2" t="s">
        <v>146</v>
      </c>
      <c r="E89" s="3" t="str">
        <f>HYPERLINK("http://mp.weixin.qq.com/s?__biz=MzUzNTE3NDMwNw==&amp;mid=2247525593&amp;idx=5&amp;sn=2f2f744d2a49b7381ddd312aa2aae8f1&amp;chksm=fa8ba915cdfc200376d32c3dfa909bf290f29db53832fec1f5717c024f528c3263ca37f1ab27#rd","文章永久链接")</f>
        <v>文章永久链接</v>
      </c>
    </row>
    <row r="90" spans="1:5" x14ac:dyDescent="0.4">
      <c r="A90" s="2" t="s">
        <v>3</v>
      </c>
      <c r="B90" s="2" t="s">
        <v>145</v>
      </c>
      <c r="C90" s="2" t="s">
        <v>140</v>
      </c>
      <c r="D90" s="2" t="s">
        <v>144</v>
      </c>
      <c r="E90" s="3" t="str">
        <f>HYPERLINK("http://mp.weixin.qq.com/s?__biz=MzUzNTE3NDMwNw==&amp;mid=2247525593&amp;idx=6&amp;sn=f4b8e6d312f8d1655bb90277e622ff81&amp;chksm=fa8ba915cdfc2003146238706dd69e4a692b57b17b90a4c93d1ff68a10ff53d7365d0cd68e0c#rd","文章永久链接")</f>
        <v>文章永久链接</v>
      </c>
    </row>
    <row r="91" spans="1:5" x14ac:dyDescent="0.4">
      <c r="A91" s="2" t="s">
        <v>3</v>
      </c>
      <c r="B91" s="2" t="s">
        <v>143</v>
      </c>
      <c r="C91" s="2" t="s">
        <v>140</v>
      </c>
      <c r="D91" s="2" t="s">
        <v>142</v>
      </c>
      <c r="E91" s="3" t="str">
        <f>HYPERLINK("http://mp.weixin.qq.com/s?__biz=MzUzNTE3NDMwNw==&amp;mid=2247525593&amp;idx=7&amp;sn=d09e4899f5642003b1f4c2db5cd0a21f&amp;chksm=fa8ba915cdfc2003365217a538e808da32522db296dc2ce97c7761e49f654f922972132d79a7#rd","文章永久链接")</f>
        <v>文章永久链接</v>
      </c>
    </row>
    <row r="92" spans="1:5" x14ac:dyDescent="0.4">
      <c r="A92" s="2" t="s">
        <v>3</v>
      </c>
      <c r="B92" s="2" t="s">
        <v>141</v>
      </c>
      <c r="C92" s="2" t="s">
        <v>140</v>
      </c>
      <c r="D92" s="2" t="s">
        <v>139</v>
      </c>
      <c r="E92" s="3" t="str">
        <f>HYPERLINK("http://mp.weixin.qq.com/s?__biz=MzUzNTE3NDMwNw==&amp;mid=2247525593&amp;idx=8&amp;sn=199598c6a9880b85a73a4557a08d264d&amp;chksm=fa8ba915cdfc20030b70ae8c350d93509730916661b3b5eb2fe4f48c246cc267eba1cbef25fa#rd","文章永久链接")</f>
        <v>文章永久链接</v>
      </c>
    </row>
    <row r="93" spans="1:5" x14ac:dyDescent="0.4">
      <c r="A93" s="2" t="s">
        <v>3</v>
      </c>
      <c r="B93" s="2" t="s">
        <v>138</v>
      </c>
      <c r="C93" s="2" t="s">
        <v>125</v>
      </c>
      <c r="D93" s="2" t="s">
        <v>137</v>
      </c>
      <c r="E93" s="3" t="str">
        <f>HYPERLINK("http://mp.weixin.qq.com/s?__biz=MzUzNTE3NDMwNw==&amp;mid=2247525484&amp;idx=1&amp;sn=1cb71126624211ed520d5f92690bcfec&amp;chksm=fa8ba9a0cdfc20b66df85af5de9bf52e8f3954d24c2a0989757759327f90ebfbfbc067033834#rd","文章永久链接")</f>
        <v>文章永久链接</v>
      </c>
    </row>
    <row r="94" spans="1:5" x14ac:dyDescent="0.4">
      <c r="A94" s="2" t="s">
        <v>3</v>
      </c>
      <c r="B94" s="2" t="s">
        <v>136</v>
      </c>
      <c r="C94" s="2" t="s">
        <v>125</v>
      </c>
      <c r="D94" s="2" t="s">
        <v>135</v>
      </c>
      <c r="E94" s="3" t="str">
        <f>HYPERLINK("http://mp.weixin.qq.com/s?__biz=MzUzNTE3NDMwNw==&amp;mid=2247525484&amp;idx=2&amp;sn=fb61b3ba3eb974557cf831b3c941d93a&amp;chksm=fa8ba9a0cdfc20b6ee4684a00d4fa217edad744a4b0bf36a8034ee5f3ada6bb9ecced205df4c#rd","文章永久链接")</f>
        <v>文章永久链接</v>
      </c>
    </row>
    <row r="95" spans="1:5" x14ac:dyDescent="0.4">
      <c r="A95" s="2" t="s">
        <v>3</v>
      </c>
      <c r="B95" s="2" t="s">
        <v>134</v>
      </c>
      <c r="C95" s="2" t="s">
        <v>125</v>
      </c>
      <c r="D95" s="2" t="s">
        <v>133</v>
      </c>
      <c r="E95" s="3" t="str">
        <f>HYPERLINK("http://mp.weixin.qq.com/s?__biz=MzUzNTE3NDMwNw==&amp;mid=2247525484&amp;idx=3&amp;sn=544758d5e4e2e0f1b2dd5269071d2ff7&amp;chksm=fa8ba9a0cdfc20b67934aa200070bd2bcf4ebbc34c1412dc0d1e3035f495b2112e1d566fe4e8#rd","文章永久链接")</f>
        <v>文章永久链接</v>
      </c>
    </row>
    <row r="96" spans="1:5" x14ac:dyDescent="0.4">
      <c r="A96" s="2" t="s">
        <v>3</v>
      </c>
      <c r="B96" s="2" t="s">
        <v>132</v>
      </c>
      <c r="C96" s="2" t="s">
        <v>125</v>
      </c>
      <c r="D96" s="2" t="s">
        <v>131</v>
      </c>
      <c r="E96" s="3" t="str">
        <f>HYPERLINK("http://mp.weixin.qq.com/s?__biz=MzUzNTE3NDMwNw==&amp;mid=2247525484&amp;idx=4&amp;sn=b72949d956b9af0d8b50f913e1f6d464&amp;chksm=fa8ba9a0cdfc20b623ab80437951dbf214e9c9b72c911fa7429098399130c1b52c42394ef31b#rd","文章永久链接")</f>
        <v>文章永久链接</v>
      </c>
    </row>
    <row r="97" spans="1:5" x14ac:dyDescent="0.4">
      <c r="A97" s="2" t="s">
        <v>3</v>
      </c>
      <c r="B97" s="2" t="s">
        <v>130</v>
      </c>
      <c r="C97" s="2" t="s">
        <v>125</v>
      </c>
      <c r="D97" s="2" t="s">
        <v>129</v>
      </c>
      <c r="E97" s="3" t="str">
        <f>HYPERLINK("http://mp.weixin.qq.com/s?__biz=MzUzNTE3NDMwNw==&amp;mid=2247525484&amp;idx=5&amp;sn=77e5cd688644b8e1ce2fe27c3576e698&amp;chksm=fa8ba9a0cdfc20b6d23fee05d5bb77d71563e228ff0c931837401af496b9a723eeea2c43a9bb#rd","文章永久链接")</f>
        <v>文章永久链接</v>
      </c>
    </row>
    <row r="98" spans="1:5" x14ac:dyDescent="0.4">
      <c r="A98" s="2" t="s">
        <v>3</v>
      </c>
      <c r="B98" s="2" t="s">
        <v>128</v>
      </c>
      <c r="C98" s="2" t="s">
        <v>125</v>
      </c>
      <c r="D98" s="2" t="s">
        <v>127</v>
      </c>
      <c r="E98" s="3" t="str">
        <f>HYPERLINK("http://mp.weixin.qq.com/s?__biz=MzUzNTE3NDMwNw==&amp;mid=2247525484&amp;idx=6&amp;sn=298dbec9352b36e772cec920368eb41b&amp;chksm=fa8ba9a0cdfc20b63d28ea8a470433c22cc2e6613accb3e8bb091d1245139964d8c1d1ec0d4f#rd","文章永久链接")</f>
        <v>文章永久链接</v>
      </c>
    </row>
    <row r="99" spans="1:5" x14ac:dyDescent="0.4">
      <c r="A99" s="2" t="s">
        <v>3</v>
      </c>
      <c r="B99" s="2" t="s">
        <v>126</v>
      </c>
      <c r="C99" s="2" t="s">
        <v>125</v>
      </c>
      <c r="D99" s="2" t="s">
        <v>124</v>
      </c>
      <c r="E99" s="3" t="str">
        <f>HYPERLINK("http://mp.weixin.qq.com/s?__biz=MzUzNTE3NDMwNw==&amp;mid=2247525484&amp;idx=7&amp;sn=6f407e6cb3a2e345dd4f931fd4393f0e&amp;chksm=fa8ba9a0cdfc20b61777360dedb5592d3aadb23747434d4e2ebb692ab9cb5dda45e108070853#rd","文章永久链接")</f>
        <v>文章永久链接</v>
      </c>
    </row>
    <row r="100" spans="1:5" x14ac:dyDescent="0.4">
      <c r="A100" s="2" t="s">
        <v>3</v>
      </c>
      <c r="B100" s="2" t="s">
        <v>123</v>
      </c>
      <c r="C100" s="2" t="s">
        <v>108</v>
      </c>
      <c r="D100" s="2" t="s">
        <v>122</v>
      </c>
      <c r="E100" s="3" t="str">
        <f>HYPERLINK("http://mp.weixin.qq.com/s?__biz=MzUzNTE3NDMwNw==&amp;mid=2247525302&amp;idx=1&amp;sn=10c451bf780f18c7d5dc5b24da1d9376&amp;chksm=fa8bae7acdfc276c89d778a9e2315e026a7962d7ce515d710da1874aff459611808dff7d81cc#rd","文章永久链接")</f>
        <v>文章永久链接</v>
      </c>
    </row>
    <row r="101" spans="1:5" x14ac:dyDescent="0.4">
      <c r="A101" s="2" t="s">
        <v>3</v>
      </c>
      <c r="B101" s="2" t="s">
        <v>121</v>
      </c>
      <c r="C101" s="2" t="s">
        <v>108</v>
      </c>
      <c r="D101" s="2" t="s">
        <v>120</v>
      </c>
      <c r="E101" s="3" t="str">
        <f>HYPERLINK("http://mp.weixin.qq.com/s?__biz=MzUzNTE3NDMwNw==&amp;mid=2247525302&amp;idx=2&amp;sn=91fe9510676609976a5f424fce015b41&amp;chksm=fa8bae7acdfc276c2e576d72cd3118e391a3cee5f2609086a4732a477ef60216b89b94dd1c45#rd","文章永久链接")</f>
        <v>文章永久链接</v>
      </c>
    </row>
    <row r="102" spans="1:5" x14ac:dyDescent="0.4">
      <c r="A102" s="2" t="s">
        <v>3</v>
      </c>
      <c r="B102" s="2" t="s">
        <v>119</v>
      </c>
      <c r="C102" s="2" t="s">
        <v>108</v>
      </c>
      <c r="D102" s="2" t="s">
        <v>118</v>
      </c>
      <c r="E102" s="3" t="str">
        <f>HYPERLINK("http://mp.weixin.qq.com/s?__biz=MzUzNTE3NDMwNw==&amp;mid=2247525302&amp;idx=3&amp;sn=fa2b5672067529d65e061a85668a7b6f&amp;chksm=fa8bae7acdfc276cd76a53719aaf08bc465369cc999df42740b5d14e2c4366cee28b6ce8fa7b#rd","文章永久链接")</f>
        <v>文章永久链接</v>
      </c>
    </row>
    <row r="103" spans="1:5" x14ac:dyDescent="0.4">
      <c r="A103" s="2" t="s">
        <v>3</v>
      </c>
      <c r="B103" s="2" t="s">
        <v>117</v>
      </c>
      <c r="C103" s="2" t="s">
        <v>108</v>
      </c>
      <c r="D103" s="2" t="s">
        <v>116</v>
      </c>
      <c r="E103" s="3" t="str">
        <f>HYPERLINK("http://mp.weixin.qq.com/s?__biz=MzUzNTE3NDMwNw==&amp;mid=2247525302&amp;idx=4&amp;sn=970a357c052c0a7231d1283cac5c68ae&amp;chksm=fa8bae7acdfc276cc031e7ff6b978a13ad7045a1c78b44e49298808ecb93ee4d60c9fd0ec0ef#rd","文章永久链接")</f>
        <v>文章永久链接</v>
      </c>
    </row>
    <row r="104" spans="1:5" x14ac:dyDescent="0.4">
      <c r="A104" s="2" t="s">
        <v>3</v>
      </c>
      <c r="B104" s="2" t="s">
        <v>115</v>
      </c>
      <c r="C104" s="2" t="s">
        <v>108</v>
      </c>
      <c r="D104" s="2" t="s">
        <v>114</v>
      </c>
      <c r="E104" s="3" t="str">
        <f>HYPERLINK("http://mp.weixin.qq.com/s?__biz=MzUzNTE3NDMwNw==&amp;mid=2247525302&amp;idx=5&amp;sn=3a9eb30c1fc3e32a0b42dc74d7198c1a&amp;chksm=fa8bae7acdfc276cf9ea31452dbcd30a1fa2227dcc9a00bfcb0a448a4a6dca0f6b1ecceaa03f#rd","文章永久链接")</f>
        <v>文章永久链接</v>
      </c>
    </row>
    <row r="105" spans="1:5" x14ac:dyDescent="0.4">
      <c r="A105" s="2" t="s">
        <v>3</v>
      </c>
      <c r="B105" s="2" t="s">
        <v>113</v>
      </c>
      <c r="C105" s="2" t="s">
        <v>108</v>
      </c>
      <c r="D105" s="2" t="s">
        <v>112</v>
      </c>
      <c r="E105" s="3" t="str">
        <f>HYPERLINK("http://mp.weixin.qq.com/s?__biz=MzUzNTE3NDMwNw==&amp;mid=2247525302&amp;idx=6&amp;sn=84d8deca9afb3b2c4603bb6827dc10e8&amp;chksm=fa8bae7acdfc276c3f3f0eac8898d4fe08004d0eb7e96093fceb06df3a6571583823ed5d90ae#rd","文章永久链接")</f>
        <v>文章永久链接</v>
      </c>
    </row>
    <row r="106" spans="1:5" x14ac:dyDescent="0.4">
      <c r="A106" s="2" t="s">
        <v>3</v>
      </c>
      <c r="B106" s="2" t="s">
        <v>111</v>
      </c>
      <c r="C106" s="2" t="s">
        <v>108</v>
      </c>
      <c r="D106" s="2" t="s">
        <v>110</v>
      </c>
      <c r="E106" s="3" t="str">
        <f>HYPERLINK("http://mp.weixin.qq.com/s?__biz=MzUzNTE3NDMwNw==&amp;mid=2247525302&amp;idx=7&amp;sn=b0539651434ee381036a9dbd27f6f22c&amp;chksm=fa8bae7acdfc276c65782f7a1c8ddcea794b9da419fdbf32be1db88c3cc0da3654a7d9170cd8#rd","文章永久链接")</f>
        <v>文章永久链接</v>
      </c>
    </row>
    <row r="107" spans="1:5" x14ac:dyDescent="0.4">
      <c r="A107" s="2" t="s">
        <v>3</v>
      </c>
      <c r="B107" s="2" t="s">
        <v>109</v>
      </c>
      <c r="C107" s="2" t="s">
        <v>108</v>
      </c>
      <c r="D107" s="2" t="s">
        <v>107</v>
      </c>
      <c r="E107" s="3" t="str">
        <f>HYPERLINK("http://mp.weixin.qq.com/s?__biz=MzUzNTE3NDMwNw==&amp;mid=2247525302&amp;idx=8&amp;sn=426d0d339e76f9633dccbfc6e03d4c57&amp;chksm=fa8bae7acdfc276ca91e555f286df3e64811311df1dabdb87b33352115041720286bfb9818df#rd","文章永久链接")</f>
        <v>文章永久链接</v>
      </c>
    </row>
    <row r="108" spans="1:5" x14ac:dyDescent="0.4">
      <c r="A108" s="2" t="s">
        <v>3</v>
      </c>
      <c r="B108" s="2" t="s">
        <v>106</v>
      </c>
      <c r="C108" s="2" t="s">
        <v>91</v>
      </c>
      <c r="D108" s="2" t="s">
        <v>105</v>
      </c>
      <c r="E108" s="3" t="str">
        <f>HYPERLINK("http://mp.weixin.qq.com/s?__biz=MzUzNTE3NDMwNw==&amp;mid=2247525208&amp;idx=1&amp;sn=3a81aa546bdaad34c3f5425e51a8f088&amp;chksm=fa8bae94cdfc2782464ee54b8e9e21651a3de272656b5f8cba79b30522e15bae3317dc818552#rd","文章永久链接")</f>
        <v>文章永久链接</v>
      </c>
    </row>
    <row r="109" spans="1:5" x14ac:dyDescent="0.4">
      <c r="A109" s="2" t="s">
        <v>3</v>
      </c>
      <c r="B109" s="2" t="s">
        <v>104</v>
      </c>
      <c r="C109" s="2" t="s">
        <v>91</v>
      </c>
      <c r="D109" s="2" t="s">
        <v>103</v>
      </c>
      <c r="E109" s="3" t="str">
        <f>HYPERLINK("http://mp.weixin.qq.com/s?__biz=MzUzNTE3NDMwNw==&amp;mid=2247525208&amp;idx=2&amp;sn=a65f1f9c05b628878d7c65e1956dfd6d&amp;chksm=fa8bae94cdfc2782274f0f0c377be0cb094b7bf8f26c0d5a5faaa0d9a6b68da6fc8f89941d99#rd","文章永久链接")</f>
        <v>文章永久链接</v>
      </c>
    </row>
    <row r="110" spans="1:5" x14ac:dyDescent="0.4">
      <c r="A110" s="2" t="s">
        <v>3</v>
      </c>
      <c r="B110" s="2" t="s">
        <v>102</v>
      </c>
      <c r="C110" s="2" t="s">
        <v>91</v>
      </c>
      <c r="D110" s="2" t="s">
        <v>101</v>
      </c>
      <c r="E110" s="3" t="str">
        <f>HYPERLINK("http://mp.weixin.qq.com/s?__biz=MzUzNTE3NDMwNw==&amp;mid=2247525208&amp;idx=3&amp;sn=edab8d8dfc4f0130427037379da91ebf&amp;chksm=fa8bae94cdfc27822a15333043a596d9116e84bc1c383d8e76c4ccad1ea0a368c0cdc1d4e2d3#rd","文章永久链接")</f>
        <v>文章永久链接</v>
      </c>
    </row>
    <row r="111" spans="1:5" x14ac:dyDescent="0.4">
      <c r="A111" s="2" t="s">
        <v>3</v>
      </c>
      <c r="B111" s="2" t="s">
        <v>100</v>
      </c>
      <c r="C111" s="2" t="s">
        <v>91</v>
      </c>
      <c r="D111" s="2" t="s">
        <v>99</v>
      </c>
      <c r="E111" s="3" t="str">
        <f>HYPERLINK("http://mp.weixin.qq.com/s?__biz=MzUzNTE3NDMwNw==&amp;mid=2247525208&amp;idx=4&amp;sn=ae7aca1f0033262c34ce94330fb67427&amp;chksm=fa8bae94cdfc2782ceaa6778f6c06e2a7c986604f92b55c5819b1c72f174ac9a21c7ab2761bb#rd","文章永久链接")</f>
        <v>文章永久链接</v>
      </c>
    </row>
    <row r="112" spans="1:5" x14ac:dyDescent="0.4">
      <c r="A112" s="2" t="s">
        <v>3</v>
      </c>
      <c r="B112" s="2" t="s">
        <v>98</v>
      </c>
      <c r="C112" s="2" t="s">
        <v>91</v>
      </c>
      <c r="D112" s="2" t="s">
        <v>97</v>
      </c>
      <c r="E112" s="3" t="str">
        <f>HYPERLINK("http://mp.weixin.qq.com/s?__biz=MzUzNTE3NDMwNw==&amp;mid=2247525208&amp;idx=5&amp;sn=9cb64a967d58b237072841f805939a50&amp;chksm=fa8bae94cdfc2782470abe75a03670dab2f9c594d8b8d9dc5f7d4bc18551dd249cc161032ec4#rd","文章永久链接")</f>
        <v>文章永久链接</v>
      </c>
    </row>
    <row r="113" spans="1:5" x14ac:dyDescent="0.4">
      <c r="A113" s="2" t="s">
        <v>3</v>
      </c>
      <c r="B113" s="2" t="s">
        <v>96</v>
      </c>
      <c r="C113" s="2" t="s">
        <v>91</v>
      </c>
      <c r="D113" s="2" t="s">
        <v>95</v>
      </c>
      <c r="E113" s="3" t="str">
        <f>HYPERLINK("http://mp.weixin.qq.com/s?__biz=MzUzNTE3NDMwNw==&amp;mid=2247525208&amp;idx=6&amp;sn=7a1d3fb85a0fc19c6804bc0d3a97c804&amp;chksm=fa8bae94cdfc27826657f85747dcbe853e3ddcbe518cc1fb1f54c8501e767aa92173a8d40d35#rd","文章永久链接")</f>
        <v>文章永久链接</v>
      </c>
    </row>
    <row r="114" spans="1:5" x14ac:dyDescent="0.4">
      <c r="A114" s="2" t="s">
        <v>3</v>
      </c>
      <c r="B114" s="2" t="s">
        <v>94</v>
      </c>
      <c r="C114" s="2" t="s">
        <v>91</v>
      </c>
      <c r="D114" s="2" t="s">
        <v>93</v>
      </c>
      <c r="E114" s="3" t="str">
        <f>HYPERLINK("http://mp.weixin.qq.com/s?__biz=MzUzNTE3NDMwNw==&amp;mid=2247525208&amp;idx=7&amp;sn=77cc843b413d5260da7ec5cc754009a6&amp;chksm=fa8bae94cdfc2782cb3bd515bd72cc954f7b62aac068e154ceec717b1c6a6072ece8425cfb39#rd","文章永久链接")</f>
        <v>文章永久链接</v>
      </c>
    </row>
    <row r="115" spans="1:5" x14ac:dyDescent="0.4">
      <c r="A115" s="2" t="s">
        <v>3</v>
      </c>
      <c r="B115" s="2" t="s">
        <v>92</v>
      </c>
      <c r="C115" s="2" t="s">
        <v>91</v>
      </c>
      <c r="D115" s="2" t="s">
        <v>90</v>
      </c>
      <c r="E115" s="3" t="str">
        <f>HYPERLINK("http://mp.weixin.qq.com/s?__biz=MzUzNTE3NDMwNw==&amp;mid=2247525208&amp;idx=8&amp;sn=a64cd7e0a11aa4de7535b45934d1f49e&amp;chksm=fa8bae94cdfc2782b4ec53a9992d26862f38fed1815ab470f64a569d8bc7b1df048e903cdb06#rd","文章永久链接")</f>
        <v>文章永久链接</v>
      </c>
    </row>
    <row r="116" spans="1:5" x14ac:dyDescent="0.4">
      <c r="A116" s="2" t="s">
        <v>3</v>
      </c>
      <c r="B116" s="2" t="s">
        <v>271</v>
      </c>
      <c r="C116" s="2" t="s">
        <v>264</v>
      </c>
      <c r="D116" s="2" t="s">
        <v>270</v>
      </c>
      <c r="E116" s="3" t="str">
        <f>HYPERLINK("http://mp.weixin.qq.com/s?__biz=MzUzNTE3NDMwNw==&amp;mid=2247525070&amp;idx=1&amp;sn=cffdacea643f08ffc8d6aa8314674b3a&amp;chksm=fa8baf02cdfc2614e1d0e292a81ed1bf8f010c97fb12729a52c952a1bdfa5ffcacf285a4d8e1#rd","文章永久链接")</f>
        <v>文章永久链接</v>
      </c>
    </row>
    <row r="117" spans="1:5" x14ac:dyDescent="0.4">
      <c r="A117" s="2" t="s">
        <v>3</v>
      </c>
      <c r="B117" s="2" t="s">
        <v>269</v>
      </c>
      <c r="C117" s="2" t="s">
        <v>264</v>
      </c>
      <c r="D117" s="2" t="s">
        <v>268</v>
      </c>
      <c r="E117" s="3" t="str">
        <f>HYPERLINK("http://mp.weixin.qq.com/s?__biz=MzUzNTE3NDMwNw==&amp;mid=2247525070&amp;idx=2&amp;sn=53f6d21377eb559d4a90229c2f8f3a52&amp;chksm=fa8baf02cdfc26146a1c42f3bcc416ff3387396a16db5e84cb7868f20acd1eebc5ad30e6d429#rd","文章永久链接")</f>
        <v>文章永久链接</v>
      </c>
    </row>
    <row r="118" spans="1:5" x14ac:dyDescent="0.4">
      <c r="A118" s="2" t="s">
        <v>3</v>
      </c>
      <c r="B118" s="2" t="s">
        <v>267</v>
      </c>
      <c r="C118" s="2" t="s">
        <v>264</v>
      </c>
      <c r="D118" s="2" t="s">
        <v>266</v>
      </c>
      <c r="E118" s="3" t="str">
        <f>HYPERLINK("http://mp.weixin.qq.com/s?__biz=MzUzNTE3NDMwNw==&amp;mid=2247525070&amp;idx=3&amp;sn=3a575589f5bb76a29e70b214af9abd72&amp;chksm=fa8baf02cdfc2614d1969bd1edb76be2c5e6dd9516b4314061b84a5a23abd3417ae49e029fd3#rd","文章永久链接")</f>
        <v>文章永久链接</v>
      </c>
    </row>
    <row r="119" spans="1:5" x14ac:dyDescent="0.4">
      <c r="A119" s="2" t="s">
        <v>3</v>
      </c>
      <c r="B119" s="2" t="s">
        <v>265</v>
      </c>
      <c r="C119" s="2" t="s">
        <v>264</v>
      </c>
      <c r="D119" s="2" t="s">
        <v>263</v>
      </c>
      <c r="E119" s="3" t="str">
        <f>HYPERLINK("http://mp.weixin.qq.com/s?__biz=MzUzNTE3NDMwNw==&amp;mid=2247525070&amp;idx=4&amp;sn=685539b4fa0a695f2400fe4d2e3fc03a&amp;chksm=fa8baf02cdfc2614893dccdaf399c74ae942bbad9b6f8d23e1108856b0e087d63c4bb79f1478#rd","文章永久链接")</f>
        <v>文章永久链接</v>
      </c>
    </row>
    <row r="120" spans="1:5" x14ac:dyDescent="0.4">
      <c r="A120" s="2" t="s">
        <v>3</v>
      </c>
      <c r="B120" s="2" t="s">
        <v>262</v>
      </c>
      <c r="C120" s="2" t="s">
        <v>257</v>
      </c>
      <c r="D120" s="2" t="s">
        <v>261</v>
      </c>
      <c r="E120" s="3" t="str">
        <f>HYPERLINK("http://mp.weixin.qq.com/s?__biz=MzUzNTE3NDMwNw==&amp;mid=2247525033&amp;idx=1&amp;sn=68855c3fb4e6d719e09b5cb932922769&amp;chksm=fa8baf65cdfc2673cc525ef3458248215fd51ecfcc2322be2eed59cb60c0e2cece580b05d38e#rd","文章永久链接")</f>
        <v>文章永久链接</v>
      </c>
    </row>
    <row r="121" spans="1:5" x14ac:dyDescent="0.4">
      <c r="A121" s="2" t="s">
        <v>3</v>
      </c>
      <c r="B121" s="2" t="s">
        <v>260</v>
      </c>
      <c r="C121" s="2" t="s">
        <v>257</v>
      </c>
      <c r="D121" s="2" t="s">
        <v>259</v>
      </c>
      <c r="E121" s="3" t="str">
        <f>HYPERLINK("http://mp.weixin.qq.com/s?__biz=MzUzNTE3NDMwNw==&amp;mid=2247525033&amp;idx=2&amp;sn=750542c2946a3085c617ec7aa0d72779&amp;chksm=fa8baf65cdfc2673b7f4213edd6fca5044a75e1c8cdf7e455f17a6d2505a7332a58047c994fa#rd","文章永久链接")</f>
        <v>文章永久链接</v>
      </c>
    </row>
    <row r="122" spans="1:5" x14ac:dyDescent="0.4">
      <c r="A122" s="2" t="s">
        <v>3</v>
      </c>
      <c r="B122" s="2" t="s">
        <v>258</v>
      </c>
      <c r="C122" s="2" t="s">
        <v>257</v>
      </c>
      <c r="D122" s="2" t="s">
        <v>256</v>
      </c>
      <c r="E122" s="3" t="str">
        <f>HYPERLINK("http://mp.weixin.qq.com/s?__biz=MzUzNTE3NDMwNw==&amp;mid=2247525033&amp;idx=3&amp;sn=ea580636ab8ce24e389228aba282f7d9&amp;chksm=fa8baf65cdfc26738ec9f8d519e11c45a1daba8c0f399a968715d1e49074653a215a204c5b92#rd","文章永久链接")</f>
        <v>文章永久链接</v>
      </c>
    </row>
    <row r="123" spans="1:5" x14ac:dyDescent="0.4">
      <c r="A123" s="2" t="s">
        <v>3</v>
      </c>
      <c r="B123" s="2" t="s">
        <v>255</v>
      </c>
      <c r="C123" s="2" t="s">
        <v>240</v>
      </c>
      <c r="D123" s="2" t="s">
        <v>254</v>
      </c>
      <c r="E123" s="3" t="str">
        <f>HYPERLINK("http://mp.weixin.qq.com/s?__biz=MzUzNTE3NDMwNw==&amp;mid=2247524978&amp;idx=1&amp;sn=767ebc20a50367972807c81c9a2ede08&amp;chksm=fa8bafbecdfc26a84912984fac416a90834b0aed253d857c9b44225798e94e43e19ea38c444e#rd","文章永久链接")</f>
        <v>文章永久链接</v>
      </c>
    </row>
    <row r="124" spans="1:5" x14ac:dyDescent="0.4">
      <c r="A124" s="2" t="s">
        <v>3</v>
      </c>
      <c r="B124" s="2" t="s">
        <v>253</v>
      </c>
      <c r="C124" s="2" t="s">
        <v>240</v>
      </c>
      <c r="D124" s="2" t="s">
        <v>252</v>
      </c>
      <c r="E124" s="3" t="str">
        <f>HYPERLINK("http://mp.weixin.qq.com/s?__biz=MzUzNTE3NDMwNw==&amp;mid=2247524978&amp;idx=2&amp;sn=668b5351b7716bbea7019f256f44db35&amp;chksm=fa8bafbecdfc26a859412d42bb3bce4ec44e37a4127687e43eb15e2a270f3138ef321fdf64da#rd","文章永久链接")</f>
        <v>文章永久链接</v>
      </c>
    </row>
    <row r="125" spans="1:5" x14ac:dyDescent="0.4">
      <c r="A125" s="2" t="s">
        <v>3</v>
      </c>
      <c r="B125" s="2" t="s">
        <v>251</v>
      </c>
      <c r="C125" s="2" t="s">
        <v>240</v>
      </c>
      <c r="D125" s="2" t="s">
        <v>250</v>
      </c>
      <c r="E125" s="3" t="str">
        <f>HYPERLINK("http://mp.weixin.qq.com/s?__biz=MzUzNTE3NDMwNw==&amp;mid=2247524978&amp;idx=3&amp;sn=b6369bc0a06f029f5299d9822111c682&amp;chksm=fa8bafbecdfc26a8617e1593369b6f80b6b828ba0d3e42fce5198cb6afc484f8900f1bfcc797#rd","文章永久链接")</f>
        <v>文章永久链接</v>
      </c>
    </row>
    <row r="126" spans="1:5" x14ac:dyDescent="0.4">
      <c r="A126" s="2" t="s">
        <v>3</v>
      </c>
      <c r="B126" s="2" t="s">
        <v>249</v>
      </c>
      <c r="C126" s="2" t="s">
        <v>240</v>
      </c>
      <c r="D126" s="2" t="s">
        <v>248</v>
      </c>
      <c r="E126" s="3" t="str">
        <f>HYPERLINK("http://mp.weixin.qq.com/s?__biz=MzUzNTE3NDMwNw==&amp;mid=2247524978&amp;idx=4&amp;sn=85863405cff16f048f197f1d5d49fe1a&amp;chksm=fa8bafbecdfc26a8d7b67b49a38914328bbb0e4195d55f7216777356430562e12bcec1874f84#rd","文章永久链接")</f>
        <v>文章永久链接</v>
      </c>
    </row>
    <row r="127" spans="1:5" x14ac:dyDescent="0.4">
      <c r="A127" s="2" t="s">
        <v>3</v>
      </c>
      <c r="B127" s="2" t="s">
        <v>247</v>
      </c>
      <c r="C127" s="2" t="s">
        <v>240</v>
      </c>
      <c r="D127" s="2" t="s">
        <v>246</v>
      </c>
      <c r="E127" s="3" t="str">
        <f>HYPERLINK("http://mp.weixin.qq.com/s?__biz=MzUzNTE3NDMwNw==&amp;mid=2247524978&amp;idx=5&amp;sn=def62a035d1332bb4e72c65d7fc01b47&amp;chksm=fa8bafbecdfc26a8f67169a7d4723e3ad364d8262ec4b5851dd9ad15ac78b5a379d1328870a0#rd","文章永久链接")</f>
        <v>文章永久链接</v>
      </c>
    </row>
    <row r="128" spans="1:5" x14ac:dyDescent="0.4">
      <c r="A128" s="2" t="s">
        <v>3</v>
      </c>
      <c r="B128" s="2" t="s">
        <v>245</v>
      </c>
      <c r="C128" s="2" t="s">
        <v>240</v>
      </c>
      <c r="D128" s="2" t="s">
        <v>244</v>
      </c>
      <c r="E128" s="3" t="str">
        <f>HYPERLINK("http://mp.weixin.qq.com/s?__biz=MzUzNTE3NDMwNw==&amp;mid=2247524978&amp;idx=6&amp;sn=a592a80bc2b20b7872cf396e760671d7&amp;chksm=fa8bafbecdfc26a8066cf50d950de542a8f2c9861201b2372e4f4f5bf761150fb8c8cdc18446#rd","文章永久链接")</f>
        <v>文章永久链接</v>
      </c>
    </row>
    <row r="129" spans="1:5" x14ac:dyDescent="0.4">
      <c r="A129" s="2" t="s">
        <v>3</v>
      </c>
      <c r="B129" s="2" t="s">
        <v>243</v>
      </c>
      <c r="C129" s="2" t="s">
        <v>240</v>
      </c>
      <c r="D129" s="2" t="s">
        <v>242</v>
      </c>
      <c r="E129" s="3" t="str">
        <f>HYPERLINK("http://mp.weixin.qq.com/s?__biz=MzUzNTE3NDMwNw==&amp;mid=2247524978&amp;idx=7&amp;sn=674e2f779a1b8edea830f6cc3b283ee8&amp;chksm=fa8bafbecdfc26a872bccb12eb873d297542ce41e24730fab048008dbd6a13812f51490c93f4#rd","文章永久链接")</f>
        <v>文章永久链接</v>
      </c>
    </row>
    <row r="130" spans="1:5" x14ac:dyDescent="0.4">
      <c r="A130" s="2" t="s">
        <v>3</v>
      </c>
      <c r="B130" s="2" t="s">
        <v>241</v>
      </c>
      <c r="C130" s="2" t="s">
        <v>240</v>
      </c>
      <c r="D130" s="2" t="s">
        <v>239</v>
      </c>
      <c r="E130" s="3" t="str">
        <f>HYPERLINK("http://mp.weixin.qq.com/s?__biz=MzUzNTE3NDMwNw==&amp;mid=2247524978&amp;idx=8&amp;sn=6b8d5ffdfd160778cab5556c743dd7c5&amp;chksm=fa8bafbecdfc26a80956f3fc212748705ee94ab30ced5a9bc2396a8d046228599d8a25c450e8#rd","文章永久链接")</f>
        <v>文章永久链接</v>
      </c>
    </row>
    <row r="131" spans="1:5" x14ac:dyDescent="0.4">
      <c r="A131" s="2" t="s">
        <v>3</v>
      </c>
      <c r="B131" s="2" t="s">
        <v>238</v>
      </c>
      <c r="C131" s="2" t="s">
        <v>225</v>
      </c>
      <c r="D131" s="2" t="s">
        <v>237</v>
      </c>
      <c r="E131" s="3" t="str">
        <f>HYPERLINK("http://mp.weixin.qq.com/s?__biz=MzUzNTE3NDMwNw==&amp;mid=2247524872&amp;idx=1&amp;sn=04bd4d8faa58bf90ce78a9b8e93cb196&amp;chksm=fa8bafc4cdfc26d25eb69bc13b6c82360cbc2590cb4304b6e6c3059fe0b94ffab756b8dbbd81#rd","文章永久链接")</f>
        <v>文章永久链接</v>
      </c>
    </row>
    <row r="132" spans="1:5" x14ac:dyDescent="0.4">
      <c r="A132" s="2" t="s">
        <v>3</v>
      </c>
      <c r="B132" s="2" t="s">
        <v>236</v>
      </c>
      <c r="C132" s="2" t="s">
        <v>225</v>
      </c>
      <c r="D132" s="2" t="s">
        <v>235</v>
      </c>
      <c r="E132" s="3" t="str">
        <f>HYPERLINK("http://mp.weixin.qq.com/s?__biz=MzUzNTE3NDMwNw==&amp;mid=2247524872&amp;idx=2&amp;sn=91cc61159e5b775a1bce75036bf03c78&amp;chksm=fa8bafc4cdfc26d2ff3d00903e15a89e51c1a9bc37846fa61ac59621df8913e53815255c2828#rd","文章永久链接")</f>
        <v>文章永久链接</v>
      </c>
    </row>
    <row r="133" spans="1:5" x14ac:dyDescent="0.4">
      <c r="A133" s="2" t="s">
        <v>3</v>
      </c>
      <c r="B133" s="2" t="s">
        <v>234</v>
      </c>
      <c r="C133" s="2" t="s">
        <v>225</v>
      </c>
      <c r="D133" s="2" t="s">
        <v>233</v>
      </c>
      <c r="E133" s="3" t="str">
        <f>HYPERLINK("http://mp.weixin.qq.com/s?__biz=MzUzNTE3NDMwNw==&amp;mid=2247524872&amp;idx=3&amp;sn=b2aa8dbb6351519395a77b4891a71d19&amp;chksm=fa8bafc4cdfc26d26bf06548f01af4b063bf3b9b7a8885332f5292318a3efc124cbceb974883#rd","文章永久链接")</f>
        <v>文章永久链接</v>
      </c>
    </row>
    <row r="134" spans="1:5" x14ac:dyDescent="0.4">
      <c r="A134" s="2" t="s">
        <v>3</v>
      </c>
      <c r="B134" s="2" t="s">
        <v>232</v>
      </c>
      <c r="C134" s="2" t="s">
        <v>225</v>
      </c>
      <c r="D134" s="2" t="s">
        <v>231</v>
      </c>
      <c r="E134" s="3" t="str">
        <f>HYPERLINK("http://mp.weixin.qq.com/s?__biz=MzUzNTE3NDMwNw==&amp;mid=2247524872&amp;idx=4&amp;sn=ddcddbcda3b5df7d12ef779096c624e7&amp;chksm=fa8bafc4cdfc26d24439f4297831e91ddff366d253fd2883c42e94f59e7ffb9a069063bb3f9e#rd","文章永久链接")</f>
        <v>文章永久链接</v>
      </c>
    </row>
    <row r="135" spans="1:5" x14ac:dyDescent="0.4">
      <c r="A135" s="2" t="s">
        <v>3</v>
      </c>
      <c r="B135" s="2" t="s">
        <v>230</v>
      </c>
      <c r="C135" s="2" t="s">
        <v>225</v>
      </c>
      <c r="D135" s="2" t="s">
        <v>229</v>
      </c>
      <c r="E135" s="3" t="str">
        <f>HYPERLINK("http://mp.weixin.qq.com/s?__biz=MzUzNTE3NDMwNw==&amp;mid=2247524872&amp;idx=5&amp;sn=dd41305ba76e3e67e3bc61a44e2e4950&amp;chksm=fa8bafc4cdfc26d23566e4104280acc5695e9a55b24ce597d2e21c9c4c6ad9ba1a0e56661d10#rd","文章永久链接")</f>
        <v>文章永久链接</v>
      </c>
    </row>
    <row r="136" spans="1:5" x14ac:dyDescent="0.4">
      <c r="A136" s="2" t="s">
        <v>3</v>
      </c>
      <c r="B136" s="2" t="s">
        <v>228</v>
      </c>
      <c r="C136" s="2" t="s">
        <v>225</v>
      </c>
      <c r="D136" s="2" t="s">
        <v>227</v>
      </c>
      <c r="E136" s="3" t="str">
        <f>HYPERLINK("http://mp.weixin.qq.com/s?__biz=MzUzNTE3NDMwNw==&amp;mid=2247524872&amp;idx=6&amp;sn=3dcf8890db38a3b33090e020d7ddfebe&amp;chksm=fa8bafc4cdfc26d22b610e387ffb61255d23000a8eed181aa08c3e1ee6efb7ec9fae0c149126#rd","文章永久链接")</f>
        <v>文章永久链接</v>
      </c>
    </row>
    <row r="137" spans="1:5" x14ac:dyDescent="0.4">
      <c r="A137" s="2" t="s">
        <v>3</v>
      </c>
      <c r="B137" s="2" t="s">
        <v>226</v>
      </c>
      <c r="C137" s="2" t="s">
        <v>225</v>
      </c>
      <c r="D137" s="2" t="s">
        <v>224</v>
      </c>
      <c r="E137" s="3" t="str">
        <f>HYPERLINK("http://mp.weixin.qq.com/s?__biz=MzUzNTE3NDMwNw==&amp;mid=2247524872&amp;idx=7&amp;sn=b3e512e6ad301040afcb243f4cb56b69&amp;chksm=fa8bafc4cdfc26d291bce441f6cba09602386614e34de2ba39368170431978014430b94f64f1#rd","文章永久链接")</f>
        <v>文章永久链接</v>
      </c>
    </row>
    <row r="138" spans="1:5" x14ac:dyDescent="0.4">
      <c r="A138" s="2" t="s">
        <v>3</v>
      </c>
      <c r="B138" s="2" t="s">
        <v>223</v>
      </c>
      <c r="C138" s="2" t="s">
        <v>208</v>
      </c>
      <c r="D138" s="2" t="s">
        <v>222</v>
      </c>
      <c r="E138" s="3" t="str">
        <f>HYPERLINK("http://mp.weixin.qq.com/s?__biz=MzUzNTE3NDMwNw==&amp;mid=2247524805&amp;idx=1&amp;sn=20e07ecb3d6b43a0a9afcd570e57de7e&amp;chksm=fa8bac09cdfc251f44afec898c4c73b3d080374ca15ef141c46c3bde8df65467c5b2f3eb5a3c#rd","文章永久链接")</f>
        <v>文章永久链接</v>
      </c>
    </row>
    <row r="139" spans="1:5" x14ac:dyDescent="0.4">
      <c r="A139" s="2" t="s">
        <v>3</v>
      </c>
      <c r="B139" s="2" t="s">
        <v>221</v>
      </c>
      <c r="C139" s="2" t="s">
        <v>208</v>
      </c>
      <c r="D139" s="2" t="s">
        <v>220</v>
      </c>
      <c r="E139" s="3" t="str">
        <f>HYPERLINK("http://mp.weixin.qq.com/s?__biz=MzUzNTE3NDMwNw==&amp;mid=2247524805&amp;idx=2&amp;sn=0b9165d16f3b70ca893d0f23902083a9&amp;chksm=fa8bac09cdfc251fcff707434428fe6f66204808e03ac87ef97acf3cce24c4ddca41fe583646#rd","文章永久链接")</f>
        <v>文章永久链接</v>
      </c>
    </row>
    <row r="140" spans="1:5" x14ac:dyDescent="0.4">
      <c r="A140" s="2" t="s">
        <v>3</v>
      </c>
      <c r="B140" s="2" t="s">
        <v>219</v>
      </c>
      <c r="C140" s="2" t="s">
        <v>208</v>
      </c>
      <c r="D140" s="2" t="s">
        <v>218</v>
      </c>
      <c r="E140" s="3" t="str">
        <f>HYPERLINK("http://mp.weixin.qq.com/s?__biz=MzUzNTE3NDMwNw==&amp;mid=2247524805&amp;idx=3&amp;sn=cb76891a3af08e43341c5ee2be0eb879&amp;chksm=fa8bac09cdfc251fcd6d70621b721f004f7e05a170499c8cd49a61ed9c8a07925533e5941ed8#rd","文章永久链接")</f>
        <v>文章永久链接</v>
      </c>
    </row>
    <row r="141" spans="1:5" x14ac:dyDescent="0.4">
      <c r="A141" s="2" t="s">
        <v>3</v>
      </c>
      <c r="B141" s="2" t="s">
        <v>217</v>
      </c>
      <c r="C141" s="2" t="s">
        <v>208</v>
      </c>
      <c r="D141" s="2" t="s">
        <v>216</v>
      </c>
      <c r="E141" s="3" t="str">
        <f>HYPERLINK("http://mp.weixin.qq.com/s?__biz=MzUzNTE3NDMwNw==&amp;mid=2247524805&amp;idx=4&amp;sn=b5b59bb7a67ae5aa5b192bf4e4e6ccd1&amp;chksm=fa8bac09cdfc251f2767cb1a90ed665760902430ca5b5b605aeb59dba95c98abc587f13a6d02#rd","文章永久链接")</f>
        <v>文章永久链接</v>
      </c>
    </row>
    <row r="142" spans="1:5" x14ac:dyDescent="0.4">
      <c r="A142" s="2" t="s">
        <v>3</v>
      </c>
      <c r="B142" s="2" t="s">
        <v>215</v>
      </c>
      <c r="C142" s="2" t="s">
        <v>208</v>
      </c>
      <c r="D142" s="2" t="s">
        <v>214</v>
      </c>
      <c r="E142" s="3" t="str">
        <f>HYPERLINK("http://mp.weixin.qq.com/s?__biz=MzUzNTE3NDMwNw==&amp;mid=2247524805&amp;idx=5&amp;sn=672410480943837b6811e7a4b2afed40&amp;chksm=fa8bac09cdfc251fa7a57007eb2a44587e5e437d7a3a3deb4fca084cf829e8d4dafdb4a41ccd#rd","文章永久链接")</f>
        <v>文章永久链接</v>
      </c>
    </row>
    <row r="143" spans="1:5" x14ac:dyDescent="0.4">
      <c r="A143" s="2" t="s">
        <v>3</v>
      </c>
      <c r="B143" s="2" t="s">
        <v>213</v>
      </c>
      <c r="C143" s="2" t="s">
        <v>208</v>
      </c>
      <c r="D143" s="2" t="s">
        <v>212</v>
      </c>
      <c r="E143" s="3" t="str">
        <f>HYPERLINK("http://mp.weixin.qq.com/s?__biz=MzUzNTE3NDMwNw==&amp;mid=2247524805&amp;idx=6&amp;sn=b1c2fb0cc5b6288b73fd3d5b98fc5fb4&amp;chksm=fa8bac09cdfc251f38720554986dcce3ede3f287297a680e7802dd55450c27b78d9d8cc4e322#rd","文章永久链接")</f>
        <v>文章永久链接</v>
      </c>
    </row>
    <row r="144" spans="1:5" x14ac:dyDescent="0.4">
      <c r="A144" s="2" t="s">
        <v>3</v>
      </c>
      <c r="B144" s="2" t="s">
        <v>211</v>
      </c>
      <c r="C144" s="2" t="s">
        <v>208</v>
      </c>
      <c r="D144" s="2" t="s">
        <v>210</v>
      </c>
      <c r="E144" s="3" t="str">
        <f>HYPERLINK("http://mp.weixin.qq.com/s?__biz=MzUzNTE3NDMwNw==&amp;mid=2247524805&amp;idx=7&amp;sn=cf1bd88fb3bc96778019bcdc24f05936&amp;chksm=fa8bac09cdfc251f7beb929d1d9ca181cbed948bef05f0777a64e6f8fd68df21a786e4d0693a#rd","文章永久链接")</f>
        <v>文章永久链接</v>
      </c>
    </row>
    <row r="145" spans="1:5" x14ac:dyDescent="0.4">
      <c r="A145" s="2" t="s">
        <v>3</v>
      </c>
      <c r="B145" s="2" t="s">
        <v>209</v>
      </c>
      <c r="C145" s="2" t="s">
        <v>208</v>
      </c>
      <c r="D145" s="2" t="s">
        <v>207</v>
      </c>
      <c r="E145" s="3" t="str">
        <f>HYPERLINK("http://mp.weixin.qq.com/s?__biz=MzUzNTE3NDMwNw==&amp;mid=2247524805&amp;idx=8&amp;sn=613fc9d4cdf3cbad86063579de5c728d&amp;chksm=fa8bac09cdfc251fd6792b8802e3dfe803073ce7126a9543b8b074de76a07d2ec3471aa7dc9b#rd","文章永久链接")</f>
        <v>文章永久链接</v>
      </c>
    </row>
    <row r="146" spans="1:5" x14ac:dyDescent="0.4">
      <c r="A146" s="2" t="s">
        <v>3</v>
      </c>
      <c r="B146" s="2" t="s">
        <v>206</v>
      </c>
      <c r="C146" s="2" t="s">
        <v>191</v>
      </c>
      <c r="D146" s="2" t="s">
        <v>205</v>
      </c>
      <c r="E146" s="3" t="str">
        <f>HYPERLINK("http://mp.weixin.qq.com/s?__biz=MzUzNTE3NDMwNw==&amp;mid=2247524689&amp;idx=1&amp;sn=1f8d9fc29c2ccebb56086a61caed8a0b&amp;chksm=fa8bac9dcdfc258bfce5390ae2c1227549af04409084ddf327d27e7ab45c1104149045dba308#rd","文章永久链接")</f>
        <v>文章永久链接</v>
      </c>
    </row>
    <row r="147" spans="1:5" x14ac:dyDescent="0.4">
      <c r="A147" s="2" t="s">
        <v>3</v>
      </c>
      <c r="B147" s="2" t="s">
        <v>204</v>
      </c>
      <c r="C147" s="2" t="s">
        <v>191</v>
      </c>
      <c r="D147" s="2" t="s">
        <v>203</v>
      </c>
      <c r="E147" s="3" t="str">
        <f>HYPERLINK("http://mp.weixin.qq.com/s?__biz=MzUzNTE3NDMwNw==&amp;mid=2247524689&amp;idx=2&amp;sn=2ad446f13ee8cb3ca37dc20855440f7a&amp;chksm=fa8bac9dcdfc258bf92d5a21c2b4de3f6e8e0607f827ff1a5d4352be2766235b721740fb8ad5#rd","文章永久链接")</f>
        <v>文章永久链接</v>
      </c>
    </row>
    <row r="148" spans="1:5" x14ac:dyDescent="0.4">
      <c r="A148" s="2" t="s">
        <v>3</v>
      </c>
      <c r="B148" s="2" t="s">
        <v>202</v>
      </c>
      <c r="C148" s="2" t="s">
        <v>191</v>
      </c>
      <c r="D148" s="2" t="s">
        <v>201</v>
      </c>
      <c r="E148" s="3" t="str">
        <f>HYPERLINK("http://mp.weixin.qq.com/s?__biz=MzUzNTE3NDMwNw==&amp;mid=2247524689&amp;idx=3&amp;sn=c704f0c36651ae9ea2f583f08678d3ab&amp;chksm=fa8bac9dcdfc258b7c9c2185609790b8d6a44545ceddc907220438c1169c82e42a9ebfec96a4#rd","文章永久链接")</f>
        <v>文章永久链接</v>
      </c>
    </row>
    <row r="149" spans="1:5" x14ac:dyDescent="0.4">
      <c r="A149" s="2" t="s">
        <v>3</v>
      </c>
      <c r="B149" s="2" t="s">
        <v>200</v>
      </c>
      <c r="C149" s="2" t="s">
        <v>191</v>
      </c>
      <c r="D149" s="2" t="s">
        <v>199</v>
      </c>
      <c r="E149" s="3" t="str">
        <f>HYPERLINK("http://mp.weixin.qq.com/s?__biz=MzUzNTE3NDMwNw==&amp;mid=2247524689&amp;idx=4&amp;sn=9cf590b98bce54c7af330d47cafcd16b&amp;chksm=fa8bac9dcdfc258b0a99229c43a7991e130343772e2f154b8e82c7a7a97c49b60be16baf0483#rd","文章永久链接")</f>
        <v>文章永久链接</v>
      </c>
    </row>
    <row r="150" spans="1:5" x14ac:dyDescent="0.4">
      <c r="A150" s="2" t="s">
        <v>3</v>
      </c>
      <c r="B150" s="2" t="s">
        <v>198</v>
      </c>
      <c r="C150" s="2" t="s">
        <v>191</v>
      </c>
      <c r="D150" s="2" t="s">
        <v>197</v>
      </c>
      <c r="E150" s="3" t="str">
        <f>HYPERLINK("http://mp.weixin.qq.com/s?__biz=MzUzNTE3NDMwNw==&amp;mid=2247524689&amp;idx=5&amp;sn=9550c455bb717c84f779754794ce6182&amp;chksm=fa8bac9dcdfc258be562e7c3cb76161275ac5d8a39ebbd7dc1952f11d18a5c0c3a9163d2592f#rd","文章永久链接")</f>
        <v>文章永久链接</v>
      </c>
    </row>
    <row r="151" spans="1:5" x14ac:dyDescent="0.4">
      <c r="A151" s="2" t="s">
        <v>3</v>
      </c>
      <c r="B151" s="2" t="s">
        <v>196</v>
      </c>
      <c r="C151" s="2" t="s">
        <v>191</v>
      </c>
      <c r="D151" s="2" t="s">
        <v>195</v>
      </c>
      <c r="E151" s="3" t="str">
        <f>HYPERLINK("http://mp.weixin.qq.com/s?__biz=MzUzNTE3NDMwNw==&amp;mid=2247524689&amp;idx=6&amp;sn=f02ccce85bad7a6977bbffdb59c44df7&amp;chksm=fa8bac9dcdfc258bfaa2607bf29da60966c7fc404518378f12b94b3eea182c103a99486ae344#rd","文章永久链接")</f>
        <v>文章永久链接</v>
      </c>
    </row>
    <row r="152" spans="1:5" x14ac:dyDescent="0.4">
      <c r="A152" s="2" t="s">
        <v>3</v>
      </c>
      <c r="B152" s="2" t="s">
        <v>194</v>
      </c>
      <c r="C152" s="2" t="s">
        <v>191</v>
      </c>
      <c r="D152" s="2" t="s">
        <v>193</v>
      </c>
      <c r="E152" s="3" t="str">
        <f>HYPERLINK("http://mp.weixin.qq.com/s?__biz=MzUzNTE3NDMwNw==&amp;mid=2247524689&amp;idx=7&amp;sn=4867185a56b4aff9c24d3727fabe687d&amp;chksm=fa8bac9dcdfc258bbbf778bd0944998ca194fe1643fe95694a362537ace9cf09e5d8cb893383#rd","文章永久链接")</f>
        <v>文章永久链接</v>
      </c>
    </row>
    <row r="153" spans="1:5" x14ac:dyDescent="0.4">
      <c r="A153" s="2" t="s">
        <v>3</v>
      </c>
      <c r="B153" s="2" t="s">
        <v>192</v>
      </c>
      <c r="C153" s="2" t="s">
        <v>191</v>
      </c>
      <c r="D153" s="2" t="s">
        <v>190</v>
      </c>
      <c r="E153" s="3" t="str">
        <f>HYPERLINK("http://mp.weixin.qq.com/s?__biz=MzUzNTE3NDMwNw==&amp;mid=2247524689&amp;idx=8&amp;sn=d81c29ea9688221dfd88e333deb76c84&amp;chksm=fa8bac9dcdfc258bc8bad2e9b4757e3431ad1cc3304f9866603ad50e51bc712a3521bf279c6c#rd","文章永久链接")</f>
        <v>文章永久链接</v>
      </c>
    </row>
    <row r="154" spans="1:5" x14ac:dyDescent="0.4">
      <c r="A154" s="2" t="s">
        <v>3</v>
      </c>
      <c r="B154" s="2" t="s">
        <v>189</v>
      </c>
      <c r="C154" s="2" t="s">
        <v>182</v>
      </c>
      <c r="D154" s="2" t="s">
        <v>188</v>
      </c>
      <c r="E154" s="3" t="str">
        <f>HYPERLINK("http://mp.weixin.qq.com/s?__biz=MzUzNTE3NDMwNw==&amp;mid=2247524607&amp;idx=1&amp;sn=5b887c099d29e61c46e1509b3a343480&amp;chksm=fa8bad33cdfc2425a7465be9f94df27565b370235207b6f6398e9ca5dafd8f4c46d878964d02#rd","文章永久链接")</f>
        <v>文章永久链接</v>
      </c>
    </row>
    <row r="155" spans="1:5" x14ac:dyDescent="0.4">
      <c r="A155" s="2" t="s">
        <v>3</v>
      </c>
      <c r="B155" s="2" t="s">
        <v>187</v>
      </c>
      <c r="C155" s="2" t="s">
        <v>182</v>
      </c>
      <c r="D155" s="2" t="s">
        <v>186</v>
      </c>
      <c r="E155" s="3" t="str">
        <f>HYPERLINK("http://mp.weixin.qq.com/s?__biz=MzUzNTE3NDMwNw==&amp;mid=2247524607&amp;idx=2&amp;sn=4ded9f1590b54ddf9dd2546616bfec26&amp;chksm=fa8bad33cdfc24256155933b825c2af85e80309619b482174eed817040be8b54b19be6dcac88#rd","文章永久链接")</f>
        <v>文章永久链接</v>
      </c>
    </row>
    <row r="156" spans="1:5" x14ac:dyDescent="0.4">
      <c r="A156" s="2" t="s">
        <v>3</v>
      </c>
      <c r="B156" s="2" t="s">
        <v>185</v>
      </c>
      <c r="C156" s="2" t="s">
        <v>182</v>
      </c>
      <c r="D156" s="2" t="s">
        <v>184</v>
      </c>
      <c r="E156" s="3" t="str">
        <f>HYPERLINK("http://mp.weixin.qq.com/s?__biz=MzUzNTE3NDMwNw==&amp;mid=2247524607&amp;idx=3&amp;sn=d42fe03b5babf53dd985c2b1beed39ef&amp;chksm=fa8bad33cdfc24253c5aa94a90707642a3c153ca490fd66ee1aade54217138ad0dfc9bfe7c07#rd","文章永久链接")</f>
        <v>文章永久链接</v>
      </c>
    </row>
    <row r="157" spans="1:5" x14ac:dyDescent="0.4">
      <c r="A157" s="2" t="s">
        <v>3</v>
      </c>
      <c r="B157" s="2" t="s">
        <v>183</v>
      </c>
      <c r="C157" s="2" t="s">
        <v>182</v>
      </c>
      <c r="D157" s="2" t="s">
        <v>181</v>
      </c>
      <c r="E157" s="3" t="str">
        <f>HYPERLINK("http://mp.weixin.qq.com/s?__biz=MzUzNTE3NDMwNw==&amp;mid=2247524607&amp;idx=4&amp;sn=69ec10fb3820493c4588387a453e58cf&amp;chksm=fa8bad33cdfc24256f2b6f857e4193b54add56b5d68cf9fc6234165331fc080e9ac64967c569#rd","文章永久链接")</f>
        <v>文章永久链接</v>
      </c>
    </row>
    <row r="158" spans="1:5" x14ac:dyDescent="0.4">
      <c r="A158" s="2" t="s">
        <v>3</v>
      </c>
      <c r="B158" s="2" t="s">
        <v>308</v>
      </c>
      <c r="C158" s="2" t="s">
        <v>305</v>
      </c>
      <c r="D158" s="2" t="s">
        <v>307</v>
      </c>
      <c r="E158" s="3" t="str">
        <f>HYPERLINK("http://mp.weixin.qq.com/s?__biz=MzUzNTE3NDMwNw==&amp;mid=2247524569&amp;idx=1&amp;sn=a1862450980b61d511dfa410193e3b97&amp;chksm=fa8bad15cdfc24032fa7c27afb634f222c34c9bc00579588dfae2e3d6b668d00218764d46662#rd","文章永久链接")</f>
        <v>文章永久链接</v>
      </c>
    </row>
    <row r="159" spans="1:5" x14ac:dyDescent="0.4">
      <c r="A159" s="2" t="s">
        <v>3</v>
      </c>
      <c r="B159" s="2" t="s">
        <v>306</v>
      </c>
      <c r="C159" s="2" t="s">
        <v>305</v>
      </c>
      <c r="D159" s="2" t="s">
        <v>304</v>
      </c>
      <c r="E159" s="3" t="str">
        <f>HYPERLINK("http://mp.weixin.qq.com/s?__biz=MzUzNTE3NDMwNw==&amp;mid=2247524569&amp;idx=2&amp;sn=28d98a1f0d1c077516958dc2484facca&amp;chksm=fa8bad15cdfc24031146e327b7eb0cd9b40c1a6fa863038204cd22960d198190e91a1b1e2665#rd","文章永久链接")</f>
        <v>文章永久链接</v>
      </c>
    </row>
    <row r="160" spans="1:5" x14ac:dyDescent="0.4">
      <c r="A160" s="2" t="s">
        <v>3</v>
      </c>
      <c r="B160" s="2" t="s">
        <v>303</v>
      </c>
      <c r="C160" s="2" t="s">
        <v>288</v>
      </c>
      <c r="D160" s="2" t="s">
        <v>302</v>
      </c>
      <c r="E160" s="3" t="str">
        <f>HYPERLINK("http://mp.weixin.qq.com/s?__biz=MzUzNTE3NDMwNw==&amp;mid=2247524506&amp;idx=1&amp;sn=06db6699192b0dcc3a329be54251e565&amp;chksm=fa8bad56cdfc2440ce5f695bd48135ad037d390e4229c9370d2b39f6591e24aaedd15cf893db#rd","文章永久链接")</f>
        <v>文章永久链接</v>
      </c>
    </row>
    <row r="161" spans="1:5" x14ac:dyDescent="0.4">
      <c r="A161" s="2" t="s">
        <v>3</v>
      </c>
      <c r="B161" s="2" t="s">
        <v>301</v>
      </c>
      <c r="C161" s="2" t="s">
        <v>288</v>
      </c>
      <c r="D161" s="2" t="s">
        <v>300</v>
      </c>
      <c r="E161" s="3" t="str">
        <f>HYPERLINK("http://mp.weixin.qq.com/s?__biz=MzUzNTE3NDMwNw==&amp;mid=2247524506&amp;idx=2&amp;sn=45715d8ea10496837130ca105dee4765&amp;chksm=fa8bad56cdfc2440e8dadb95e09298b6df27122fa94fdce4e2d9c3679497cb6ff508eaa902bf#rd","文章永久链接")</f>
        <v>文章永久链接</v>
      </c>
    </row>
    <row r="162" spans="1:5" x14ac:dyDescent="0.4">
      <c r="A162" s="2" t="s">
        <v>3</v>
      </c>
      <c r="B162" s="2" t="s">
        <v>299</v>
      </c>
      <c r="C162" s="2" t="s">
        <v>288</v>
      </c>
      <c r="D162" s="2" t="s">
        <v>298</v>
      </c>
      <c r="E162" s="3" t="str">
        <f>HYPERLINK("http://mp.weixin.qq.com/s?__biz=MzUzNTE3NDMwNw==&amp;mid=2247524506&amp;idx=3&amp;sn=6ee5443f413c5beda1de1bd015a432e2&amp;chksm=fa8bad56cdfc24406843f8d5292c8f4a7e2bcfc5125dbe865dbef55d6dc2696dd1f0b214ad4f#rd","文章永久链接")</f>
        <v>文章永久链接</v>
      </c>
    </row>
    <row r="163" spans="1:5" x14ac:dyDescent="0.4">
      <c r="A163" s="2" t="s">
        <v>3</v>
      </c>
      <c r="B163" s="2" t="s">
        <v>297</v>
      </c>
      <c r="C163" s="2" t="s">
        <v>288</v>
      </c>
      <c r="D163" s="2" t="s">
        <v>296</v>
      </c>
      <c r="E163" s="3" t="str">
        <f>HYPERLINK("http://mp.weixin.qq.com/s?__biz=MzUzNTE3NDMwNw==&amp;mid=2247524506&amp;idx=4&amp;sn=00c110fd3dd48ad455d30ed75d65efb5&amp;chksm=fa8bad56cdfc24401e78239129d6dd7e44c99fdd41fd195b19635d16f318cdb0bb8ba70255dc#rd","文章永久链接")</f>
        <v>文章永久链接</v>
      </c>
    </row>
    <row r="164" spans="1:5" x14ac:dyDescent="0.4">
      <c r="A164" s="2" t="s">
        <v>3</v>
      </c>
      <c r="B164" s="2" t="s">
        <v>295</v>
      </c>
      <c r="C164" s="2" t="s">
        <v>288</v>
      </c>
      <c r="D164" s="2" t="s">
        <v>294</v>
      </c>
      <c r="E164" s="3" t="str">
        <f>HYPERLINK("http://mp.weixin.qq.com/s?__biz=MzUzNTE3NDMwNw==&amp;mid=2247524506&amp;idx=5&amp;sn=db8c9caac7d987071b0e66f08f23c9f8&amp;chksm=fa8bad56cdfc24401db584d88da91724e87e679ee9b1e2e5c15671dc815048f646f512fb5e86#rd","文章永久链接")</f>
        <v>文章永久链接</v>
      </c>
    </row>
    <row r="165" spans="1:5" x14ac:dyDescent="0.4">
      <c r="A165" s="2" t="s">
        <v>3</v>
      </c>
      <c r="B165" s="2" t="s">
        <v>293</v>
      </c>
      <c r="C165" s="2" t="s">
        <v>288</v>
      </c>
      <c r="D165" s="2" t="s">
        <v>292</v>
      </c>
      <c r="E165" s="3" t="str">
        <f>HYPERLINK("http://mp.weixin.qq.com/s?__biz=MzUzNTE3NDMwNw==&amp;mid=2247524506&amp;idx=6&amp;sn=97b9ce19c09e5b311a8976dcfe752721&amp;chksm=fa8bad56cdfc2440dc89b7b3b842694160bb364cd96033c25ebaf1fc143acc1e47dd845e4b4b#rd","文章永久链接")</f>
        <v>文章永久链接</v>
      </c>
    </row>
    <row r="166" spans="1:5" x14ac:dyDescent="0.4">
      <c r="A166" s="2" t="s">
        <v>3</v>
      </c>
      <c r="B166" s="2" t="s">
        <v>291</v>
      </c>
      <c r="C166" s="2" t="s">
        <v>288</v>
      </c>
      <c r="D166" s="2" t="s">
        <v>290</v>
      </c>
      <c r="E166" s="3" t="str">
        <f>HYPERLINK("http://mp.weixin.qq.com/s?__biz=MzUzNTE3NDMwNw==&amp;mid=2247524506&amp;idx=7&amp;sn=f1b909e62e5541fcf559a45d0f2b35f3&amp;chksm=fa8bad56cdfc244006a43a8d4dc4cdbac523e7212597091fefd8bc8138a936366da1ec7174a3#rd","文章永久链接")</f>
        <v>文章永久链接</v>
      </c>
    </row>
    <row r="167" spans="1:5" x14ac:dyDescent="0.4">
      <c r="A167" s="2" t="s">
        <v>3</v>
      </c>
      <c r="B167" s="2" t="s">
        <v>289</v>
      </c>
      <c r="C167" s="2" t="s">
        <v>288</v>
      </c>
      <c r="D167" s="2" t="s">
        <v>287</v>
      </c>
      <c r="E167" s="3" t="str">
        <f>HYPERLINK("http://mp.weixin.qq.com/s?__biz=MzUzNTE3NDMwNw==&amp;mid=2247524506&amp;idx=8&amp;sn=5a1b1b01a802bea82189516770c7d82d&amp;chksm=fa8bad56cdfc2440648f9ea93a0941dcb64ecb02f140053194b2218111cdd5e2a3aa0adef288#rd","文章永久链接")</f>
        <v>文章永久链接</v>
      </c>
    </row>
    <row r="168" spans="1:5" x14ac:dyDescent="0.4">
      <c r="A168" s="2" t="s">
        <v>3</v>
      </c>
      <c r="B168" s="2" t="s">
        <v>286</v>
      </c>
      <c r="C168" s="2" t="s">
        <v>273</v>
      </c>
      <c r="D168" s="2" t="s">
        <v>285</v>
      </c>
      <c r="E168" s="3" t="str">
        <f>HYPERLINK("http://mp.weixin.qq.com/s?__biz=MzUzNTE3NDMwNw==&amp;mid=2247524410&amp;idx=1&amp;sn=bb8062aa54cfd8f033515d6918c445ad&amp;chksm=fa8badf6cdfc24e09654ff01afbfd827669e1a0a7ac340a98b2aec3d8eb1af79351339b6caa2#rd","文章永久链接")</f>
        <v>文章永久链接</v>
      </c>
    </row>
    <row r="169" spans="1:5" x14ac:dyDescent="0.4">
      <c r="A169" s="2" t="s">
        <v>3</v>
      </c>
      <c r="B169" s="2" t="s">
        <v>284</v>
      </c>
      <c r="C169" s="2" t="s">
        <v>273</v>
      </c>
      <c r="D169" s="2" t="s">
        <v>283</v>
      </c>
      <c r="E169" s="3" t="str">
        <f>HYPERLINK("http://mp.weixin.qq.com/s?__biz=MzUzNTE3NDMwNw==&amp;mid=2247524410&amp;idx=2&amp;sn=325668fb59ca12d1fd155ae71574db46&amp;chksm=fa8badf6cdfc24e0bade0b42aa5c76c049d82342c447188eb7b52751390ba4e435403cbdb4df#rd","文章永久链接")</f>
        <v>文章永久链接</v>
      </c>
    </row>
    <row r="170" spans="1:5" x14ac:dyDescent="0.4">
      <c r="A170" s="2" t="s">
        <v>3</v>
      </c>
      <c r="B170" s="2" t="s">
        <v>282</v>
      </c>
      <c r="C170" s="2" t="s">
        <v>273</v>
      </c>
      <c r="D170" s="2" t="s">
        <v>281</v>
      </c>
      <c r="E170" s="3" t="str">
        <f>HYPERLINK("http://mp.weixin.qq.com/s?__biz=MzUzNTE3NDMwNw==&amp;mid=2247524410&amp;idx=3&amp;sn=bd2ab6980cefb1da076e7674dc176b4d&amp;chksm=fa8badf6cdfc24e0cf81c99ff700bf9794ce443eea15e7bcbfd1e50baeb4ffd48a8ab72c80d1#rd","文章永久链接")</f>
        <v>文章永久链接</v>
      </c>
    </row>
    <row r="171" spans="1:5" x14ac:dyDescent="0.4">
      <c r="A171" s="2" t="s">
        <v>3</v>
      </c>
      <c r="B171" s="2" t="s">
        <v>280</v>
      </c>
      <c r="C171" s="2" t="s">
        <v>273</v>
      </c>
      <c r="D171" s="2" t="s">
        <v>279</v>
      </c>
      <c r="E171" s="3" t="str">
        <f>HYPERLINK("http://mp.weixin.qq.com/s?__biz=MzUzNTE3NDMwNw==&amp;mid=2247524410&amp;idx=4&amp;sn=96c36f91439fa3f4f46492187f9f9b91&amp;chksm=fa8badf6cdfc24e09dbb73e4516b69dd9f56875c99f7b43ae6d8811caa02c6cdf37a1fb68ea1#rd","文章永久链接")</f>
        <v>文章永久链接</v>
      </c>
    </row>
    <row r="172" spans="1:5" x14ac:dyDescent="0.4">
      <c r="A172" s="2" t="s">
        <v>3</v>
      </c>
      <c r="B172" s="2" t="s">
        <v>278</v>
      </c>
      <c r="C172" s="2" t="s">
        <v>273</v>
      </c>
      <c r="D172" s="2" t="s">
        <v>277</v>
      </c>
      <c r="E172" s="3" t="str">
        <f>HYPERLINK("http://mp.weixin.qq.com/s?__biz=MzUzNTE3NDMwNw==&amp;mid=2247524410&amp;idx=5&amp;sn=c3cf85288011e99c9fc977bef5358efd&amp;chksm=fa8badf6cdfc24e00cc630f84933b43ab38bdd6783911d3585e3a18a9de89f4433fc849b0bec#rd","文章永久链接")</f>
        <v>文章永久链接</v>
      </c>
    </row>
    <row r="173" spans="1:5" x14ac:dyDescent="0.4">
      <c r="A173" s="2" t="s">
        <v>3</v>
      </c>
      <c r="B173" s="2" t="s">
        <v>276</v>
      </c>
      <c r="C173" s="2" t="s">
        <v>273</v>
      </c>
      <c r="D173" s="2" t="s">
        <v>275</v>
      </c>
      <c r="E173" s="3" t="str">
        <f>HYPERLINK("http://mp.weixin.qq.com/s?__biz=MzUzNTE3NDMwNw==&amp;mid=2247524410&amp;idx=6&amp;sn=dc717826287a67f46c04c5122566e5ae&amp;chksm=fa8badf6cdfc24e056bef716a0ae5945acab2b9a5ffa0f98b5b35f6ca49e22a33a15ca4f6fe2#rd","文章永久链接")</f>
        <v>文章永久链接</v>
      </c>
    </row>
    <row r="174" spans="1:5" x14ac:dyDescent="0.4">
      <c r="A174" s="2" t="s">
        <v>3</v>
      </c>
      <c r="B174" s="2" t="s">
        <v>274</v>
      </c>
      <c r="C174" s="2" t="s">
        <v>273</v>
      </c>
      <c r="D174" s="2" t="s">
        <v>272</v>
      </c>
      <c r="E174" s="3" t="str">
        <f>HYPERLINK("http://mp.weixin.qq.com/s?__biz=MzUzNTE3NDMwNw==&amp;mid=2247524410&amp;idx=7&amp;sn=e6c2a4c2979826f2b31f35c8d583cf5d&amp;chksm=fa8badf6cdfc24e0f1a205e186750067c79dde5b8a8e02600e856cb67578e3c3c75a4c8e749c#rd","文章永久链接")</f>
        <v>文章永久链接</v>
      </c>
    </row>
  </sheetData>
  <sortState xmlns:xlrd2="http://schemas.microsoft.com/office/spreadsheetml/2017/richdata2" ref="A33:E174">
    <sortCondition descending="1" ref="C33:C174"/>
  </sortState>
  <phoneticPr fontId="1" type="noConversion"/>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F50EE-C41F-41EE-8DBE-D7A260B7FB7B}">
  <sheetPr>
    <outlinePr summaryBelow="0" summaryRight="0"/>
  </sheetPr>
  <dimension ref="A1:E14"/>
  <sheetViews>
    <sheetView topLeftCell="B1" zoomScaleNormal="100" workbookViewId="0"/>
  </sheetViews>
  <sheetFormatPr defaultRowHeight="12.3" x14ac:dyDescent="0.4"/>
  <cols>
    <col min="1" max="1" width="10.796875" style="2" customWidth="1"/>
    <col min="2" max="2" width="89.09765625" style="2" customWidth="1"/>
    <col min="3" max="3" width="17.09765625" style="2" customWidth="1"/>
    <col min="4" max="4" width="62.09765625" style="2" customWidth="1"/>
    <col min="5" max="5" width="10.796875" style="2" customWidth="1"/>
    <col min="6" max="16384" width="8.796875" style="1"/>
  </cols>
  <sheetData>
    <row r="1" spans="1:5" x14ac:dyDescent="0.4">
      <c r="A1" s="2" t="s">
        <v>313</v>
      </c>
      <c r="B1" s="2" t="s">
        <v>312</v>
      </c>
      <c r="C1" s="2" t="s">
        <v>311</v>
      </c>
      <c r="D1" s="2" t="s">
        <v>310</v>
      </c>
      <c r="E1" s="2" t="s">
        <v>309</v>
      </c>
    </row>
    <row r="2" spans="1:5" x14ac:dyDescent="0.4">
      <c r="A2" s="2" t="s">
        <v>802</v>
      </c>
      <c r="B2" s="2" t="s">
        <v>818</v>
      </c>
      <c r="C2" s="2" t="s">
        <v>813</v>
      </c>
      <c r="D2" s="2" t="s">
        <v>817</v>
      </c>
      <c r="E2" s="3" t="str">
        <f>HYPERLINK("http://mp.weixin.qq.com/s?__biz=MzUzNTQ5ODcwNQ==&amp;mid=2247501464&amp;idx=1&amp;sn=2bcd13b3cb410094009f3742a29bd730&amp;chksm=fa861c26cdf195301bcfa5391a4c8ad2c1d9a541e6c375274df6e494d76675c9734ad311b1fc#rd","文章永久链接")</f>
        <v>文章永久链接</v>
      </c>
    </row>
    <row r="3" spans="1:5" x14ac:dyDescent="0.4">
      <c r="A3" s="2" t="s">
        <v>802</v>
      </c>
      <c r="B3" s="2" t="s">
        <v>816</v>
      </c>
      <c r="C3" s="2" t="s">
        <v>813</v>
      </c>
      <c r="D3" s="2" t="s">
        <v>815</v>
      </c>
      <c r="E3" s="3" t="str">
        <f>HYPERLINK("http://mp.weixin.qq.com/s?__biz=MzUzNTQ5ODcwNQ==&amp;mid=2247501464&amp;idx=2&amp;sn=4c423ec8f9464dd52e4079ba775b4058&amp;chksm=fa861c26cdf195304152594adbbb01380eb970df17e4bffc3099588589e3df3b79e0ebfc26e5#rd","文章永久链接")</f>
        <v>文章永久链接</v>
      </c>
    </row>
    <row r="4" spans="1:5" x14ac:dyDescent="0.4">
      <c r="A4" s="2" t="s">
        <v>802</v>
      </c>
      <c r="B4" s="2" t="s">
        <v>814</v>
      </c>
      <c r="C4" s="2" t="s">
        <v>813</v>
      </c>
      <c r="D4" s="2" t="s">
        <v>812</v>
      </c>
      <c r="E4" s="3" t="str">
        <f>HYPERLINK("http://mp.weixin.qq.com/s?__biz=MzUzNTQ5ODcwNQ==&amp;mid=2247501464&amp;idx=3&amp;sn=9d6b6b7a1328830b5c06f2d0546efcc8&amp;chksm=fa861c26cdf19530271017f24f7988007603ce909cb1e43ab0fa966f96b039861e6c90222dfb#rd","文章永久链接")</f>
        <v>文章永久链接</v>
      </c>
    </row>
    <row r="5" spans="1:5" x14ac:dyDescent="0.4">
      <c r="A5" s="2" t="s">
        <v>802</v>
      </c>
      <c r="B5" s="2" t="s">
        <v>811</v>
      </c>
      <c r="C5" s="2" t="s">
        <v>810</v>
      </c>
      <c r="D5" s="2" t="s">
        <v>809</v>
      </c>
      <c r="E5" s="3" t="str">
        <f>HYPERLINK("http://mp.weixin.qq.com/s?__biz=MzUzNTQ5ODcwNQ==&amp;mid=2247501330&amp;idx=1&amp;sn=1fed847fee56900c991147442da5a0cc&amp;chksm=fa861caccdf195baecd468a99a29240ed377cdcde845b3fbd9c8bf62e47d69f3113696a709c9#rd","文章永久链接")</f>
        <v>文章永久链接</v>
      </c>
    </row>
    <row r="6" spans="1:5" x14ac:dyDescent="0.4">
      <c r="A6" s="2" t="s">
        <v>802</v>
      </c>
      <c r="B6" s="2" t="s">
        <v>808</v>
      </c>
      <c r="C6" s="2" t="s">
        <v>807</v>
      </c>
      <c r="D6" s="2" t="s">
        <v>806</v>
      </c>
      <c r="E6" s="3" t="str">
        <f>HYPERLINK("http://mp.weixin.qq.com/s?__biz=MzUzNTQ5ODcwNQ==&amp;mid=2247501286&amp;idx=1&amp;sn=6521aee2d0ed22302a209282fdfa3740&amp;chksm=fa861f58cdf1964ee6c3844b7acc91bb880e070df2c6d3f9b19b24b66423ea94f4ad496ec8dc#rd","文章永久链接")</f>
        <v>文章永久链接</v>
      </c>
    </row>
    <row r="7" spans="1:5" x14ac:dyDescent="0.4">
      <c r="A7" s="2" t="s">
        <v>802</v>
      </c>
      <c r="B7" s="2" t="s">
        <v>805</v>
      </c>
      <c r="C7" s="2" t="s">
        <v>804</v>
      </c>
      <c r="D7" s="2" t="s">
        <v>803</v>
      </c>
      <c r="E7" s="3" t="str">
        <f>HYPERLINK("http://mp.weixin.qq.com/s?__biz=MzUzNTQ5ODcwNQ==&amp;mid=2247501237&amp;idx=1&amp;sn=6d18b2785dcac4a95d0d0d24a3ffec86&amp;chksm=fa861f0bcdf1961d41d3f944032de574d8b61b7715c14665ae2bf5e91c6256393301d9dd742b#rd","文章永久链接")</f>
        <v>文章永久链接</v>
      </c>
    </row>
    <row r="8" spans="1:5" x14ac:dyDescent="0.4">
      <c r="A8" s="2" t="s">
        <v>802</v>
      </c>
      <c r="B8" s="2" t="s">
        <v>801</v>
      </c>
      <c r="C8" s="2" t="s">
        <v>800</v>
      </c>
      <c r="D8" s="2" t="s">
        <v>799</v>
      </c>
      <c r="E8" s="3" t="str">
        <f>HYPERLINK("http://mp.weixin.qq.com/s?__biz=MzUzNTQ5ODcwNQ==&amp;mid=2247501186&amp;idx=1&amp;sn=0d396faf0edb92d6dc0ed9f5af68cb12&amp;chksm=fa861f3ccdf1962aa07f8f4de27e78d3b2c75ad4590fe899d388946032dbe406635d661325cb#rd","文章永久链接")</f>
        <v>文章永久链接</v>
      </c>
    </row>
    <row r="9" spans="1:5" x14ac:dyDescent="0.4">
      <c r="A9" s="2" t="s">
        <v>802</v>
      </c>
      <c r="B9" s="2" t="s">
        <v>829</v>
      </c>
      <c r="C9" s="2" t="s">
        <v>826</v>
      </c>
      <c r="D9" s="2" t="s">
        <v>828</v>
      </c>
      <c r="E9" s="3" t="str">
        <f>HYPERLINK("http://mp.weixin.qq.com/s?__biz=MzUzNTQ5ODcwNQ==&amp;mid=2247501015&amp;idx=1&amp;sn=4e8484ebb8bc3a1552e8acd0169034cf&amp;chksm=fa861e69cdf1977f74e4dccdbd68ea1570201388c849b38db9e2b1ba228c6f33de0a5c7b56a3#rd","文章永久链接")</f>
        <v>文章永久链接</v>
      </c>
    </row>
    <row r="10" spans="1:5" x14ac:dyDescent="0.4">
      <c r="A10" s="2" t="s">
        <v>802</v>
      </c>
      <c r="B10" s="2" t="s">
        <v>827</v>
      </c>
      <c r="C10" s="2" t="s">
        <v>826</v>
      </c>
      <c r="D10" s="2" t="s">
        <v>825</v>
      </c>
      <c r="E10" s="3" t="str">
        <f>HYPERLINK("http://mp.weixin.qq.com/s?__biz=MzUzNTQ5ODcwNQ==&amp;mid=2247501015&amp;idx=2&amp;sn=a22e2cdc40a2a9ddc856f78f82358924&amp;chksm=fa861e69cdf1977f10be8409c75c36fd6b108b270fbd1a239eb0cf9793926687cd1205e09513#rd","文章永久链接")</f>
        <v>文章永久链接</v>
      </c>
    </row>
    <row r="11" spans="1:5" x14ac:dyDescent="0.4">
      <c r="A11" s="2" t="s">
        <v>802</v>
      </c>
      <c r="B11" s="2" t="s">
        <v>824</v>
      </c>
      <c r="C11" s="2" t="s">
        <v>823</v>
      </c>
      <c r="D11" s="2" t="s">
        <v>822</v>
      </c>
      <c r="E11" s="3" t="str">
        <f>HYPERLINK("http://mp.weixin.qq.com/s?__biz=MzUzNTQ5ODcwNQ==&amp;mid=2247500930&amp;idx=1&amp;sn=4c0c9f5277deb55aacf5f3db6ec1dbfa&amp;chksm=fa861e3ccdf1972a3e9eff7edc3fd74a6b75629e46261b8af847a87f61a1f3b488fa82d8dd15#rd","文章永久链接")</f>
        <v>文章永久链接</v>
      </c>
    </row>
    <row r="12" spans="1:5" x14ac:dyDescent="0.4">
      <c r="A12" s="2" t="s">
        <v>802</v>
      </c>
      <c r="B12" s="2" t="s">
        <v>821</v>
      </c>
      <c r="C12" s="2" t="s">
        <v>820</v>
      </c>
      <c r="D12" s="2" t="s">
        <v>819</v>
      </c>
      <c r="E12" s="3" t="str">
        <f>HYPERLINK("http://mp.weixin.qq.com/s?__biz=MzUzNTQ5ODcwNQ==&amp;mid=2247500848&amp;idx=1&amp;sn=05f7bba912d5df0f40eb40b9b5588676&amp;chksm=fa861e8ecdf19798dacfdff2491b6bd084cb98e1de7d6949fb8eb518bfc737cfa3cb5fe55c11#rd","文章永久链接")</f>
        <v>文章永久链接</v>
      </c>
    </row>
    <row r="13" spans="1:5" x14ac:dyDescent="0.4">
      <c r="A13" s="2" t="s">
        <v>802</v>
      </c>
      <c r="B13" s="2" t="s">
        <v>834</v>
      </c>
      <c r="C13" s="2" t="s">
        <v>833</v>
      </c>
      <c r="D13" s="2" t="s">
        <v>830</v>
      </c>
      <c r="E13" s="3" t="str">
        <f>HYPERLINK("http://mp.weixin.qq.com/s?__biz=MzUzNTQ5ODcwNQ==&amp;mid=2247500808&amp;idx=1&amp;sn=ade09f55bf9f31db0170ab51d84a4c91&amp;chksm=fa861eb6cdf197a054c599172426fdae54abb532bff42ff8c1ce32efd2a3bca4cdccc243a85e#rd","文章永久链接")</f>
        <v>文章永久链接</v>
      </c>
    </row>
    <row r="14" spans="1:5" x14ac:dyDescent="0.4">
      <c r="A14" s="2" t="s">
        <v>802</v>
      </c>
      <c r="B14" s="2" t="s">
        <v>832</v>
      </c>
      <c r="C14" s="2" t="s">
        <v>831</v>
      </c>
      <c r="D14" s="2" t="s">
        <v>830</v>
      </c>
      <c r="E14" s="3" t="str">
        <f>HYPERLINK("http://mp.weixin.qq.com/s?__biz=MzUzNTQ5ODcwNQ==&amp;mid=2247500754&amp;idx=1&amp;sn=7445e9362541b63055c1e2559a97e71a&amp;chksm=fa86196ccdf1907af7809385aacaf276ce861eb345faf3042fc3066ae0dd103ecf710bea7cfb#rd","文章永久链接")</f>
        <v>文章永久链接</v>
      </c>
    </row>
  </sheetData>
  <sortState xmlns:xlrd2="http://schemas.microsoft.com/office/spreadsheetml/2017/richdata2" ref="A2:E14">
    <sortCondition descending="1" ref="C2:C14"/>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ABA7B-D5A9-4048-B295-8183140A12C3}">
  <sheetPr>
    <outlinePr summaryBelow="0" summaryRight="0"/>
  </sheetPr>
  <dimension ref="A1:E5"/>
  <sheetViews>
    <sheetView zoomScaleNormal="100" workbookViewId="0">
      <selection activeCell="A2" sqref="A2:XFD2"/>
    </sheetView>
  </sheetViews>
  <sheetFormatPr defaultRowHeight="12.3" x14ac:dyDescent="0.4"/>
  <cols>
    <col min="1" max="1" width="10.796875" style="2" customWidth="1"/>
    <col min="2" max="2" width="18" style="2" customWidth="1"/>
    <col min="3" max="3" width="17.09765625" style="2" customWidth="1"/>
    <col min="4" max="4" width="19.796875" style="2" customWidth="1"/>
    <col min="5" max="5" width="10.796875" style="2" customWidth="1"/>
    <col min="6" max="16384" width="8.796875" style="1"/>
  </cols>
  <sheetData>
    <row r="1" spans="1:5" x14ac:dyDescent="0.4">
      <c r="A1" s="2" t="s">
        <v>313</v>
      </c>
      <c r="B1" s="2" t="s">
        <v>312</v>
      </c>
      <c r="C1" s="2" t="s">
        <v>311</v>
      </c>
      <c r="D1" s="2" t="s">
        <v>310</v>
      </c>
      <c r="E1" s="2" t="s">
        <v>309</v>
      </c>
    </row>
    <row r="2" spans="1:5" customFormat="1" ht="14.1" x14ac:dyDescent="0.4">
      <c r="A2" s="4" t="s">
        <v>838</v>
      </c>
      <c r="B2" s="4" t="s">
        <v>1442</v>
      </c>
      <c r="C2" s="4" t="s">
        <v>1443</v>
      </c>
      <c r="D2" s="4" t="s">
        <v>1444</v>
      </c>
      <c r="E2" s="5" t="str">
        <f>HYPERLINK("http://mp.weixin.qq.com/s?__biz=MzI4NjMyNTUwMw==&amp;mid=2247486197&amp;idx=1&amp;sn=13e4aac34526e95eb2a6fcda0f2844b6&amp;chksm=ebdfe565dca86c73f587575df33a5b18d29e56701c8fdd592003d686c4a2b0eecb495fc87880#rd","文章永久链接")</f>
        <v>文章永久链接</v>
      </c>
    </row>
    <row r="3" spans="1:5" x14ac:dyDescent="0.4">
      <c r="A3" s="2" t="s">
        <v>838</v>
      </c>
      <c r="B3" s="2" t="s">
        <v>837</v>
      </c>
      <c r="C3" s="2" t="s">
        <v>836</v>
      </c>
      <c r="D3" s="2" t="s">
        <v>835</v>
      </c>
      <c r="E3" s="3" t="str">
        <f>HYPERLINK("http://mp.weixin.qq.com/s?__biz=MzI4NjMyNTUwMw==&amp;mid=2247486180&amp;idx=1&amp;sn=41f6ae1b6609abf0bc722abc85108148&amp;chksm=ebdfe574dca86c6279c243b20ea0f72ebc69f07d7d5d83042f0d940d6d174d11013283b7f851#rd","文章永久链接")</f>
        <v>文章永久链接</v>
      </c>
    </row>
    <row r="4" spans="1:5" x14ac:dyDescent="0.4">
      <c r="A4" s="2" t="s">
        <v>838</v>
      </c>
      <c r="B4" s="2" t="s">
        <v>844</v>
      </c>
      <c r="C4" s="2" t="s">
        <v>843</v>
      </c>
      <c r="D4" s="2" t="s">
        <v>842</v>
      </c>
      <c r="E4" s="3" t="str">
        <f>HYPERLINK("http://mp.weixin.qq.com/s?__biz=MzI4NjMyNTUwMw==&amp;mid=2247486166&amp;idx=1&amp;sn=65dc39e1a1ad36c341d5c3ae0e5f085d&amp;chksm=ebdfe546dca86c50e2628a0dee0b3aaa3605a43003281d2b7c22c21213d21b935502041de8c3#rd","文章永久链接")</f>
        <v>文章永久链接</v>
      </c>
    </row>
    <row r="5" spans="1:5" x14ac:dyDescent="0.4">
      <c r="A5" s="2" t="s">
        <v>838</v>
      </c>
      <c r="B5" s="2" t="s">
        <v>841</v>
      </c>
      <c r="C5" s="2" t="s">
        <v>840</v>
      </c>
      <c r="D5" s="2" t="s">
        <v>839</v>
      </c>
      <c r="E5" s="3" t="str">
        <f>HYPERLINK("http://mp.weixin.qq.com/s?__biz=MzI4NjMyNTUwMw==&amp;mid=2247486161&amp;idx=1&amp;sn=899960794e557679901149849eabbf95&amp;chksm=ebdfe541dca86c579d6a0848eeef5dae3babaec0183098fe4219e9e09c43f295e964d2c74a7b#rd","文章永久链接")</f>
        <v>文章永久链接</v>
      </c>
    </row>
  </sheetData>
  <sortState xmlns:xlrd2="http://schemas.microsoft.com/office/spreadsheetml/2017/richdata2" ref="A3:E5">
    <sortCondition descending="1" ref="C3:C5"/>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D9583-B137-4DCC-A1CB-5A7B11DB406B}">
  <sheetPr>
    <outlinePr summaryBelow="0" summaryRight="0"/>
  </sheetPr>
  <dimension ref="A1:E1"/>
  <sheetViews>
    <sheetView zoomScaleNormal="100" workbookViewId="0"/>
  </sheetViews>
  <sheetFormatPr defaultRowHeight="12.3" x14ac:dyDescent="0.4"/>
  <cols>
    <col min="1" max="1" width="12.59765625" style="2" customWidth="1"/>
    <col min="2" max="2" width="0" style="2" hidden="1" customWidth="1"/>
    <col min="3" max="3" width="17.09765625" style="2" customWidth="1"/>
    <col min="4" max="4" width="0" style="2" hidden="1" customWidth="1"/>
    <col min="5" max="5" width="10.796875" style="2" customWidth="1"/>
    <col min="6" max="16384" width="8.796875" style="1"/>
  </cols>
  <sheetData>
    <row r="1" spans="1:5" x14ac:dyDescent="0.4">
      <c r="A1" s="2" t="s">
        <v>313</v>
      </c>
      <c r="B1" s="2" t="s">
        <v>312</v>
      </c>
      <c r="C1" s="2" t="s">
        <v>311</v>
      </c>
      <c r="D1" s="2" t="s">
        <v>310</v>
      </c>
      <c r="E1" s="2" t="s">
        <v>309</v>
      </c>
    </row>
  </sheetData>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89528-F66B-4B87-BD66-BB746BFF66B9}">
  <sheetPr>
    <outlinePr summaryBelow="0" summaryRight="0"/>
  </sheetPr>
  <dimension ref="A1:E82"/>
  <sheetViews>
    <sheetView topLeftCell="B1" zoomScaleNormal="100" workbookViewId="0">
      <selection activeCell="A2" sqref="A2:XFD21"/>
    </sheetView>
  </sheetViews>
  <sheetFormatPr defaultRowHeight="12.3" x14ac:dyDescent="0.4"/>
  <cols>
    <col min="1" max="1" width="7.19921875" style="2" customWidth="1"/>
    <col min="2" max="2" width="102.59765625" style="2" customWidth="1"/>
    <col min="3" max="3" width="17.09765625" style="2" customWidth="1"/>
    <col min="4" max="4" width="206.09765625" style="2" customWidth="1"/>
    <col min="5" max="5" width="10.796875" style="2" customWidth="1"/>
    <col min="6" max="16384" width="8.796875" style="1"/>
  </cols>
  <sheetData>
    <row r="1" spans="1:5" x14ac:dyDescent="0.4">
      <c r="A1" s="2" t="s">
        <v>313</v>
      </c>
      <c r="B1" s="2" t="s">
        <v>312</v>
      </c>
      <c r="C1" s="2" t="s">
        <v>311</v>
      </c>
      <c r="D1" s="2" t="s">
        <v>310</v>
      </c>
      <c r="E1" s="2" t="s">
        <v>309</v>
      </c>
    </row>
    <row r="2" spans="1:5" customFormat="1" ht="14.1" x14ac:dyDescent="0.4">
      <c r="A2" s="4" t="s">
        <v>848</v>
      </c>
      <c r="B2" s="4" t="s">
        <v>1445</v>
      </c>
      <c r="C2" s="4" t="s">
        <v>1446</v>
      </c>
      <c r="D2" s="4" t="s">
        <v>1447</v>
      </c>
      <c r="E2" s="5" t="str">
        <f>HYPERLINK("http://mp.weixin.qq.com/s?__biz=MzI3MDMzMjg0MA==&amp;mid=2247534724&amp;idx=1&amp;sn=3b2f9e1f7b32df57136d45acb4145457&amp;chksm=ead0ae43dda72755058d0a53b6746006320ca2cdfc553f7baad1434dce5d7a579bbe58ab3d1b#rd","文章永久链接")</f>
        <v>文章永久链接</v>
      </c>
    </row>
    <row r="3" spans="1:5" customFormat="1" ht="14.1" x14ac:dyDescent="0.4">
      <c r="A3" s="4" t="s">
        <v>848</v>
      </c>
      <c r="B3" s="4" t="s">
        <v>1448</v>
      </c>
      <c r="C3" s="4" t="s">
        <v>1446</v>
      </c>
      <c r="D3" s="4" t="s">
        <v>1449</v>
      </c>
      <c r="E3" s="5" t="str">
        <f>HYPERLINK("http://mp.weixin.qq.com/s?__biz=MzI3MDMzMjg0MA==&amp;mid=2247534724&amp;idx=2&amp;sn=12439c3bc341e5d0620f74840c55abcb&amp;chksm=ead0ae43dda72755b438fa969692ff3a0b21a7308e40d1445bfa626f10a0a24ff3a99f6508c9#rd","文章永久链接")</f>
        <v>文章永久链接</v>
      </c>
    </row>
    <row r="4" spans="1:5" customFormat="1" ht="14.1" x14ac:dyDescent="0.4">
      <c r="A4" s="4" t="s">
        <v>848</v>
      </c>
      <c r="B4" s="4" t="s">
        <v>1450</v>
      </c>
      <c r="C4" s="4" t="s">
        <v>1446</v>
      </c>
      <c r="D4" s="4" t="s">
        <v>1451</v>
      </c>
      <c r="E4" s="5" t="str">
        <f>HYPERLINK("http://mp.weixin.qq.com/s?__biz=MzI3MDMzMjg0MA==&amp;mid=2247534724&amp;idx=3&amp;sn=1127078b3abc2bad842429277af3ac02&amp;chksm=ead0ae43dda7275567fa7c8228f4937b6fc35aef4158631ebdd8c1d982b8830ab97060b758e7#rd","文章永久链接")</f>
        <v>文章永久链接</v>
      </c>
    </row>
    <row r="5" spans="1:5" customFormat="1" ht="14.1" x14ac:dyDescent="0.4">
      <c r="A5" s="4" t="s">
        <v>848</v>
      </c>
      <c r="B5" s="4" t="s">
        <v>1452</v>
      </c>
      <c r="C5" s="4" t="s">
        <v>1446</v>
      </c>
      <c r="D5" s="4"/>
      <c r="E5" s="5" t="str">
        <f>HYPERLINK("http://mp.weixin.qq.com/s?__biz=MzI3MDMzMjg0MA==&amp;mid=2247534724&amp;idx=4&amp;sn=2ba2e76cc5e6df433e77157c3d9a267c&amp;chksm=ead0ae43dda72755ac602f818f2ac7dba8bde293492490998e3b43a410f02ab7f805c5986f7d#rd","文章永久链接")</f>
        <v>文章永久链接</v>
      </c>
    </row>
    <row r="6" spans="1:5" customFormat="1" ht="14.1" x14ac:dyDescent="0.4">
      <c r="A6" s="4" t="s">
        <v>848</v>
      </c>
      <c r="B6" s="4" t="s">
        <v>1453</v>
      </c>
      <c r="C6" s="4" t="s">
        <v>1454</v>
      </c>
      <c r="D6" s="4" t="s">
        <v>1455</v>
      </c>
      <c r="E6" s="5" t="str">
        <f>HYPERLINK("http://mp.weixin.qq.com/s?__biz=MzI3MDMzMjg0MA==&amp;mid=2247534583&amp;idx=1&amp;sn=059cade56e2201162a1a92e4781b4e94&amp;chksm=ead0a130dda72826512ca6b0b4c198101578ffa158b023194c665c2073b7f5ecc7757837080e#rd","文章永久链接")</f>
        <v>文章永久链接</v>
      </c>
    </row>
    <row r="7" spans="1:5" customFormat="1" ht="14.1" x14ac:dyDescent="0.4">
      <c r="A7" s="4" t="s">
        <v>848</v>
      </c>
      <c r="B7" s="4" t="s">
        <v>1456</v>
      </c>
      <c r="C7" s="4" t="s">
        <v>1454</v>
      </c>
      <c r="D7" s="4" t="s">
        <v>1457</v>
      </c>
      <c r="E7" s="5" t="str">
        <f>HYPERLINK("http://mp.weixin.qq.com/s?__biz=MzI3MDMzMjg0MA==&amp;mid=2247534583&amp;idx=2&amp;sn=81aa70e40b286f093c114e460f8373c9&amp;chksm=ead0a130dda72826bbcead7bfcc480db903c839e042310ee115b8e9c360f846075627d527298#rd","文章永久链接")</f>
        <v>文章永久链接</v>
      </c>
    </row>
    <row r="8" spans="1:5" customFormat="1" ht="14.1" x14ac:dyDescent="0.4">
      <c r="A8" s="4" t="s">
        <v>848</v>
      </c>
      <c r="B8" s="4" t="s">
        <v>1458</v>
      </c>
      <c r="C8" s="4" t="s">
        <v>1454</v>
      </c>
      <c r="D8" s="4"/>
      <c r="E8" s="5" t="str">
        <f>HYPERLINK("http://mp.weixin.qq.com/s?__biz=MzI3MDMzMjg0MA==&amp;mid=2247534583&amp;idx=3&amp;sn=0821bf769c9f0f99bbfd8c073f871290&amp;chksm=ead0a130dda7282609b804ffeffb61ba79f5fb3487c901abfd23d539eee51bc2773e1cfafca1#rd","文章永久链接")</f>
        <v>文章永久链接</v>
      </c>
    </row>
    <row r="9" spans="1:5" customFormat="1" ht="14.1" x14ac:dyDescent="0.4">
      <c r="A9" s="4" t="s">
        <v>848</v>
      </c>
      <c r="B9" s="4" t="s">
        <v>1459</v>
      </c>
      <c r="C9" s="4" t="s">
        <v>1460</v>
      </c>
      <c r="D9" s="4" t="s">
        <v>1461</v>
      </c>
      <c r="E9" s="5" t="str">
        <f>HYPERLINK("http://mp.weixin.qq.com/s?__biz=MzI3MDMzMjg0MA==&amp;mid=2247534533&amp;idx=1&amp;sn=00301b67bba9d3d03db0e6332f0af9d8&amp;chksm=ead0a102dda728142e0876d1ef462aae414af683d4be9b6457f7c00a708745e9f5b9b13c40b6#rd","文章永久链接")</f>
        <v>文章永久链接</v>
      </c>
    </row>
    <row r="10" spans="1:5" customFormat="1" ht="14.1" x14ac:dyDescent="0.4">
      <c r="A10" s="4" t="s">
        <v>848</v>
      </c>
      <c r="B10" s="4" t="s">
        <v>1462</v>
      </c>
      <c r="C10" s="4" t="s">
        <v>1460</v>
      </c>
      <c r="D10" s="4" t="s">
        <v>1463</v>
      </c>
      <c r="E10" s="5" t="str">
        <f>HYPERLINK("http://mp.weixin.qq.com/s?__biz=MzI3MDMzMjg0MA==&amp;mid=2247534533&amp;idx=2&amp;sn=075e8148640798be45d03339c255bc6e&amp;chksm=ead0a102dda7281418ec75bc6a27e11b59da3576fecb8ec2c3de77e45cc66bda01a7184d4e4e#rd","文章永久链接")</f>
        <v>文章永久链接</v>
      </c>
    </row>
    <row r="11" spans="1:5" customFormat="1" ht="14.1" x14ac:dyDescent="0.4">
      <c r="A11" s="4" t="s">
        <v>848</v>
      </c>
      <c r="B11" s="4" t="s">
        <v>1464</v>
      </c>
      <c r="C11" s="4" t="s">
        <v>1465</v>
      </c>
      <c r="D11" s="4" t="s">
        <v>1466</v>
      </c>
      <c r="E11" s="5" t="str">
        <f>HYPERLINK("http://mp.weixin.qq.com/s?__biz=MzI3MDMzMjg0MA==&amp;mid=2247534483&amp;idx=1&amp;sn=bdf337126aac2cb7e494d3b0b9438e94&amp;chksm=ead0a154dda72842238167139f65e72af858bfdebe56186cfd11ed1d0b9b9daca1b8d3a2924a#rd","文章永久链接")</f>
        <v>文章永久链接</v>
      </c>
    </row>
    <row r="12" spans="1:5" customFormat="1" ht="14.1" x14ac:dyDescent="0.4">
      <c r="A12" s="4" t="s">
        <v>848</v>
      </c>
      <c r="B12" s="4" t="s">
        <v>1467</v>
      </c>
      <c r="C12" s="4" t="s">
        <v>1465</v>
      </c>
      <c r="D12" s="4" t="s">
        <v>1468</v>
      </c>
      <c r="E12" s="5" t="str">
        <f>HYPERLINK("http://mp.weixin.qq.com/s?__biz=MzI3MDMzMjg0MA==&amp;mid=2247534483&amp;idx=2&amp;sn=ebd98fc42809aa4850b7c930e4da7c72&amp;chksm=ead0a154dda728429f7c2e1341ec9e351e4ad31a3dd908602c8e51149d335e3afeb27d4fdf00#rd","文章永久链接")</f>
        <v>文章永久链接</v>
      </c>
    </row>
    <row r="13" spans="1:5" customFormat="1" ht="14.1" x14ac:dyDescent="0.4">
      <c r="A13" s="4" t="s">
        <v>848</v>
      </c>
      <c r="B13" s="4" t="s">
        <v>1469</v>
      </c>
      <c r="C13" s="4" t="s">
        <v>1465</v>
      </c>
      <c r="D13" s="4" t="s">
        <v>1470</v>
      </c>
      <c r="E13" s="5" t="str">
        <f>HYPERLINK("http://mp.weixin.qq.com/s?__biz=MzI3MDMzMjg0MA==&amp;mid=2247534483&amp;idx=3&amp;sn=5c274b5151b13c4b3a83ac9c67d35963&amp;chksm=ead0a154dda72842896d7dae7605f9eb024b76c132f03bcd650707f75d68657c6e0876525e18#rd","文章永久链接")</f>
        <v>文章永久链接</v>
      </c>
    </row>
    <row r="14" spans="1:5" customFormat="1" ht="14.1" x14ac:dyDescent="0.4">
      <c r="A14" s="4" t="s">
        <v>848</v>
      </c>
      <c r="B14" s="4" t="s">
        <v>1471</v>
      </c>
      <c r="C14" s="4" t="s">
        <v>1465</v>
      </c>
      <c r="D14" s="4" t="s">
        <v>1472</v>
      </c>
      <c r="E14" s="5" t="str">
        <f>HYPERLINK("http://mp.weixin.qq.com/s?__biz=MzI3MDMzMjg0MA==&amp;mid=2247534483&amp;idx=4&amp;sn=bb34d1a2e7745e17e6eb5f037ebbca39&amp;chksm=ead0a154dda728425ca18968506b81c7c09f194926de0334c379db18389d1db8d984f556c31a#rd","文章永久链接")</f>
        <v>文章永久链接</v>
      </c>
    </row>
    <row r="15" spans="1:5" customFormat="1" ht="14.1" x14ac:dyDescent="0.4">
      <c r="A15" s="4" t="s">
        <v>848</v>
      </c>
      <c r="B15" s="4" t="s">
        <v>1473</v>
      </c>
      <c r="C15" s="4" t="s">
        <v>1465</v>
      </c>
      <c r="D15" s="4" t="s">
        <v>1474</v>
      </c>
      <c r="E15" s="5" t="str">
        <f>HYPERLINK("http://mp.weixin.qq.com/s?__biz=MzI3MDMzMjg0MA==&amp;mid=2247534483&amp;idx=5&amp;sn=87e9ccf6476ccea15fd207031f19b847&amp;chksm=ead0a154dda72842f7dafe96398648a132cde8ccf595b909724ad238bdf5d1494062b7833f2b#rd","文章永久链接")</f>
        <v>文章永久链接</v>
      </c>
    </row>
    <row r="16" spans="1:5" customFormat="1" ht="14.1" x14ac:dyDescent="0.4">
      <c r="A16" s="4" t="s">
        <v>848</v>
      </c>
      <c r="B16" s="4" t="s">
        <v>1475</v>
      </c>
      <c r="C16" s="4" t="s">
        <v>1476</v>
      </c>
      <c r="D16" s="4" t="s">
        <v>1477</v>
      </c>
      <c r="E16" s="5" t="str">
        <f>HYPERLINK("http://mp.weixin.qq.com/s?__biz=MzI3MDMzMjg0MA==&amp;mid=2247534226&amp;idx=1&amp;sn=f6bb63650e74b46417a716a6e1b7c2f7&amp;chksm=ead0a055dda729439bf6e61629ff001dffaf66e69a063741c4e6226a27931d2ba282ef1b1e35#rd","文章永久链接")</f>
        <v>文章永久链接</v>
      </c>
    </row>
    <row r="17" spans="1:5" customFormat="1" ht="14.1" x14ac:dyDescent="0.4">
      <c r="A17" s="4" t="s">
        <v>848</v>
      </c>
      <c r="B17" s="4" t="s">
        <v>1478</v>
      </c>
      <c r="C17" s="4" t="s">
        <v>1476</v>
      </c>
      <c r="D17" s="4" t="s">
        <v>1479</v>
      </c>
      <c r="E17" s="5" t="str">
        <f>HYPERLINK("http://mp.weixin.qq.com/s?__biz=MzI3MDMzMjg0MA==&amp;mid=2247534226&amp;idx=2&amp;sn=82d6c3e88e7255ab22620019c7a103a2&amp;chksm=ead0a055dda729436122b179f386d1a733317d05ea5ad0bfd01b6b2ffdcc407734814a50aea3#rd","文章永久链接")</f>
        <v>文章永久链接</v>
      </c>
    </row>
    <row r="18" spans="1:5" customFormat="1" ht="14.1" x14ac:dyDescent="0.4">
      <c r="A18" s="4" t="s">
        <v>848</v>
      </c>
      <c r="B18" s="4" t="s">
        <v>1480</v>
      </c>
      <c r="C18" s="4" t="s">
        <v>1476</v>
      </c>
      <c r="D18" s="4" t="s">
        <v>1481</v>
      </c>
      <c r="E18" s="5" t="str">
        <f>HYPERLINK("http://mp.weixin.qq.com/s?__biz=MzI3MDMzMjg0MA==&amp;mid=2247534226&amp;idx=3&amp;sn=1a6cc9fa21bd9ff04daf56b74cf5b029&amp;chksm=ead0a055dda729430da133ec125ec452cf448f5cc069720e00bdadd907d8070d8a019cca02eb#rd","文章永久链接")</f>
        <v>文章永久链接</v>
      </c>
    </row>
    <row r="19" spans="1:5" customFormat="1" ht="14.1" x14ac:dyDescent="0.4">
      <c r="A19" s="4" t="s">
        <v>848</v>
      </c>
      <c r="B19" s="4" t="s">
        <v>1482</v>
      </c>
      <c r="C19" s="4" t="s">
        <v>1476</v>
      </c>
      <c r="D19" s="4" t="s">
        <v>1483</v>
      </c>
      <c r="E19" s="5" t="str">
        <f>HYPERLINK("http://mp.weixin.qq.com/s?__biz=MzI3MDMzMjg0MA==&amp;mid=2247534226&amp;idx=4&amp;sn=097a99c49263b46a7e1aedc08732e1d8&amp;chksm=ead0a055dda729436ac4122f9a360c526a836987f91d24158a723995f1e8f5414045bea810dd#rd","文章永久链接")</f>
        <v>文章永久链接</v>
      </c>
    </row>
    <row r="20" spans="1:5" customFormat="1" ht="14.1" x14ac:dyDescent="0.4">
      <c r="A20" s="4" t="s">
        <v>848</v>
      </c>
      <c r="B20" s="4" t="s">
        <v>1484</v>
      </c>
      <c r="C20" s="4" t="s">
        <v>1476</v>
      </c>
      <c r="D20" s="4" t="s">
        <v>1485</v>
      </c>
      <c r="E20" s="5" t="str">
        <f>HYPERLINK("http://mp.weixin.qq.com/s?__biz=MzI3MDMzMjg0MA==&amp;mid=2247534226&amp;idx=5&amp;sn=754a34068a8a5c86605069db1dd1844a&amp;chksm=ead0a055dda72943992e60751b69038563027e83ec64195fbfee92da94f3db816efd0a193511#rd","文章永久链接")</f>
        <v>文章永久链接</v>
      </c>
    </row>
    <row r="21" spans="1:5" customFormat="1" ht="14.1" x14ac:dyDescent="0.4">
      <c r="A21" s="4" t="s">
        <v>848</v>
      </c>
      <c r="B21" s="4" t="s">
        <v>1486</v>
      </c>
      <c r="C21" s="4" t="s">
        <v>1476</v>
      </c>
      <c r="D21" s="4" t="s">
        <v>1487</v>
      </c>
      <c r="E21" s="5" t="str">
        <f>HYPERLINK("http://mp.weixin.qq.com/s?__biz=MzI3MDMzMjg0MA==&amp;mid=2247534226&amp;idx=6&amp;sn=6db8cb9a883e7ddc4ffbcc81c9f73b5f&amp;chksm=ead0a055dda7294318baf96eb17209f8ae6b0d05f092a5f2891e5b996b5220a340bb1f52d42b#rd","文章永久链接")</f>
        <v>文章永久链接</v>
      </c>
    </row>
    <row r="22" spans="1:5" x14ac:dyDescent="0.4">
      <c r="A22" s="2" t="s">
        <v>848</v>
      </c>
      <c r="B22" s="2" t="s">
        <v>890</v>
      </c>
      <c r="C22" s="2" t="s">
        <v>887</v>
      </c>
      <c r="D22" s="2" t="s">
        <v>889</v>
      </c>
      <c r="E22" s="3" t="str">
        <f>HYPERLINK("http://mp.weixin.qq.com/s?__biz=MzI3MDMzMjg0MA==&amp;mid=2247534044&amp;idx=1&amp;sn=47da0e5ac474e4b8059526b02edb8bd2&amp;chksm=ead0a31bdda72a0d8f59ce6387a8e0d3834406184e26175967f66530006019ab31b48df8bf1a#rd","文章永久链接")</f>
        <v>文章永久链接</v>
      </c>
    </row>
    <row r="23" spans="1:5" x14ac:dyDescent="0.4">
      <c r="A23" s="2" t="s">
        <v>848</v>
      </c>
      <c r="B23" s="2" t="s">
        <v>888</v>
      </c>
      <c r="C23" s="2" t="s">
        <v>887</v>
      </c>
      <c r="D23" s="2" t="s">
        <v>886</v>
      </c>
      <c r="E23" s="3" t="str">
        <f>HYPERLINK("http://mp.weixin.qq.com/s?__biz=MzI3MDMzMjg0MA==&amp;mid=2247534044&amp;idx=2&amp;sn=a0890dd9f1c20ebdcd52790eae43e4c7&amp;chksm=ead0a31bdda72a0d7378605379191ae355222d6acd771da1f27ba11da3a586ddc0d258dda971#rd","文章永久链接")</f>
        <v>文章永久链接</v>
      </c>
    </row>
    <row r="24" spans="1:5" x14ac:dyDescent="0.4">
      <c r="A24" s="2" t="s">
        <v>848</v>
      </c>
      <c r="B24" s="2" t="s">
        <v>885</v>
      </c>
      <c r="C24" s="2" t="s">
        <v>880</v>
      </c>
      <c r="D24" s="2" t="s">
        <v>884</v>
      </c>
      <c r="E24" s="3" t="str">
        <f>HYPERLINK("http://mp.weixin.qq.com/s?__biz=MzI3MDMzMjg0MA==&amp;mid=2247533992&amp;idx=1&amp;sn=a22b4cfbe954408564afe8868867a077&amp;chksm=ead0a36fdda72a7922998f42a1f13bb9f4dbc5b69daa4563257b859332bdf17f5d3eafb1bda8#rd","文章永久链接")</f>
        <v>文章永久链接</v>
      </c>
    </row>
    <row r="25" spans="1:5" x14ac:dyDescent="0.4">
      <c r="A25" s="2" t="s">
        <v>848</v>
      </c>
      <c r="B25" s="2" t="s">
        <v>883</v>
      </c>
      <c r="C25" s="2" t="s">
        <v>880</v>
      </c>
      <c r="D25" s="2" t="s">
        <v>882</v>
      </c>
      <c r="E25" s="3" t="str">
        <f>HYPERLINK("http://mp.weixin.qq.com/s?__biz=MzI3MDMzMjg0MA==&amp;mid=2247533992&amp;idx=2&amp;sn=91aef38a6b47fb18101205c2495cba96&amp;chksm=ead0a36fdda72a7984ca14dbbf2528393ee1add0603b7d27d0b570ae872af728a5947ac0bf3f#rd","文章永久链接")</f>
        <v>文章永久链接</v>
      </c>
    </row>
    <row r="26" spans="1:5" x14ac:dyDescent="0.4">
      <c r="A26" s="2" t="s">
        <v>848</v>
      </c>
      <c r="B26" s="2" t="s">
        <v>881</v>
      </c>
      <c r="C26" s="2" t="s">
        <v>880</v>
      </c>
      <c r="D26" s="2" t="s">
        <v>879</v>
      </c>
      <c r="E26" s="3" t="str">
        <f>HYPERLINK("http://mp.weixin.qq.com/s?__biz=MzI3MDMzMjg0MA==&amp;mid=2247533992&amp;idx=3&amp;sn=a92c61d915aa70fca8001c83b8635a85&amp;chksm=ead0a36fdda72a79b8a05f42d9fe570e17fd199b3e6043c1196f5b76b69b35d439d16bdc0a92#rd","文章永久链接")</f>
        <v>文章永久链接</v>
      </c>
    </row>
    <row r="27" spans="1:5" x14ac:dyDescent="0.4">
      <c r="A27" s="2" t="s">
        <v>848</v>
      </c>
      <c r="B27" s="2" t="s">
        <v>878</v>
      </c>
      <c r="C27" s="2" t="s">
        <v>871</v>
      </c>
      <c r="D27" s="2" t="s">
        <v>877</v>
      </c>
      <c r="E27" s="3" t="str">
        <f>HYPERLINK("http://mp.weixin.qq.com/s?__biz=MzI3MDMzMjg0MA==&amp;mid=2247533961&amp;idx=1&amp;sn=6ad9d5e9beb62a4a8212e0cb56cbcd03&amp;chksm=ead0a34edda72a584568c5044f9bf8130a14b9b5341435ac953b7480247b05ec72d28808cc7b#rd","文章永久链接")</f>
        <v>文章永久链接</v>
      </c>
    </row>
    <row r="28" spans="1:5" x14ac:dyDescent="0.4">
      <c r="A28" s="2" t="s">
        <v>848</v>
      </c>
      <c r="B28" s="2" t="s">
        <v>876</v>
      </c>
      <c r="C28" s="2" t="s">
        <v>871</v>
      </c>
      <c r="D28" s="2" t="s">
        <v>875</v>
      </c>
      <c r="E28" s="3" t="str">
        <f>HYPERLINK("http://mp.weixin.qq.com/s?__biz=MzI3MDMzMjg0MA==&amp;mid=2247533961&amp;idx=2&amp;sn=18d2ad27f4c97a96987898b9df8ec0e4&amp;chksm=ead0a34edda72a5835247b7410d4e29af941ef4039bd5a6ab58064caae7b314717033ce3d668#rd","文章永久链接")</f>
        <v>文章永久链接</v>
      </c>
    </row>
    <row r="29" spans="1:5" x14ac:dyDescent="0.4">
      <c r="A29" s="2" t="s">
        <v>848</v>
      </c>
      <c r="B29" s="2" t="s">
        <v>874</v>
      </c>
      <c r="C29" s="2" t="s">
        <v>871</v>
      </c>
      <c r="D29" s="2" t="s">
        <v>873</v>
      </c>
      <c r="E29" s="3" t="str">
        <f>HYPERLINK("http://mp.weixin.qq.com/s?__biz=MzI3MDMzMjg0MA==&amp;mid=2247533961&amp;idx=3&amp;sn=51b0d31184d289a2aa4db60af3733b5c&amp;chksm=ead0a34edda72a5890aaa9c8d71efd9d7dde80f57bf502561be6cbec120b0c51b0e9fa391d8d#rd","文章永久链接")</f>
        <v>文章永久链接</v>
      </c>
    </row>
    <row r="30" spans="1:5" x14ac:dyDescent="0.4">
      <c r="A30" s="2" t="s">
        <v>848</v>
      </c>
      <c r="B30" s="2" t="s">
        <v>872</v>
      </c>
      <c r="C30" s="2" t="s">
        <v>871</v>
      </c>
      <c r="D30" s="2" t="s">
        <v>870</v>
      </c>
      <c r="E30" s="3" t="str">
        <f>HYPERLINK("http://mp.weixin.qq.com/s?__biz=MzI3MDMzMjg0MA==&amp;mid=2247533961&amp;idx=4&amp;sn=20ab9dc77d31442056fb404f27f03d2a&amp;chksm=ead0a34edda72a5889ded1be815bd7e93d4f2e5d34dd3a2ec19a92b2fe737d82f71c3e59f9a4#rd","文章永久链接")</f>
        <v>文章永久链接</v>
      </c>
    </row>
    <row r="31" spans="1:5" x14ac:dyDescent="0.4">
      <c r="A31" s="2" t="s">
        <v>848</v>
      </c>
      <c r="B31" s="2" t="s">
        <v>869</v>
      </c>
      <c r="C31" s="2" t="s">
        <v>856</v>
      </c>
      <c r="D31" s="2" t="s">
        <v>868</v>
      </c>
      <c r="E31" s="3" t="str">
        <f>HYPERLINK("http://mp.weixin.qq.com/s?__biz=MzI3MDMzMjg0MA==&amp;mid=2247533585&amp;idx=1&amp;sn=bc714e2f2fc3516a377dd8aad20668d2&amp;chksm=ead0a2d6dda72bc03fe8aadf5ec2aba927acf134416c446890135d75d4c38b487ed0dbb84976#rd","文章永久链接")</f>
        <v>文章永久链接</v>
      </c>
    </row>
    <row r="32" spans="1:5" x14ac:dyDescent="0.4">
      <c r="A32" s="2" t="s">
        <v>848</v>
      </c>
      <c r="B32" s="2" t="s">
        <v>867</v>
      </c>
      <c r="C32" s="2" t="s">
        <v>856</v>
      </c>
      <c r="D32" s="2" t="s">
        <v>866</v>
      </c>
      <c r="E32" s="3" t="str">
        <f>HYPERLINK("http://mp.weixin.qq.com/s?__biz=MzI3MDMzMjg0MA==&amp;mid=2247533585&amp;idx=2&amp;sn=93b843e3f08b6a3e6b872a16d268b34e&amp;chksm=ead0a2d6dda72bc03fff99e9729f087bd1302cd06603914c0c1e9439d54fc47a5f0e7e0d391a#rd","文章永久链接")</f>
        <v>文章永久链接</v>
      </c>
    </row>
    <row r="33" spans="1:5" x14ac:dyDescent="0.4">
      <c r="A33" s="2" t="s">
        <v>848</v>
      </c>
      <c r="B33" s="2" t="s">
        <v>865</v>
      </c>
      <c r="C33" s="2" t="s">
        <v>856</v>
      </c>
      <c r="D33" s="2" t="s">
        <v>864</v>
      </c>
      <c r="E33" s="3" t="str">
        <f>HYPERLINK("http://mp.weixin.qq.com/s?__biz=MzI3MDMzMjg0MA==&amp;mid=2247533585&amp;idx=3&amp;sn=5a945e212b771fd102c90e47260ba34f&amp;chksm=ead0a2d6dda72bc08744ffff174a8c9d3afd382e1952149c01f2c903659e459a3c4948548cdf#rd","文章永久链接")</f>
        <v>文章永久链接</v>
      </c>
    </row>
    <row r="34" spans="1:5" x14ac:dyDescent="0.4">
      <c r="A34" s="2" t="s">
        <v>848</v>
      </c>
      <c r="B34" s="2" t="s">
        <v>863</v>
      </c>
      <c r="C34" s="2" t="s">
        <v>856</v>
      </c>
      <c r="D34" s="2" t="s">
        <v>862</v>
      </c>
      <c r="E34" s="3" t="str">
        <f>HYPERLINK("http://mp.weixin.qq.com/s?__biz=MzI3MDMzMjg0MA==&amp;mid=2247533585&amp;idx=4&amp;sn=dd89a86e1b5d4c501c91ecbbff1e9dbe&amp;chksm=ead0a2d6dda72bc0aa8a8ed9a0034136bab847b6860cd78032de9b345635b49965992917d692#rd","文章永久链接")</f>
        <v>文章永久链接</v>
      </c>
    </row>
    <row r="35" spans="1:5" x14ac:dyDescent="0.4">
      <c r="A35" s="2" t="s">
        <v>848</v>
      </c>
      <c r="B35" s="2" t="s">
        <v>861</v>
      </c>
      <c r="C35" s="2" t="s">
        <v>856</v>
      </c>
      <c r="D35" s="2" t="s">
        <v>860</v>
      </c>
      <c r="E35" s="3" t="str">
        <f>HYPERLINK("http://mp.weixin.qq.com/s?__biz=MzI3MDMzMjg0MA==&amp;mid=2247533585&amp;idx=5&amp;sn=a8e47133012fbe3b53d1422169187351&amp;chksm=ead0a2d6dda72bc0e3cb461b7bf754ea44e87d31e146a567096ce9c3bc847fa56b872d69214e#rd","文章永久链接")</f>
        <v>文章永久链接</v>
      </c>
    </row>
    <row r="36" spans="1:5" x14ac:dyDescent="0.4">
      <c r="A36" s="2" t="s">
        <v>848</v>
      </c>
      <c r="B36" s="2" t="s">
        <v>859</v>
      </c>
      <c r="C36" s="2" t="s">
        <v>856</v>
      </c>
      <c r="D36" s="2" t="s">
        <v>858</v>
      </c>
      <c r="E36" s="3" t="str">
        <f>HYPERLINK("http://mp.weixin.qq.com/s?__biz=MzI3MDMzMjg0MA==&amp;mid=2247533585&amp;idx=6&amp;sn=ba310dd4d038e207e773874eaea48999&amp;chksm=ead0a2d6dda72bc0c4ceb24e18c8ca0a80862326457d383320b9f21d23964bab5bdd8c7662b6#rd","文章永久链接")</f>
        <v>文章永久链接</v>
      </c>
    </row>
    <row r="37" spans="1:5" x14ac:dyDescent="0.4">
      <c r="A37" s="2" t="s">
        <v>848</v>
      </c>
      <c r="B37" s="2" t="s">
        <v>857</v>
      </c>
      <c r="C37" s="2" t="s">
        <v>856</v>
      </c>
      <c r="D37" s="2" t="s">
        <v>855</v>
      </c>
      <c r="E37" s="3" t="str">
        <f>HYPERLINK("http://mp.weixin.qq.com/s?__biz=MzI3MDMzMjg0MA==&amp;mid=2247533585&amp;idx=7&amp;sn=c2943d7e3a7dab270930643c9dd277a5&amp;chksm=ead0a2d6dda72bc081aaebb739d5bfeb933f25af09e206049c4ada3a3d764ab4770c36344519#rd","文章永久链接")</f>
        <v>文章永久链接</v>
      </c>
    </row>
    <row r="38" spans="1:5" x14ac:dyDescent="0.4">
      <c r="A38" s="2" t="s">
        <v>848</v>
      </c>
      <c r="B38" s="2" t="s">
        <v>854</v>
      </c>
      <c r="C38" s="2" t="s">
        <v>846</v>
      </c>
      <c r="D38" s="2" t="s">
        <v>853</v>
      </c>
      <c r="E38" s="3" t="str">
        <f>HYPERLINK("http://mp.weixin.qq.com/s?__biz=MzI3MDMzMjg0MA==&amp;mid=2247533421&amp;idx=1&amp;sn=ec0f929010456648e253575198c040e1&amp;chksm=ead0a5aadda72cbcccd6434a3bdf6943817565e63f82efcd8b6af02c2472732133158e216981#rd","文章永久链接")</f>
        <v>文章永久链接</v>
      </c>
    </row>
    <row r="39" spans="1:5" x14ac:dyDescent="0.4">
      <c r="A39" s="2" t="s">
        <v>848</v>
      </c>
      <c r="B39" s="2" t="s">
        <v>852</v>
      </c>
      <c r="C39" s="2" t="s">
        <v>846</v>
      </c>
      <c r="D39" s="2" t="s">
        <v>851</v>
      </c>
      <c r="E39" s="3" t="str">
        <f>HYPERLINK("http://mp.weixin.qq.com/s?__biz=MzI3MDMzMjg0MA==&amp;mid=2247533421&amp;idx=2&amp;sn=371095062b0de1aa5073e4fdb90877b3&amp;chksm=ead0a5aadda72cbc1ac775e672a23fd3f282968b57e0f2bee99eafbe8ccdeddc15068831cd6d#rd","文章永久链接")</f>
        <v>文章永久链接</v>
      </c>
    </row>
    <row r="40" spans="1:5" x14ac:dyDescent="0.4">
      <c r="A40" s="2" t="s">
        <v>848</v>
      </c>
      <c r="B40" s="2" t="s">
        <v>850</v>
      </c>
      <c r="C40" s="2" t="s">
        <v>846</v>
      </c>
      <c r="D40" s="2" t="s">
        <v>849</v>
      </c>
      <c r="E40" s="3" t="str">
        <f>HYPERLINK("http://mp.weixin.qq.com/s?__biz=MzI3MDMzMjg0MA==&amp;mid=2247533421&amp;idx=3&amp;sn=13e52c06e020e4dcc45929eb19ae591b&amp;chksm=ead0a5aadda72cbcb9f2ba923b2e1054513595e31b02629bcf9093fd8c91fc0e084e7b57b307#rd","文章永久链接")</f>
        <v>文章永久链接</v>
      </c>
    </row>
    <row r="41" spans="1:5" x14ac:dyDescent="0.4">
      <c r="A41" s="2" t="s">
        <v>848</v>
      </c>
      <c r="B41" s="2" t="s">
        <v>847</v>
      </c>
      <c r="C41" s="2" t="s">
        <v>846</v>
      </c>
      <c r="D41" s="2" t="s">
        <v>845</v>
      </c>
      <c r="E41" s="3" t="str">
        <f>HYPERLINK("http://mp.weixin.qq.com/s?__biz=MzI3MDMzMjg0MA==&amp;mid=2247533421&amp;idx=4&amp;sn=8e02654ca789b1a37f3c6b8f390da367&amp;chksm=ead0a5aadda72cbcb2752456555caef513a63daa88a830656ce4d2022d507073425ec89d9074#rd","文章永久链接")</f>
        <v>文章永久链接</v>
      </c>
    </row>
    <row r="42" spans="1:5" x14ac:dyDescent="0.4">
      <c r="A42" s="2" t="s">
        <v>848</v>
      </c>
      <c r="B42" s="2" t="s">
        <v>933</v>
      </c>
      <c r="C42" s="2" t="s">
        <v>928</v>
      </c>
      <c r="D42" s="2" t="s">
        <v>932</v>
      </c>
      <c r="E42" s="3" t="str">
        <f>HYPERLINK("http://mp.weixin.qq.com/s?__biz=MzI3MDMzMjg0MA==&amp;mid=2247533313&amp;idx=1&amp;sn=5e2521e9f0cce31a6f4b39ef2d3daa92&amp;chksm=ead0a5c6dda72cd0e412c76d56420060840d2cfd45b1f4284048a651373031a76ac6fcca9fc6#rd","文章永久链接")</f>
        <v>文章永久链接</v>
      </c>
    </row>
    <row r="43" spans="1:5" x14ac:dyDescent="0.4">
      <c r="A43" s="2" t="s">
        <v>848</v>
      </c>
      <c r="B43" s="2" t="s">
        <v>931</v>
      </c>
      <c r="C43" s="2" t="s">
        <v>928</v>
      </c>
      <c r="D43" s="2" t="s">
        <v>930</v>
      </c>
      <c r="E43" s="3" t="str">
        <f>HYPERLINK("http://mp.weixin.qq.com/s?__biz=MzI3MDMzMjg0MA==&amp;mid=2247533313&amp;idx=2&amp;sn=1e7679876c757acf1a4883ebc5edbddc&amp;chksm=ead0a5c6dda72cd0823f0425688fa89ab017175d16c53876566549b44f525b2ac99252039d64#rd","文章永久链接")</f>
        <v>文章永久链接</v>
      </c>
    </row>
    <row r="44" spans="1:5" x14ac:dyDescent="0.4">
      <c r="A44" s="2" t="s">
        <v>848</v>
      </c>
      <c r="B44" s="2" t="s">
        <v>929</v>
      </c>
      <c r="C44" s="2" t="s">
        <v>928</v>
      </c>
      <c r="D44" s="2" t="s">
        <v>927</v>
      </c>
      <c r="E44" s="3" t="str">
        <f>HYPERLINK("http://mp.weixin.qq.com/s?__biz=MzI3MDMzMjg0MA==&amp;mid=2247533313&amp;idx=3&amp;sn=da34b834c7113e6c07d3a3471658e00c&amp;chksm=ead0a5c6dda72cd0ebfd71f487b78c281cc9cfe5fe7c74ab02d7b1bebe133945d5ecc350d11f#rd","文章永久链接")</f>
        <v>文章永久链接</v>
      </c>
    </row>
    <row r="45" spans="1:5" x14ac:dyDescent="0.4">
      <c r="A45" s="2" t="s">
        <v>848</v>
      </c>
      <c r="B45" s="2" t="s">
        <v>926</v>
      </c>
      <c r="C45" s="2" t="s">
        <v>921</v>
      </c>
      <c r="D45" s="2" t="s">
        <v>925</v>
      </c>
      <c r="E45" s="3" t="str">
        <f>HYPERLINK("http://mp.weixin.qq.com/s?__biz=MzI3MDMzMjg0MA==&amp;mid=2247533148&amp;idx=1&amp;sn=20a56a4a04e50288e10778d79a21c07f&amp;chksm=ead0a49bdda72d8da5bf1f627146cca9aee29c5c9d350cefebba3af8e29f5d1c9ecc262cb355#rd","文章永久链接")</f>
        <v>文章永久链接</v>
      </c>
    </row>
    <row r="46" spans="1:5" x14ac:dyDescent="0.4">
      <c r="A46" s="2" t="s">
        <v>848</v>
      </c>
      <c r="B46" s="2" t="s">
        <v>924</v>
      </c>
      <c r="C46" s="2" t="s">
        <v>921</v>
      </c>
      <c r="D46" s="2" t="s">
        <v>923</v>
      </c>
      <c r="E46" s="3" t="str">
        <f>HYPERLINK("http://mp.weixin.qq.com/s?__biz=MzI3MDMzMjg0MA==&amp;mid=2247533148&amp;idx=2&amp;sn=6c19391aeb8a0cbf46a85563d28ef1e0&amp;chksm=ead0a49bdda72d8d32362f2aa73d4f952bf1f27a14d39a620091a68342767706c8cec843ef19#rd","文章永久链接")</f>
        <v>文章永久链接</v>
      </c>
    </row>
    <row r="47" spans="1:5" x14ac:dyDescent="0.4">
      <c r="A47" s="2" t="s">
        <v>848</v>
      </c>
      <c r="B47" s="2" t="s">
        <v>922</v>
      </c>
      <c r="C47" s="2" t="s">
        <v>921</v>
      </c>
      <c r="D47" s="2" t="s">
        <v>920</v>
      </c>
      <c r="E47" s="3" t="str">
        <f>HYPERLINK("http://mp.weixin.qq.com/s?__biz=MzI3MDMzMjg0MA==&amp;mid=2247533148&amp;idx=3&amp;sn=f3ee2eba66e541e1132e889b59150b6e&amp;chksm=ead0a49bdda72d8d64f0f8964d35f89f2de329414ac33cc9bd8ebebf46539b33992b2ae3c9ab#rd","文章永久链接")</f>
        <v>文章永久链接</v>
      </c>
    </row>
    <row r="48" spans="1:5" x14ac:dyDescent="0.4">
      <c r="A48" s="2" t="s">
        <v>848</v>
      </c>
      <c r="B48" s="2" t="s">
        <v>919</v>
      </c>
      <c r="C48" s="2" t="s">
        <v>912</v>
      </c>
      <c r="D48" s="2" t="s">
        <v>918</v>
      </c>
      <c r="E48" s="3" t="str">
        <f>HYPERLINK("http://mp.weixin.qq.com/s?__biz=MzI3MDMzMjg0MA==&amp;mid=2247533018&amp;idx=1&amp;sn=d9c4060d559a21911c1a64dc9c20989d&amp;chksm=ead0a71ddda72e0bb2cd13bc1c8d04909487c89968877b379b5aebb199d5758ae2f52745a35a#rd","文章永久链接")</f>
        <v>文章永久链接</v>
      </c>
    </row>
    <row r="49" spans="1:5" x14ac:dyDescent="0.4">
      <c r="A49" s="2" t="s">
        <v>848</v>
      </c>
      <c r="B49" s="2" t="s">
        <v>917</v>
      </c>
      <c r="C49" s="2" t="s">
        <v>912</v>
      </c>
      <c r="D49" s="2" t="s">
        <v>916</v>
      </c>
      <c r="E49" s="3" t="str">
        <f>HYPERLINK("http://mp.weixin.qq.com/s?__biz=MzI3MDMzMjg0MA==&amp;mid=2247533018&amp;idx=2&amp;sn=3d52ac3e3290ec156cc8bc509f2d06f7&amp;chksm=ead0a71ddda72e0bb0399d5c64deb4df4fb92803d6450fed71aaf95f1928b14637378cc55b29#rd","文章永久链接")</f>
        <v>文章永久链接</v>
      </c>
    </row>
    <row r="50" spans="1:5" x14ac:dyDescent="0.4">
      <c r="A50" s="2" t="s">
        <v>848</v>
      </c>
      <c r="B50" s="2" t="s">
        <v>915</v>
      </c>
      <c r="C50" s="2" t="s">
        <v>912</v>
      </c>
      <c r="D50" s="2" t="s">
        <v>914</v>
      </c>
      <c r="E50" s="3" t="str">
        <f>HYPERLINK("http://mp.weixin.qq.com/s?__biz=MzI3MDMzMjg0MA==&amp;mid=2247533018&amp;idx=3&amp;sn=61f21ae4d43ddfb5cf67b5a5c1101547&amp;chksm=ead0a71ddda72e0b5651ee00197e80d72dca5d341dd6ff97244c577ab4913542a8f43aed05b4#rd","文章永久链接")</f>
        <v>文章永久链接</v>
      </c>
    </row>
    <row r="51" spans="1:5" x14ac:dyDescent="0.4">
      <c r="A51" s="2" t="s">
        <v>848</v>
      </c>
      <c r="B51" s="2" t="s">
        <v>913</v>
      </c>
      <c r="C51" s="2" t="s">
        <v>912</v>
      </c>
      <c r="D51" s="2" t="s">
        <v>911</v>
      </c>
      <c r="E51" s="3" t="str">
        <f>HYPERLINK("http://mp.weixin.qq.com/s?__biz=MzI3MDMzMjg0MA==&amp;mid=2247533018&amp;idx=4&amp;sn=5a5f03682b7640d3f06163240730cf42&amp;chksm=ead0a71ddda72e0baf598082182714a7e85243d534ae7e8318a6d4833c0e3c149cf93ee9064f#rd","文章永久链接")</f>
        <v>文章永久链接</v>
      </c>
    </row>
    <row r="52" spans="1:5" x14ac:dyDescent="0.4">
      <c r="A52" s="2" t="s">
        <v>848</v>
      </c>
      <c r="B52" s="2" t="s">
        <v>910</v>
      </c>
      <c r="C52" s="2" t="s">
        <v>901</v>
      </c>
      <c r="D52" s="2" t="s">
        <v>909</v>
      </c>
      <c r="E52" s="3" t="str">
        <f>HYPERLINK("http://mp.weixin.qq.com/s?__biz=MzI3MDMzMjg0MA==&amp;mid=2247532924&amp;idx=1&amp;sn=594df85edd1b85f981d4796b0a8261e8&amp;chksm=ead0a7bbdda72eaddc1a5f1ab852e42f965790ef0a057533784a75f86a8ef92b6004f8a7d89f#rd","文章永久链接")</f>
        <v>文章永久链接</v>
      </c>
    </row>
    <row r="53" spans="1:5" x14ac:dyDescent="0.4">
      <c r="A53" s="2" t="s">
        <v>848</v>
      </c>
      <c r="B53" s="2" t="s">
        <v>908</v>
      </c>
      <c r="C53" s="2" t="s">
        <v>901</v>
      </c>
      <c r="D53" s="2" t="s">
        <v>907</v>
      </c>
      <c r="E53" s="3" t="str">
        <f>HYPERLINK("http://mp.weixin.qq.com/s?__biz=MzI3MDMzMjg0MA==&amp;mid=2247532924&amp;idx=2&amp;sn=167e0f97e0c221af282d074f9f212427&amp;chksm=ead0a7bbdda72ead507a4c950ee716943df3939342ee48fe6a0cf49413706de489aea2b426e7#rd","文章永久链接")</f>
        <v>文章永久链接</v>
      </c>
    </row>
    <row r="54" spans="1:5" x14ac:dyDescent="0.4">
      <c r="A54" s="2" t="s">
        <v>848</v>
      </c>
      <c r="B54" s="2" t="s">
        <v>906</v>
      </c>
      <c r="C54" s="2" t="s">
        <v>901</v>
      </c>
      <c r="D54" s="2" t="s">
        <v>905</v>
      </c>
      <c r="E54" s="3" t="str">
        <f>HYPERLINK("http://mp.weixin.qq.com/s?__biz=MzI3MDMzMjg0MA==&amp;mid=2247532924&amp;idx=3&amp;sn=366e102104298318335e7f7c629f3fdd&amp;chksm=ead0a7bbdda72ead67913baddd6f6ab05894f376aed3318789ee8841c728e693930c46e2f3aa#rd","文章永久链接")</f>
        <v>文章永久链接</v>
      </c>
    </row>
    <row r="55" spans="1:5" x14ac:dyDescent="0.4">
      <c r="A55" s="2" t="s">
        <v>848</v>
      </c>
      <c r="B55" s="2" t="s">
        <v>904</v>
      </c>
      <c r="C55" s="2" t="s">
        <v>901</v>
      </c>
      <c r="D55" s="2" t="s">
        <v>903</v>
      </c>
      <c r="E55" s="3" t="str">
        <f>HYPERLINK("http://mp.weixin.qq.com/s?__biz=MzI3MDMzMjg0MA==&amp;mid=2247532924&amp;idx=4&amp;sn=32025f30511ed4dcc71cdfdb639019f3&amp;chksm=ead0a7bbdda72ead113cbee6476391c0bbf9e3bb84dc9c22a29c72e5fd660932c07e077bcc7a#rd","文章永久链接")</f>
        <v>文章永久链接</v>
      </c>
    </row>
    <row r="56" spans="1:5" x14ac:dyDescent="0.4">
      <c r="A56" s="2" t="s">
        <v>848</v>
      </c>
      <c r="B56" s="2" t="s">
        <v>902</v>
      </c>
      <c r="C56" s="2" t="s">
        <v>901</v>
      </c>
      <c r="D56" s="2" t="s">
        <v>900</v>
      </c>
      <c r="E56" s="3" t="str">
        <f>HYPERLINK("http://mp.weixin.qq.com/s?__biz=MzI3MDMzMjg0MA==&amp;mid=2247532924&amp;idx=5&amp;sn=91e6d5d712f488d141aa25a713e404bc&amp;chksm=ead0a7bbdda72eadcf93ecf2962c37d95bbb09f7d868972c136091c241f29475b6c01c195bbd#rd","文章永久链接")</f>
        <v>文章永久链接</v>
      </c>
    </row>
    <row r="57" spans="1:5" x14ac:dyDescent="0.4">
      <c r="A57" s="2" t="s">
        <v>848</v>
      </c>
      <c r="B57" s="2" t="s">
        <v>899</v>
      </c>
      <c r="C57" s="2" t="s">
        <v>892</v>
      </c>
      <c r="D57" s="2" t="s">
        <v>898</v>
      </c>
      <c r="E57" s="3" t="str">
        <f>HYPERLINK("http://mp.weixin.qq.com/s?__biz=MzI3MDMzMjg0MA==&amp;mid=2247532776&amp;idx=1&amp;sn=ca960a9aa0fe18543a23acb5d64598e1&amp;chksm=ead0a62fdda72f392d03da150dc59f204373e91e715c3d6c16afe87b9f4da5372920fa1d6750#rd","文章永久链接")</f>
        <v>文章永久链接</v>
      </c>
    </row>
    <row r="58" spans="1:5" x14ac:dyDescent="0.4">
      <c r="A58" s="2" t="s">
        <v>848</v>
      </c>
      <c r="B58" s="2" t="s">
        <v>897</v>
      </c>
      <c r="C58" s="2" t="s">
        <v>892</v>
      </c>
      <c r="D58" s="2" t="s">
        <v>896</v>
      </c>
      <c r="E58" s="3" t="str">
        <f>HYPERLINK("http://mp.weixin.qq.com/s?__biz=MzI3MDMzMjg0MA==&amp;mid=2247532776&amp;idx=2&amp;sn=934d0db269f285a3e799bdece77bf067&amp;chksm=ead0a62fdda72f392bce45206a63072a6643745915b39fab8842dcfb067b2f9b3f2ba9e2ddfa#rd","文章永久链接")</f>
        <v>文章永久链接</v>
      </c>
    </row>
    <row r="59" spans="1:5" x14ac:dyDescent="0.4">
      <c r="A59" s="2" t="s">
        <v>848</v>
      </c>
      <c r="B59" s="2" t="s">
        <v>895</v>
      </c>
      <c r="C59" s="2" t="s">
        <v>892</v>
      </c>
      <c r="D59" s="2" t="s">
        <v>894</v>
      </c>
      <c r="E59" s="3" t="str">
        <f>HYPERLINK("http://mp.weixin.qq.com/s?__biz=MzI3MDMzMjg0MA==&amp;mid=2247532776&amp;idx=3&amp;sn=985c20996d0a803090284026df90ee70&amp;chksm=ead0a62fdda72f39ff7fb5e2de93a0649ea4716a4c446f517bda2fdc0b567696a6aced1103fa#rd","文章永久链接")</f>
        <v>文章永久链接</v>
      </c>
    </row>
    <row r="60" spans="1:5" x14ac:dyDescent="0.4">
      <c r="A60" s="2" t="s">
        <v>848</v>
      </c>
      <c r="B60" s="2" t="s">
        <v>893</v>
      </c>
      <c r="C60" s="2" t="s">
        <v>892</v>
      </c>
      <c r="D60" s="2" t="s">
        <v>891</v>
      </c>
      <c r="E60" s="3" t="str">
        <f>HYPERLINK("http://mp.weixin.qq.com/s?__biz=MzI3MDMzMjg0MA==&amp;mid=2247532776&amp;idx=4&amp;sn=9c143e1745076bd96abc286d8df7cbf0&amp;chksm=ead0a62fdda72f39961026bc8225e0fd2e0d0f08edfdaff482577df6f071c8b07cf2e6e62456#rd","文章永久链接")</f>
        <v>文章永久链接</v>
      </c>
    </row>
    <row r="61" spans="1:5" x14ac:dyDescent="0.4">
      <c r="A61" s="2" t="s">
        <v>848</v>
      </c>
      <c r="B61" s="2" t="s">
        <v>966</v>
      </c>
      <c r="C61" s="2" t="s">
        <v>965</v>
      </c>
      <c r="D61" s="2" t="s">
        <v>964</v>
      </c>
      <c r="E61" s="3" t="str">
        <f>HYPERLINK("http://mp.weixin.qq.com/s?__biz=MzI3MDMzMjg0MA==&amp;mid=2247532744&amp;idx=1&amp;sn=b919f80f0693ba829240dfbc53610677&amp;chksm=ead0a60fdda72f19ca9fef92a4f21f1fab7d9a4518dcb7e90d153050fd94b2a222bdea6cc2f4#rd","文章永久链接")</f>
        <v>文章永久链接</v>
      </c>
    </row>
    <row r="62" spans="1:5" x14ac:dyDescent="0.4">
      <c r="A62" s="2" t="s">
        <v>848</v>
      </c>
      <c r="B62" s="2" t="s">
        <v>963</v>
      </c>
      <c r="C62" s="2" t="s">
        <v>958</v>
      </c>
      <c r="D62" s="2" t="s">
        <v>962</v>
      </c>
      <c r="E62" s="3" t="str">
        <f>HYPERLINK("http://mp.weixin.qq.com/s?__biz=MzI3MDMzMjg0MA==&amp;mid=2247532595&amp;idx=1&amp;sn=14e49f6d1d1f561486f8269e60e66055&amp;chksm=ead0a6f4dda72fe26b92bcc48b4beb9d3cdfff349fc247857bcc6d778e0fafdc2775edd07b53#rd","文章永久链接")</f>
        <v>文章永久链接</v>
      </c>
    </row>
    <row r="63" spans="1:5" x14ac:dyDescent="0.4">
      <c r="A63" s="2" t="s">
        <v>848</v>
      </c>
      <c r="B63" s="2" t="s">
        <v>961</v>
      </c>
      <c r="C63" s="2" t="s">
        <v>958</v>
      </c>
      <c r="D63" s="2" t="s">
        <v>960</v>
      </c>
      <c r="E63" s="3" t="str">
        <f>HYPERLINK("http://mp.weixin.qq.com/s?__biz=MzI3MDMzMjg0MA==&amp;mid=2247532595&amp;idx=2&amp;sn=c6528fbf23aa61f214d9dc2b6dc887b4&amp;chksm=ead0a6f4dda72fe273ca53394f130185665d440c1a7532e517e2052d75c3fb1a68536fd7259c#rd","文章永久链接")</f>
        <v>文章永久链接</v>
      </c>
    </row>
    <row r="64" spans="1:5" x14ac:dyDescent="0.4">
      <c r="A64" s="2" t="s">
        <v>848</v>
      </c>
      <c r="B64" s="2" t="s">
        <v>959</v>
      </c>
      <c r="C64" s="2" t="s">
        <v>958</v>
      </c>
      <c r="D64" s="2" t="s">
        <v>957</v>
      </c>
      <c r="E64" s="3" t="str">
        <f>HYPERLINK("http://mp.weixin.qq.com/s?__biz=MzI3MDMzMjg0MA==&amp;mid=2247532595&amp;idx=3&amp;sn=96ea61d01f82f737e0fab34b36bbe152&amp;chksm=ead0a6f4dda72fe23c15358a15a71bced45e1499ffe8de44b04158646dd5f7ac7ad0f242c17e#rd","文章永久链接")</f>
        <v>文章永久链接</v>
      </c>
    </row>
    <row r="65" spans="1:5" x14ac:dyDescent="0.4">
      <c r="A65" s="2" t="s">
        <v>848</v>
      </c>
      <c r="B65" s="2" t="s">
        <v>956</v>
      </c>
      <c r="C65" s="2" t="s">
        <v>951</v>
      </c>
      <c r="D65" s="2" t="s">
        <v>955</v>
      </c>
      <c r="E65" s="3" t="str">
        <f>HYPERLINK("http://mp.weixin.qq.com/s?__biz=MzI3MDMzMjg0MA==&amp;mid=2247532528&amp;idx=1&amp;sn=0e1cc024cef685556c34fdb011dd2ea9&amp;chksm=ead09937dda71021b9b12625b7360c938d063607cdff1a96ca1c141ec33ca04c3404013b6204#rd","文章永久链接")</f>
        <v>文章永久链接</v>
      </c>
    </row>
    <row r="66" spans="1:5" x14ac:dyDescent="0.4">
      <c r="A66" s="2" t="s">
        <v>848</v>
      </c>
      <c r="B66" s="2" t="s">
        <v>954</v>
      </c>
      <c r="C66" s="2" t="s">
        <v>951</v>
      </c>
      <c r="D66" s="2" t="s">
        <v>953</v>
      </c>
      <c r="E66" s="3" t="str">
        <f>HYPERLINK("http://mp.weixin.qq.com/s?__biz=MzI3MDMzMjg0MA==&amp;mid=2247532528&amp;idx=2&amp;sn=a87c9aff3ed56c2eba0cb87c8dbf008e&amp;chksm=ead09937dda71021e904c2be3ea47e256b02b7789f1119ddbae642df097e112d517ee08c4849#rd","文章永久链接")</f>
        <v>文章永久链接</v>
      </c>
    </row>
    <row r="67" spans="1:5" x14ac:dyDescent="0.4">
      <c r="A67" s="2" t="s">
        <v>848</v>
      </c>
      <c r="B67" s="2" t="s">
        <v>952</v>
      </c>
      <c r="C67" s="2" t="s">
        <v>951</v>
      </c>
      <c r="D67" s="2" t="s">
        <v>950</v>
      </c>
      <c r="E67" s="3" t="str">
        <f>HYPERLINK("http://mp.weixin.qq.com/s?__biz=MzI3MDMzMjg0MA==&amp;mid=2247532528&amp;idx=3&amp;sn=3fd71f9c9f55d65eea69fdbd6d887645&amp;chksm=ead09937dda71021fc4d77191fa5b3d6ed72291c2fb9163ba49f8094f76af4bb89f41898de3b#rd","文章永久链接")</f>
        <v>文章永久链接</v>
      </c>
    </row>
    <row r="68" spans="1:5" x14ac:dyDescent="0.4">
      <c r="A68" s="2" t="s">
        <v>848</v>
      </c>
      <c r="B68" s="2" t="s">
        <v>949</v>
      </c>
      <c r="C68" s="2" t="s">
        <v>944</v>
      </c>
      <c r="D68" s="2" t="s">
        <v>948</v>
      </c>
      <c r="E68" s="3" t="str">
        <f>HYPERLINK("http://mp.weixin.qq.com/s?__biz=MzI3MDMzMjg0MA==&amp;mid=2247532368&amp;idx=1&amp;sn=91aec0931a82e7ec857a41bde501d91b&amp;chksm=ead09997dda71081d3a8f7ab4eba96b7c49ca93398239b636d82f1136238c7364c46541a10fa#rd","文章永久链接")</f>
        <v>文章永久链接</v>
      </c>
    </row>
    <row r="69" spans="1:5" x14ac:dyDescent="0.4">
      <c r="A69" s="2" t="s">
        <v>848</v>
      </c>
      <c r="B69" s="2" t="s">
        <v>947</v>
      </c>
      <c r="C69" s="2" t="s">
        <v>944</v>
      </c>
      <c r="D69" s="2" t="s">
        <v>946</v>
      </c>
      <c r="E69" s="3" t="str">
        <f>HYPERLINK("http://mp.weixin.qq.com/s?__biz=MzI3MDMzMjg0MA==&amp;mid=2247532368&amp;idx=2&amp;sn=7d8e3b66dc11e35b79a2d50491f51ff0&amp;chksm=ead09997dda71081eb2c8e74610a070428d2e76590ad23569ac2fd27b3b70dd3c8592a81dd66#rd","文章永久链接")</f>
        <v>文章永久链接</v>
      </c>
    </row>
    <row r="70" spans="1:5" x14ac:dyDescent="0.4">
      <c r="A70" s="2" t="s">
        <v>848</v>
      </c>
      <c r="B70" s="2" t="s">
        <v>945</v>
      </c>
      <c r="C70" s="2" t="s">
        <v>944</v>
      </c>
      <c r="D70" s="2" t="s">
        <v>943</v>
      </c>
      <c r="E70" s="3" t="str">
        <f>HYPERLINK("http://mp.weixin.qq.com/s?__biz=MzI3MDMzMjg0MA==&amp;mid=2247532368&amp;idx=3&amp;sn=aa215159f4a47234d534ada5bab8338c&amp;chksm=ead09997dda71081d7bec95818888b78edca5b24d35f5dc8448754b6d6cc55a8ae62ea8e9a74#rd","文章永久链接")</f>
        <v>文章永久链接</v>
      </c>
    </row>
    <row r="71" spans="1:5" x14ac:dyDescent="0.4">
      <c r="A71" s="2" t="s">
        <v>848</v>
      </c>
      <c r="B71" s="2" t="s">
        <v>942</v>
      </c>
      <c r="C71" s="2" t="s">
        <v>935</v>
      </c>
      <c r="D71" s="2" t="s">
        <v>941</v>
      </c>
      <c r="E71" s="3" t="str">
        <f>HYPERLINK("http://mp.weixin.qq.com/s?__biz=MzI3MDMzMjg0MA==&amp;mid=2247532225&amp;idx=1&amp;sn=88af4334b3df48c54b3d7d013dee5fc2&amp;chksm=ead09806dda7111007dec838eb31bdfe8bae6ce9f2e2e6513d5d5f560df4e118765fc9006849#rd","文章永久链接")</f>
        <v>文章永久链接</v>
      </c>
    </row>
    <row r="72" spans="1:5" x14ac:dyDescent="0.4">
      <c r="A72" s="2" t="s">
        <v>848</v>
      </c>
      <c r="B72" s="2" t="s">
        <v>940</v>
      </c>
      <c r="C72" s="2" t="s">
        <v>935</v>
      </c>
      <c r="D72" s="2" t="s">
        <v>939</v>
      </c>
      <c r="E72" s="3" t="str">
        <f>HYPERLINK("http://mp.weixin.qq.com/s?__biz=MzI3MDMzMjg0MA==&amp;mid=2247532225&amp;idx=2&amp;sn=504886e81f0782f517b83ba7edebd09c&amp;chksm=ead09806dda71110a236a80408b8f4676342e9bc8c01c8d714ad1e0f97e89c44839a52f4b427#rd","文章永久链接")</f>
        <v>文章永久链接</v>
      </c>
    </row>
    <row r="73" spans="1:5" x14ac:dyDescent="0.4">
      <c r="A73" s="2" t="s">
        <v>848</v>
      </c>
      <c r="B73" s="2" t="s">
        <v>938</v>
      </c>
      <c r="C73" s="2" t="s">
        <v>935</v>
      </c>
      <c r="D73" s="2" t="s">
        <v>937</v>
      </c>
      <c r="E73" s="3" t="str">
        <f>HYPERLINK("http://mp.weixin.qq.com/s?__biz=MzI3MDMzMjg0MA==&amp;mid=2247532225&amp;idx=3&amp;sn=c43a120f97a7000021962d183fe1a9b7&amp;chksm=ead09806dda71110f6dbda7fb6aaec846f42cc500086926c40d995c9a7162d36c08ac5b50993#rd","文章永久链接")</f>
        <v>文章永久链接</v>
      </c>
    </row>
    <row r="74" spans="1:5" x14ac:dyDescent="0.4">
      <c r="A74" s="2" t="s">
        <v>848</v>
      </c>
      <c r="B74" s="2" t="s">
        <v>936</v>
      </c>
      <c r="C74" s="2" t="s">
        <v>935</v>
      </c>
      <c r="D74" s="2" t="s">
        <v>934</v>
      </c>
      <c r="E74" s="3" t="str">
        <f>HYPERLINK("http://mp.weixin.qq.com/s?__biz=MzI3MDMzMjg0MA==&amp;mid=2247532225&amp;idx=4&amp;sn=9cded206051c63b8b207922f84ca8ff4&amp;chksm=ead09806dda7111061a4b3f063ef8243c9862a8270b7ddb27b407d1c097a5ae23462ed33726b#rd","文章永久链接")</f>
        <v>文章永久链接</v>
      </c>
    </row>
    <row r="75" spans="1:5" x14ac:dyDescent="0.4">
      <c r="A75" s="2" t="s">
        <v>848</v>
      </c>
      <c r="B75" s="2" t="s">
        <v>984</v>
      </c>
      <c r="C75" s="2" t="s">
        <v>977</v>
      </c>
      <c r="D75" s="2" t="s">
        <v>983</v>
      </c>
      <c r="E75" s="3" t="str">
        <f>HYPERLINK("http://mp.weixin.qq.com/s?__biz=MzI3MDMzMjg0MA==&amp;mid=2247532080&amp;idx=1&amp;sn=1699a858e51bcc5b502aa6e84885185c&amp;chksm=ead098f7dda711e1ba9937648763eeb992c7d73d9fabda7aef2b80c3aec25ee40771c62d4ab5#rd","文章永久链接")</f>
        <v>文章永久链接</v>
      </c>
    </row>
    <row r="76" spans="1:5" x14ac:dyDescent="0.4">
      <c r="A76" s="2" t="s">
        <v>848</v>
      </c>
      <c r="B76" s="2" t="s">
        <v>982</v>
      </c>
      <c r="C76" s="2" t="s">
        <v>977</v>
      </c>
      <c r="D76" s="2" t="s">
        <v>981</v>
      </c>
      <c r="E76" s="3" t="str">
        <f>HYPERLINK("http://mp.weixin.qq.com/s?__biz=MzI3MDMzMjg0MA==&amp;mid=2247532080&amp;idx=2&amp;sn=36ce826f950a936a9d2dab10c437cccc&amp;chksm=ead098f7dda711e120e9905f98e90d78e8d3e08a75dad5c8bb4b6313a5ba38e7596822230dcd#rd","文章永久链接")</f>
        <v>文章永久链接</v>
      </c>
    </row>
    <row r="77" spans="1:5" x14ac:dyDescent="0.4">
      <c r="A77" s="2" t="s">
        <v>848</v>
      </c>
      <c r="B77" s="2" t="s">
        <v>980</v>
      </c>
      <c r="C77" s="2" t="s">
        <v>977</v>
      </c>
      <c r="D77" s="2" t="s">
        <v>979</v>
      </c>
      <c r="E77" s="3" t="str">
        <f>HYPERLINK("http://mp.weixin.qq.com/s?__biz=MzI3MDMzMjg0MA==&amp;mid=2247532080&amp;idx=3&amp;sn=a5b20a9c33ae86f7338311b9fc9b7a6f&amp;chksm=ead098f7dda711e1486d9390aea6d4c8615b5979b62e0a3d11a4bd345e33818a35f5995e718b#rd","文章永久链接")</f>
        <v>文章永久链接</v>
      </c>
    </row>
    <row r="78" spans="1:5" x14ac:dyDescent="0.4">
      <c r="A78" s="2" t="s">
        <v>848</v>
      </c>
      <c r="B78" s="2" t="s">
        <v>978</v>
      </c>
      <c r="C78" s="2" t="s">
        <v>977</v>
      </c>
      <c r="D78" s="2" t="s">
        <v>976</v>
      </c>
      <c r="E78" s="3" t="str">
        <f>HYPERLINK("http://mp.weixin.qq.com/s?__biz=MzI3MDMzMjg0MA==&amp;mid=2247532080&amp;idx=4&amp;sn=2527e28f1a977943f4653fc0feeb848f&amp;chksm=ead098f7dda711e1290b8c6b53b7bd834eaae5e2dadf167daf824355ac9cb8c7d66659ccbe28#rd","文章永久链接")</f>
        <v>文章永久链接</v>
      </c>
    </row>
    <row r="79" spans="1:5" x14ac:dyDescent="0.4">
      <c r="A79" s="2" t="s">
        <v>848</v>
      </c>
      <c r="B79" s="2" t="s">
        <v>975</v>
      </c>
      <c r="C79" s="2" t="s">
        <v>968</v>
      </c>
      <c r="D79" s="2" t="s">
        <v>974</v>
      </c>
      <c r="E79" s="3" t="str">
        <f>HYPERLINK("http://mp.weixin.qq.com/s?__biz=MzI3MDMzMjg0MA==&amp;mid=2247531981&amp;idx=1&amp;sn=8def1c58854226c5e30dfb1d8106c5e8&amp;chksm=ead09b0adda7121ced9d41d54f1ce56af40342c60e0a8949ab4363d1c6c15fafbb1a32fb6d05#rd","文章永久链接")</f>
        <v>文章永久链接</v>
      </c>
    </row>
    <row r="80" spans="1:5" x14ac:dyDescent="0.4">
      <c r="A80" s="2" t="s">
        <v>848</v>
      </c>
      <c r="B80" s="2" t="s">
        <v>973</v>
      </c>
      <c r="C80" s="2" t="s">
        <v>968</v>
      </c>
      <c r="D80" s="2" t="s">
        <v>972</v>
      </c>
      <c r="E80" s="3" t="str">
        <f>HYPERLINK("http://mp.weixin.qq.com/s?__biz=MzI3MDMzMjg0MA==&amp;mid=2247531981&amp;idx=2&amp;sn=8c97be3a8479dff090264f2e94554569&amp;chksm=ead09b0adda7121cdd2cd95a30a853d235f4b335adec26b5ff5d2ad45dc435a72bc7a14568f7#rd","文章永久链接")</f>
        <v>文章永久链接</v>
      </c>
    </row>
    <row r="81" spans="1:5" x14ac:dyDescent="0.4">
      <c r="A81" s="2" t="s">
        <v>848</v>
      </c>
      <c r="B81" s="2" t="s">
        <v>971</v>
      </c>
      <c r="C81" s="2" t="s">
        <v>968</v>
      </c>
      <c r="D81" s="2" t="s">
        <v>970</v>
      </c>
      <c r="E81" s="3" t="str">
        <f>HYPERLINK("http://mp.weixin.qq.com/s?__biz=MzI3MDMzMjg0MA==&amp;mid=2247531981&amp;idx=3&amp;sn=c6ad7605469d91d327a120d2e9e6d3cf&amp;chksm=ead09b0adda7121cf84aac93c7f337ee34c05b7169bae56beb332ab9d4f688c7268c21bd3948#rd","文章永久链接")</f>
        <v>文章永久链接</v>
      </c>
    </row>
    <row r="82" spans="1:5" x14ac:dyDescent="0.4">
      <c r="A82" s="2" t="s">
        <v>848</v>
      </c>
      <c r="B82" s="2" t="s">
        <v>969</v>
      </c>
      <c r="C82" s="2" t="s">
        <v>968</v>
      </c>
      <c r="D82" s="2" t="s">
        <v>967</v>
      </c>
      <c r="E82" s="3" t="str">
        <f>HYPERLINK("http://mp.weixin.qq.com/s?__biz=MzI3MDMzMjg0MA==&amp;mid=2247531981&amp;idx=5&amp;sn=b3a788bad76fd509b3d65799a086c7d1&amp;chksm=ead09b0adda7121c9b50728e67d5755acce9034fd8dbf479e96e2115b26007375c7f615b2bb0#rd","文章永久链接")</f>
        <v>文章永久链接</v>
      </c>
    </row>
  </sheetData>
  <sortState xmlns:xlrd2="http://schemas.microsoft.com/office/spreadsheetml/2017/richdata2" ref="A22:E82">
    <sortCondition descending="1" ref="C22:C82"/>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3B4F9-4FED-4EF1-8170-D4C3D3DB7607}">
  <sheetPr>
    <outlinePr summaryBelow="0" summaryRight="0"/>
  </sheetPr>
  <dimension ref="A1:E100"/>
  <sheetViews>
    <sheetView topLeftCell="A5" zoomScaleNormal="100" workbookViewId="0">
      <selection activeCell="A2" sqref="A2:XFD21"/>
    </sheetView>
  </sheetViews>
  <sheetFormatPr defaultRowHeight="12.3" x14ac:dyDescent="0.4"/>
  <cols>
    <col min="1" max="1" width="7.19921875" style="2" customWidth="1"/>
    <col min="2" max="2" width="60.296875" style="2" customWidth="1"/>
    <col min="3" max="3" width="17.09765625" style="2" customWidth="1"/>
    <col min="4" max="4" width="207" style="2" customWidth="1"/>
    <col min="5" max="5" width="10.796875" style="2" customWidth="1"/>
    <col min="6" max="16384" width="8.796875" style="1"/>
  </cols>
  <sheetData>
    <row r="1" spans="1:5" x14ac:dyDescent="0.4">
      <c r="A1" s="2" t="s">
        <v>313</v>
      </c>
      <c r="B1" s="2" t="s">
        <v>312</v>
      </c>
      <c r="C1" s="2" t="s">
        <v>311</v>
      </c>
      <c r="D1" s="2" t="s">
        <v>310</v>
      </c>
      <c r="E1" s="2" t="s">
        <v>309</v>
      </c>
    </row>
    <row r="2" spans="1:5" customFormat="1" ht="14.1" x14ac:dyDescent="0.4">
      <c r="A2" s="4" t="s">
        <v>988</v>
      </c>
      <c r="B2" s="4" t="s">
        <v>1488</v>
      </c>
      <c r="C2" s="4" t="s">
        <v>1489</v>
      </c>
      <c r="D2" s="4"/>
      <c r="E2" s="5" t="str">
        <f>HYPERLINK("http://mp.weixin.qq.com/s?__biz=MzI4MzQyMDEwMA==&amp;mid=2247555348&amp;idx=1&amp;sn=f42d4facc626649e08c5ba4d3dc1146a&amp;chksm=eb88adbfdcff24a9ba97dc96064fbd85aa9aa091708c1d80793fea6f59eb9eec8ab15dc72d17#rd","文章永久链接")</f>
        <v>文章永久链接</v>
      </c>
    </row>
    <row r="3" spans="1:5" customFormat="1" ht="14.1" x14ac:dyDescent="0.4">
      <c r="A3" s="4" t="s">
        <v>988</v>
      </c>
      <c r="B3" s="4" t="s">
        <v>1490</v>
      </c>
      <c r="C3" s="4" t="s">
        <v>1489</v>
      </c>
      <c r="D3" s="4" t="s">
        <v>1491</v>
      </c>
      <c r="E3" s="5" t="str">
        <f>HYPERLINK("http://mp.weixin.qq.com/s?__biz=MzI4MzQyMDEwMA==&amp;mid=2247555348&amp;idx=2&amp;sn=e0bd9b0c6b27394915672a8425c8578b&amp;chksm=eb88adbfdcff24a9576db2e80357f4a550698f961eaa5211231f72d5246a546db5d4aba30aeb#rd","文章永久链接")</f>
        <v>文章永久链接</v>
      </c>
    </row>
    <row r="4" spans="1:5" customFormat="1" ht="14.1" x14ac:dyDescent="0.4">
      <c r="A4" s="4" t="s">
        <v>988</v>
      </c>
      <c r="B4" s="4" t="s">
        <v>1492</v>
      </c>
      <c r="C4" s="4" t="s">
        <v>1489</v>
      </c>
      <c r="D4" s="4" t="s">
        <v>1493</v>
      </c>
      <c r="E4" s="5" t="str">
        <f>HYPERLINK("http://mp.weixin.qq.com/s?__biz=MzI4MzQyMDEwMA==&amp;mid=2247555348&amp;idx=3&amp;sn=726653d378fa78228da4d309de2ad39a&amp;chksm=eb88adbfdcff24a9f1571f16a280b0d1f57c59b5346fe75faa65eedda820aead1f1e9c3e0c7c#rd","文章永久链接")</f>
        <v>文章永久链接</v>
      </c>
    </row>
    <row r="5" spans="1:5" customFormat="1" ht="14.1" x14ac:dyDescent="0.4">
      <c r="A5" s="4" t="s">
        <v>988</v>
      </c>
      <c r="B5" s="4" t="s">
        <v>1494</v>
      </c>
      <c r="C5" s="4" t="s">
        <v>1489</v>
      </c>
      <c r="D5" s="4" t="s">
        <v>1495</v>
      </c>
      <c r="E5" s="5" t="str">
        <f>HYPERLINK("http://mp.weixin.qq.com/s?__biz=MzI4MzQyMDEwMA==&amp;mid=2247555348&amp;idx=4&amp;sn=6efce3de248af5a1b195c9b0f524c054&amp;chksm=eb88adbfdcff24a9232a81c410f28534a31f052725e9a938ca300ded3772fdb953e53326abaf#rd","文章永久链接")</f>
        <v>文章永久链接</v>
      </c>
    </row>
    <row r="6" spans="1:5" customFormat="1" ht="14.1" x14ac:dyDescent="0.4">
      <c r="A6" s="4" t="s">
        <v>988</v>
      </c>
      <c r="B6" s="4" t="s">
        <v>1496</v>
      </c>
      <c r="C6" s="4" t="s">
        <v>1497</v>
      </c>
      <c r="D6" s="4" t="s">
        <v>1498</v>
      </c>
      <c r="E6" s="5" t="str">
        <f>HYPERLINK("http://mp.weixin.qq.com/s?__biz=MzI4MzQyMDEwMA==&amp;mid=2247555283&amp;idx=1&amp;sn=41debc4de8946641ad1ce6dff1992dfe&amp;chksm=eb88ac78dcff256ea84385b1682111f2df39d2e36e46f76139e61a86f855f2abdf9a9d56b4b0#rd","文章永久链接")</f>
        <v>文章永久链接</v>
      </c>
    </row>
    <row r="7" spans="1:5" customFormat="1" ht="14.1" x14ac:dyDescent="0.4">
      <c r="A7" s="4" t="s">
        <v>988</v>
      </c>
      <c r="B7" s="4" t="s">
        <v>1499</v>
      </c>
      <c r="C7" s="4" t="s">
        <v>1497</v>
      </c>
      <c r="D7" s="4" t="s">
        <v>1500</v>
      </c>
      <c r="E7" s="5" t="str">
        <f>HYPERLINK("http://mp.weixin.qq.com/s?__biz=MzI4MzQyMDEwMA==&amp;mid=2247555283&amp;idx=2&amp;sn=4c9d1d4b01c6ae273264329df921eb82&amp;chksm=eb88ac78dcff256e58b70d6f80c2300e910313372449e96b058f738f261d793e55b937f836cd#rd","文章永久链接")</f>
        <v>文章永久链接</v>
      </c>
    </row>
    <row r="8" spans="1:5" customFormat="1" ht="14.1" x14ac:dyDescent="0.4">
      <c r="A8" s="4" t="s">
        <v>988</v>
      </c>
      <c r="B8" s="4" t="s">
        <v>1501</v>
      </c>
      <c r="C8" s="4" t="s">
        <v>1497</v>
      </c>
      <c r="D8" s="4" t="s">
        <v>1495</v>
      </c>
      <c r="E8" s="5" t="str">
        <f>HYPERLINK("http://mp.weixin.qq.com/s?__biz=MzI4MzQyMDEwMA==&amp;mid=2247555283&amp;idx=3&amp;sn=0d8b6ac4c7fb46a950ea8e50ebc5d3dc&amp;chksm=eb88ac78dcff256efcf977827542dd8948c51da3577210bb0e421e1ecdf5fa9a3cc0433bd276#rd","文章永久链接")</f>
        <v>文章永久链接</v>
      </c>
    </row>
    <row r="9" spans="1:5" customFormat="1" ht="14.1" x14ac:dyDescent="0.4">
      <c r="A9" s="4" t="s">
        <v>988</v>
      </c>
      <c r="B9" s="4" t="s">
        <v>995</v>
      </c>
      <c r="C9" s="4" t="s">
        <v>1502</v>
      </c>
      <c r="D9" s="4" t="s">
        <v>1023</v>
      </c>
      <c r="E9" s="5" t="str">
        <f>HYPERLINK("http://mp.weixin.qq.com/s?__biz=MzI4MzQyMDEwMA==&amp;mid=2247555251&amp;idx=1&amp;sn=589be9006d90e7e3546dd969f53fee05&amp;chksm=eb88ac18dcff250e4ce791b3658769b2c526fb7253931962d88f3ac65a145926770bac778b7e#rd","文章永久链接")</f>
        <v>文章永久链接</v>
      </c>
    </row>
    <row r="10" spans="1:5" customFormat="1" ht="14.1" x14ac:dyDescent="0.4">
      <c r="A10" s="4" t="s">
        <v>988</v>
      </c>
      <c r="B10" s="4" t="s">
        <v>1503</v>
      </c>
      <c r="C10" s="4" t="s">
        <v>1502</v>
      </c>
      <c r="D10" s="4" t="s">
        <v>1504</v>
      </c>
      <c r="E10" s="5" t="str">
        <f>HYPERLINK("http://mp.weixin.qq.com/s?__biz=MzI4MzQyMDEwMA==&amp;mid=2247555251&amp;idx=2&amp;sn=c512510d467847e5c6bfac321fde5bee&amp;chksm=eb88ac18dcff250ed4db8c1807a7cba60dda0d467b3d50aba935a8d232f0470300c02a7900f6#rd","文章永久链接")</f>
        <v>文章永久链接</v>
      </c>
    </row>
    <row r="11" spans="1:5" customFormat="1" ht="14.1" x14ac:dyDescent="0.4">
      <c r="A11" s="4" t="s">
        <v>988</v>
      </c>
      <c r="B11" s="4" t="s">
        <v>1505</v>
      </c>
      <c r="C11" s="4" t="s">
        <v>1502</v>
      </c>
      <c r="D11" s="4" t="s">
        <v>1506</v>
      </c>
      <c r="E11" s="5" t="str">
        <f>HYPERLINK("http://mp.weixin.qq.com/s?__biz=MzI4MzQyMDEwMA==&amp;mid=2247555251&amp;idx=3&amp;sn=5663314bf5db01b4cc2960b7d19de55e&amp;chksm=eb88ac18dcff250ecee85fa8416742fbebc6edc0f8022166f254d7e9193f940c5d541924ea6c#rd","文章永久链接")</f>
        <v>文章永久链接</v>
      </c>
    </row>
    <row r="12" spans="1:5" customFormat="1" ht="14.1" x14ac:dyDescent="0.4">
      <c r="A12" s="4" t="s">
        <v>988</v>
      </c>
      <c r="B12" s="4" t="s">
        <v>1507</v>
      </c>
      <c r="C12" s="4" t="s">
        <v>1508</v>
      </c>
      <c r="D12" s="4"/>
      <c r="E12" s="5" t="str">
        <f>HYPERLINK("http://mp.weixin.qq.com/s?__biz=MzI4MzQyMDEwMA==&amp;mid=2247555236&amp;idx=1&amp;sn=8e43798d13c6e6cec14d7f17e717434f&amp;chksm=eb88ac0fdcff251952141149a0e55c692886dee3046c9ef60805cd61967f381ca4c1c8cf65fa#rd","文章永久链接")</f>
        <v>文章永久链接</v>
      </c>
    </row>
    <row r="13" spans="1:5" customFormat="1" ht="14.1" x14ac:dyDescent="0.4">
      <c r="A13" s="4" t="s">
        <v>988</v>
      </c>
      <c r="B13" s="4" t="s">
        <v>995</v>
      </c>
      <c r="C13" s="4" t="s">
        <v>1508</v>
      </c>
      <c r="D13" s="4" t="s">
        <v>1023</v>
      </c>
      <c r="E13" s="5" t="str">
        <f>HYPERLINK("http://mp.weixin.qq.com/s?__biz=MzI4MzQyMDEwMA==&amp;mid=2247555236&amp;idx=2&amp;sn=6381d7568a55a1c5c51b009f62c6a8d5&amp;chksm=eb88ac0fdcff25197f9c26f56e27d93c5f9a1bb62d71edebf45e7be4efd40e20f0a9f68142fe#rd","文章永久链接")</f>
        <v>文章永久链接</v>
      </c>
    </row>
    <row r="14" spans="1:5" customFormat="1" ht="14.1" x14ac:dyDescent="0.4">
      <c r="A14" s="4" t="s">
        <v>988</v>
      </c>
      <c r="B14" s="4" t="s">
        <v>1509</v>
      </c>
      <c r="C14" s="4" t="s">
        <v>1508</v>
      </c>
      <c r="D14" s="4" t="s">
        <v>1510</v>
      </c>
      <c r="E14" s="5" t="str">
        <f>HYPERLINK("http://mp.weixin.qq.com/s?__biz=MzI4MzQyMDEwMA==&amp;mid=2247555236&amp;idx=3&amp;sn=f8507f2c4743d0d7d3eafa3cdc8c939d&amp;chksm=eb88ac0fdcff25194e34d4ed6d20a9216ecd96eba3999deda68e58d6cf0a88c0ac7bc566c139#rd","文章永久链接")</f>
        <v>文章永久链接</v>
      </c>
    </row>
    <row r="15" spans="1:5" customFormat="1" ht="14.1" x14ac:dyDescent="0.4">
      <c r="A15" s="4" t="s">
        <v>988</v>
      </c>
      <c r="B15" s="4" t="s">
        <v>1511</v>
      </c>
      <c r="C15" s="4" t="s">
        <v>1508</v>
      </c>
      <c r="D15" s="4" t="s">
        <v>1512</v>
      </c>
      <c r="E15" s="5" t="str">
        <f>HYPERLINK("http://mp.weixin.qq.com/s?__biz=MzI4MzQyMDEwMA==&amp;mid=2247555236&amp;idx=4&amp;sn=7562537730d3b939a8077d9f4a9b2d95&amp;chksm=eb88ac0fdcff2519c8567696b31e7ef71e4d72eeb74e552fea650d12446850207bcc65374082#rd","文章永久链接")</f>
        <v>文章永久链接</v>
      </c>
    </row>
    <row r="16" spans="1:5" customFormat="1" ht="14.1" x14ac:dyDescent="0.4">
      <c r="A16" s="4" t="s">
        <v>988</v>
      </c>
      <c r="B16" s="4" t="s">
        <v>995</v>
      </c>
      <c r="C16" s="4" t="s">
        <v>1513</v>
      </c>
      <c r="D16" s="4" t="s">
        <v>1023</v>
      </c>
      <c r="E16" s="5" t="str">
        <f>HYPERLINK("http://mp.weixin.qq.com/s?__biz=MzI4MzQyMDEwMA==&amp;mid=2247555186&amp;idx=1&amp;sn=9c3cfb9813e9088b4f0877bb0e58b6e3&amp;chksm=eb88acd9dcff25cfeab317dc7d25919286ff2458f26baf856c484c7779459a7d8f8168822a95#rd","文章永久链接")</f>
        <v>文章永久链接</v>
      </c>
    </row>
    <row r="17" spans="1:5" customFormat="1" ht="14.1" x14ac:dyDescent="0.4">
      <c r="A17" s="4" t="s">
        <v>988</v>
      </c>
      <c r="B17" s="4" t="s">
        <v>1514</v>
      </c>
      <c r="C17" s="4" t="s">
        <v>1513</v>
      </c>
      <c r="D17" s="4" t="s">
        <v>1515</v>
      </c>
      <c r="E17" s="5" t="str">
        <f>HYPERLINK("http://mp.weixin.qq.com/s?__biz=MzI4MzQyMDEwMA==&amp;mid=2247555186&amp;idx=2&amp;sn=90c7f43576824d4656c9beb0f67f00a7&amp;chksm=eb88acd9dcff25cf02b60fb59580310ec14c0fa3462de415276ef9828b780ac2321eb965518c#rd","文章永久链接")</f>
        <v>文章永久链接</v>
      </c>
    </row>
    <row r="18" spans="1:5" customFormat="1" ht="14.1" x14ac:dyDescent="0.4">
      <c r="A18" s="4" t="s">
        <v>988</v>
      </c>
      <c r="B18" s="4" t="s">
        <v>1516</v>
      </c>
      <c r="C18" s="4" t="s">
        <v>1513</v>
      </c>
      <c r="D18" s="4" t="s">
        <v>1517</v>
      </c>
      <c r="E18" s="5" t="str">
        <f>HYPERLINK("http://mp.weixin.qq.com/s?__biz=MzI4MzQyMDEwMA==&amp;mid=2247555186&amp;idx=3&amp;sn=90b136085fa3107889931a68a91b1392&amp;chksm=eb88acd9dcff25cf043935f927af8690f814ebb1f335d91a96492eea54d2c0fe2b6d1b45869f#rd","文章永久链接")</f>
        <v>文章永久链接</v>
      </c>
    </row>
    <row r="19" spans="1:5" customFormat="1" ht="14.1" x14ac:dyDescent="0.4">
      <c r="A19" s="4" t="s">
        <v>988</v>
      </c>
      <c r="B19" s="4" t="s">
        <v>1518</v>
      </c>
      <c r="C19" s="4" t="s">
        <v>1513</v>
      </c>
      <c r="D19" s="4" t="s">
        <v>1518</v>
      </c>
      <c r="E19" s="5" t="str">
        <f>HYPERLINK("http://mp.weixin.qq.com/s?__biz=MzI4MzQyMDEwMA==&amp;mid=2247555186&amp;idx=4&amp;sn=c9808629b3a85527ddf3449c0cb5a11a&amp;chksm=eb88acd9dcff25cf098dc6249788a0cff1a531e0dcaa8209a31d38e847d76a0054fdf005c011#rd","文章永久链接")</f>
        <v>文章永久链接</v>
      </c>
    </row>
    <row r="20" spans="1:5" customFormat="1" ht="14.1" x14ac:dyDescent="0.4">
      <c r="A20" s="4" t="s">
        <v>988</v>
      </c>
      <c r="B20" s="4" t="s">
        <v>1519</v>
      </c>
      <c r="C20" s="4" t="s">
        <v>1513</v>
      </c>
      <c r="D20" s="4" t="s">
        <v>1520</v>
      </c>
      <c r="E20" s="5" t="str">
        <f>HYPERLINK("http://mp.weixin.qq.com/s?__biz=MzI4MzQyMDEwMA==&amp;mid=2247555186&amp;idx=5&amp;sn=81318c5bccde0876ed5bce242e665750&amp;chksm=eb88acd9dcff25cfee6540f643eddd674c289238c0526a229c0fb05694683a4ff25a74b8cc0e#rd","文章永久链接")</f>
        <v>文章永久链接</v>
      </c>
    </row>
    <row r="21" spans="1:5" customFormat="1" ht="14.1" x14ac:dyDescent="0.4">
      <c r="A21" s="4" t="s">
        <v>988</v>
      </c>
      <c r="B21" s="4" t="s">
        <v>1521</v>
      </c>
      <c r="C21" s="4" t="s">
        <v>1513</v>
      </c>
      <c r="D21" s="4" t="s">
        <v>1522</v>
      </c>
      <c r="E21" s="5" t="str">
        <f>HYPERLINK("http://mp.weixin.qq.com/s?__biz=MzI4MzQyMDEwMA==&amp;mid=2247555186&amp;idx=6&amp;sn=602e81ec16d00adc7ac8ae035c93e3a0&amp;chksm=eb88acd9dcff25cfe227bb26375e668d5bc584e53d2c0786435301a5d973a6b31ea272c63613#rd","文章永久链接")</f>
        <v>文章永久链接</v>
      </c>
    </row>
    <row r="22" spans="1:5" x14ac:dyDescent="0.4">
      <c r="A22" s="2" t="s">
        <v>988</v>
      </c>
      <c r="B22" s="2" t="s">
        <v>1027</v>
      </c>
      <c r="C22" s="2" t="s">
        <v>1024</v>
      </c>
      <c r="E22" s="3" t="str">
        <f>HYPERLINK("http://mp.weixin.qq.com/s?__biz=MzI4MzQyMDEwMA==&amp;mid=2247555183&amp;idx=1&amp;sn=11af5b8008be6a9259ec11868971c3b7&amp;chksm=eb88acc4dcff25d2f92a39c7c61c62e9ecc285697c6bb2f3625b34d69ae80144a39078b5268b#rd","文章永久链接")</f>
        <v>文章永久链接</v>
      </c>
    </row>
    <row r="23" spans="1:5" x14ac:dyDescent="0.4">
      <c r="A23" s="2" t="s">
        <v>988</v>
      </c>
      <c r="B23" s="2" t="s">
        <v>1026</v>
      </c>
      <c r="C23" s="2" t="s">
        <v>1024</v>
      </c>
      <c r="D23" s="2" t="s">
        <v>1025</v>
      </c>
      <c r="E23" s="3" t="str">
        <f>HYPERLINK("http://mp.weixin.qq.com/s?__biz=MzI4MzQyMDEwMA==&amp;mid=2247555183&amp;idx=2&amp;sn=b99c57e47e2c548edd64c7c77219057d&amp;chksm=eb88acc4dcff25d258148860536aedc2cc8cc8bb844626b0f88fda3421417d4b053d638ab0d8#rd","文章永久链接")</f>
        <v>文章永久链接</v>
      </c>
    </row>
    <row r="24" spans="1:5" x14ac:dyDescent="0.4">
      <c r="A24" s="2" t="s">
        <v>988</v>
      </c>
      <c r="B24" s="2" t="s">
        <v>995</v>
      </c>
      <c r="C24" s="2" t="s">
        <v>1024</v>
      </c>
      <c r="D24" s="2" t="s">
        <v>1023</v>
      </c>
      <c r="E24" s="3" t="str">
        <f>HYPERLINK("http://mp.weixin.qq.com/s?__biz=MzI4MzQyMDEwMA==&amp;mid=2247555183&amp;idx=3&amp;sn=4ae164d4062ca2c05995d3d0c360e7d8&amp;chksm=eb88acc4dcff25d22f0e7b7f8f97b2ce18dcb60a387aab37350512c3247cd989180622e3e238#rd","文章永久链接")</f>
        <v>文章永久链接</v>
      </c>
    </row>
    <row r="25" spans="1:5" x14ac:dyDescent="0.4">
      <c r="A25" s="2" t="s">
        <v>988</v>
      </c>
      <c r="B25" s="2" t="s">
        <v>1022</v>
      </c>
      <c r="C25" s="2" t="s">
        <v>1017</v>
      </c>
      <c r="D25" s="2" t="s">
        <v>1021</v>
      </c>
      <c r="E25" s="3" t="str">
        <f>HYPERLINK("http://mp.weixin.qq.com/s?__biz=MzI4MzQyMDEwMA==&amp;mid=2247554658&amp;idx=1&amp;sn=7c35f40a37f2c3ad2cd64f365af2674a&amp;chksm=eb88a2c9dcff2bdfa932bc4a4ff15b645be4bd5e45b76a31298b90314fc1bd2b13f86a4605c7#rd","文章永久链接")</f>
        <v>文章永久链接</v>
      </c>
    </row>
    <row r="26" spans="1:5" x14ac:dyDescent="0.4">
      <c r="A26" s="2" t="s">
        <v>988</v>
      </c>
      <c r="B26" s="2" t="s">
        <v>1020</v>
      </c>
      <c r="C26" s="2" t="s">
        <v>1017</v>
      </c>
      <c r="D26" s="2" t="s">
        <v>1019</v>
      </c>
      <c r="E26" s="3" t="str">
        <f>HYPERLINK("http://mp.weixin.qq.com/s?__biz=MzI4MzQyMDEwMA==&amp;mid=2247554658&amp;idx=2&amp;sn=3cfc2c83994894c8f2be049f561a8b0c&amp;chksm=eb88a2c9dcff2bdf94b99686deff5c2ad74237683746ab83da09f0a8d45b431b2a851ed2d681#rd","文章永久链接")</f>
        <v>文章永久链接</v>
      </c>
    </row>
    <row r="27" spans="1:5" x14ac:dyDescent="0.4">
      <c r="A27" s="2" t="s">
        <v>988</v>
      </c>
      <c r="B27" s="2" t="s">
        <v>1018</v>
      </c>
      <c r="C27" s="2" t="s">
        <v>1017</v>
      </c>
      <c r="D27" s="2" t="s">
        <v>1010</v>
      </c>
      <c r="E27" s="3" t="str">
        <f>HYPERLINK("http://mp.weixin.qq.com/s?__biz=MzI4MzQyMDEwMA==&amp;mid=2247554658&amp;idx=3&amp;sn=bb796be8fb51ad28fb933cd2ededb823&amp;chksm=eb88a2c9dcff2bdf857141cee37333e7987e1d111ef114862f206b18098068bb75fe268ef4c3#rd","文章永久链接")</f>
        <v>文章永久链接</v>
      </c>
    </row>
    <row r="28" spans="1:5" x14ac:dyDescent="0.4">
      <c r="A28" s="2" t="s">
        <v>988</v>
      </c>
      <c r="B28" s="2" t="s">
        <v>1016</v>
      </c>
      <c r="C28" s="2" t="s">
        <v>1011</v>
      </c>
      <c r="D28" s="2" t="s">
        <v>1015</v>
      </c>
      <c r="E28" s="3" t="str">
        <f>HYPERLINK("http://mp.weixin.qq.com/s?__biz=MzI4MzQyMDEwMA==&amp;mid=2247554590&amp;idx=1&amp;sn=9160deb3417b658f0387958030aeb749&amp;chksm=eb88a2b5dcff2ba39f2b65d92c6c21f9eff01f3ae52a4fc0e698a3c24781d3949ead4113faea#rd","文章永久链接")</f>
        <v>文章永久链接</v>
      </c>
    </row>
    <row r="29" spans="1:5" x14ac:dyDescent="0.4">
      <c r="A29" s="2" t="s">
        <v>988</v>
      </c>
      <c r="B29" s="2" t="s">
        <v>1014</v>
      </c>
      <c r="C29" s="2" t="s">
        <v>1011</v>
      </c>
      <c r="D29" s="2" t="s">
        <v>1013</v>
      </c>
      <c r="E29" s="3" t="str">
        <f>HYPERLINK("http://mp.weixin.qq.com/s?__biz=MzI4MzQyMDEwMA==&amp;mid=2247554590&amp;idx=2&amp;sn=adf31a570db4a06567c07a05c2af7af2&amp;chksm=eb88a2b5dcff2ba3c095ffbb290debb9ed947e4e7a243959aa376d4daac8486a89559dd8388d#rd","文章永久链接")</f>
        <v>文章永久链接</v>
      </c>
    </row>
    <row r="30" spans="1:5" x14ac:dyDescent="0.4">
      <c r="A30" s="2" t="s">
        <v>988</v>
      </c>
      <c r="B30" s="2" t="s">
        <v>1012</v>
      </c>
      <c r="C30" s="2" t="s">
        <v>1011</v>
      </c>
      <c r="D30" s="2" t="s">
        <v>1010</v>
      </c>
      <c r="E30" s="3" t="str">
        <f>HYPERLINK("http://mp.weixin.qq.com/s?__biz=MzI4MzQyMDEwMA==&amp;mid=2247554590&amp;idx=3&amp;sn=f756d3f53dc16ae0ae888458c9a9f485&amp;chksm=eb88a2b5dcff2ba342570ad14271c372e4d0d76669464a3d1a42dcd68d3c860bd5039800f02f#rd","文章永久链接")</f>
        <v>文章永久链接</v>
      </c>
    </row>
    <row r="31" spans="1:5" x14ac:dyDescent="0.4">
      <c r="A31" s="2" t="s">
        <v>988</v>
      </c>
      <c r="B31" s="2" t="s">
        <v>995</v>
      </c>
      <c r="C31" s="2" t="s">
        <v>1006</v>
      </c>
      <c r="D31" s="2" t="s">
        <v>994</v>
      </c>
      <c r="E31" s="3" t="str">
        <f>HYPERLINK("http://mp.weixin.qq.com/s?__biz=MzI4MzQyMDEwMA==&amp;mid=2247554542&amp;idx=1&amp;sn=3c2a377df185f2a84814e781a1e4da0f&amp;chksm=eb88a145dcff2853cb21f5be89ee218a8596e18ec37f6f901da09a6d29062408d87eb6ee1633#rd","文章永久链接")</f>
        <v>文章永久链接</v>
      </c>
    </row>
    <row r="32" spans="1:5" x14ac:dyDescent="0.4">
      <c r="A32" s="2" t="s">
        <v>988</v>
      </c>
      <c r="B32" s="2" t="s">
        <v>1009</v>
      </c>
      <c r="C32" s="2" t="s">
        <v>1006</v>
      </c>
      <c r="D32" s="2" t="s">
        <v>1008</v>
      </c>
      <c r="E32" s="3" t="str">
        <f>HYPERLINK("http://mp.weixin.qq.com/s?__biz=MzI4MzQyMDEwMA==&amp;mid=2247554542&amp;idx=2&amp;sn=5510f9229c87f501c334d4b46d34c915&amp;chksm=eb88a145dcff2853de768cfcd703728dabfaa2672e4a8e9a58dd32b52f9464317669f36b8a1e#rd","文章永久链接")</f>
        <v>文章永久链接</v>
      </c>
    </row>
    <row r="33" spans="1:5" x14ac:dyDescent="0.4">
      <c r="A33" s="2" t="s">
        <v>988</v>
      </c>
      <c r="B33" s="2" t="s">
        <v>1007</v>
      </c>
      <c r="C33" s="2" t="s">
        <v>1006</v>
      </c>
      <c r="D33" s="2" t="s">
        <v>1005</v>
      </c>
      <c r="E33" s="3" t="str">
        <f>HYPERLINK("http://mp.weixin.qq.com/s?__biz=MzI4MzQyMDEwMA==&amp;mid=2247554542&amp;idx=3&amp;sn=67a3dc15ae8d468f77db60ff17845173&amp;chksm=eb88a145dcff285312b00d5a98f5770cf9c2da24ed7c5051a076d64851a46b8d2fe3bddcb818#rd","文章永久链接")</f>
        <v>文章永久链接</v>
      </c>
    </row>
    <row r="34" spans="1:5" x14ac:dyDescent="0.4">
      <c r="A34" s="2" t="s">
        <v>988</v>
      </c>
      <c r="B34" s="2" t="s">
        <v>1004</v>
      </c>
      <c r="C34" s="2" t="s">
        <v>999</v>
      </c>
      <c r="D34" s="2" t="s">
        <v>1003</v>
      </c>
      <c r="E34" s="3" t="str">
        <f>HYPERLINK("http://mp.weixin.qq.com/s?__biz=MzI4MzQyMDEwMA==&amp;mid=2247554524&amp;idx=1&amp;sn=cc7af9c3ea50acced022661f8af9aae7&amp;chksm=eb88a177dcff28618b364f086d7a8d2a3c23732452b2f401345c080e4c1e5079fe02258d7d69#rd","文章永久链接")</f>
        <v>文章永久链接</v>
      </c>
    </row>
    <row r="35" spans="1:5" x14ac:dyDescent="0.4">
      <c r="A35" s="2" t="s">
        <v>988</v>
      </c>
      <c r="B35" s="2" t="s">
        <v>1002</v>
      </c>
      <c r="C35" s="2" t="s">
        <v>999</v>
      </c>
      <c r="D35" s="2" t="s">
        <v>1001</v>
      </c>
      <c r="E35" s="3" t="str">
        <f>HYPERLINK("http://mp.weixin.qq.com/s?__biz=MzI4MzQyMDEwMA==&amp;mid=2247554524&amp;idx=2&amp;sn=0c4f05e583b9c860ed528f7bd41da741&amp;chksm=eb88a177dcff2861d2c8026781aa277f1a012ee6e675cbb33bef0c476dcaadcbe11e755f6e7e#rd","文章永久链接")</f>
        <v>文章永久链接</v>
      </c>
    </row>
    <row r="36" spans="1:5" x14ac:dyDescent="0.4">
      <c r="A36" s="2" t="s">
        <v>988</v>
      </c>
      <c r="B36" s="2" t="s">
        <v>1000</v>
      </c>
      <c r="C36" s="2" t="s">
        <v>999</v>
      </c>
      <c r="D36" s="2" t="s">
        <v>998</v>
      </c>
      <c r="E36" s="3" t="str">
        <f>HYPERLINK("http://mp.weixin.qq.com/s?__biz=MzI4MzQyMDEwMA==&amp;mid=2247554524&amp;idx=3&amp;sn=8ee73e3ea314e6c5569350eb763953aa&amp;chksm=eb88a177dcff286122465159062509c61821e359252fbc6cbf223d1911ba8ec2e7e3a173bae2#rd","文章永久链接")</f>
        <v>文章永久链接</v>
      </c>
    </row>
    <row r="37" spans="1:5" x14ac:dyDescent="0.4">
      <c r="A37" s="2" t="s">
        <v>988</v>
      </c>
      <c r="B37" s="2" t="s">
        <v>997</v>
      </c>
      <c r="C37" s="2" t="s">
        <v>986</v>
      </c>
      <c r="D37" s="2" t="s">
        <v>996</v>
      </c>
      <c r="E37" s="3" t="str">
        <f>HYPERLINK("http://mp.weixin.qq.com/s?__biz=MzI4MzQyMDEwMA==&amp;mid=2247554472&amp;idx=1&amp;sn=a563734cc2bb29a59f9b0677baa4ee4c&amp;chksm=eb88a103dcff281501da50702ee5f661e535c54f21d6634f9f067ddaafc90f3af99206ceb788#rd","文章永久链接")</f>
        <v>文章永久链接</v>
      </c>
    </row>
    <row r="38" spans="1:5" x14ac:dyDescent="0.4">
      <c r="A38" s="2" t="s">
        <v>988</v>
      </c>
      <c r="B38" s="2" t="s">
        <v>995</v>
      </c>
      <c r="C38" s="2" t="s">
        <v>986</v>
      </c>
      <c r="D38" s="2" t="s">
        <v>994</v>
      </c>
      <c r="E38" s="3" t="str">
        <f>HYPERLINK("http://mp.weixin.qq.com/s?__biz=MzI4MzQyMDEwMA==&amp;mid=2247554472&amp;idx=2&amp;sn=2528cd2ce84b94cc4db23b3dcd80ecfd&amp;chksm=eb88a103dcff2815707951fceeac5ca3387003278af6f5b606ef23d72b61816dd8cdbaa818ab#rd","文章永久链接")</f>
        <v>文章永久链接</v>
      </c>
    </row>
    <row r="39" spans="1:5" x14ac:dyDescent="0.4">
      <c r="A39" s="2" t="s">
        <v>988</v>
      </c>
      <c r="B39" s="2" t="s">
        <v>993</v>
      </c>
      <c r="C39" s="2" t="s">
        <v>986</v>
      </c>
      <c r="D39" s="2" t="s">
        <v>992</v>
      </c>
      <c r="E39" s="3" t="str">
        <f>HYPERLINK("http://mp.weixin.qq.com/s?__biz=MzI4MzQyMDEwMA==&amp;mid=2247554472&amp;idx=3&amp;sn=df5642779ed93a5fd8696d55f8db6734&amp;chksm=eb88a103dcff2815b188b1b658477fc608155a661851340c13f75e8ab0bb307916722ad2bad2#rd","文章永久链接")</f>
        <v>文章永久链接</v>
      </c>
    </row>
    <row r="40" spans="1:5" x14ac:dyDescent="0.4">
      <c r="A40" s="2" t="s">
        <v>988</v>
      </c>
      <c r="B40" s="2" t="s">
        <v>991</v>
      </c>
      <c r="C40" s="2" t="s">
        <v>986</v>
      </c>
      <c r="D40" s="2" t="s">
        <v>991</v>
      </c>
      <c r="E40" s="3" t="str">
        <f>HYPERLINK("http://mp.weixin.qq.com/s?__biz=MzI4MzQyMDEwMA==&amp;mid=2247554472&amp;idx=4&amp;sn=59e1f905d2a5256b7f5e7277834fa6b6&amp;chksm=eb88a103dcff28158c194b80d26584bec94ae3644ba2f470a0f8638bf1885b6ada11907fde1c#rd","文章永久链接")</f>
        <v>文章永久链接</v>
      </c>
    </row>
    <row r="41" spans="1:5" x14ac:dyDescent="0.4">
      <c r="A41" s="2" t="s">
        <v>988</v>
      </c>
      <c r="B41" s="2" t="s">
        <v>990</v>
      </c>
      <c r="C41" s="2" t="s">
        <v>986</v>
      </c>
      <c r="D41" s="2" t="s">
        <v>989</v>
      </c>
      <c r="E41" s="3" t="str">
        <f>HYPERLINK("http://mp.weixin.qq.com/s?__biz=MzI4MzQyMDEwMA==&amp;mid=2247554472&amp;idx=5&amp;sn=d8960921ddde440ef00b8487797bf025&amp;chksm=eb88a103dcff2815fb40090e12ed2ee4b5607a6cdebab8b285e557c445372d1d4d79ff760a4e#rd","文章永久链接")</f>
        <v>文章永久链接</v>
      </c>
    </row>
    <row r="42" spans="1:5" x14ac:dyDescent="0.4">
      <c r="A42" s="2" t="s">
        <v>988</v>
      </c>
      <c r="B42" s="2" t="s">
        <v>987</v>
      </c>
      <c r="C42" s="2" t="s">
        <v>986</v>
      </c>
      <c r="D42" s="2" t="s">
        <v>985</v>
      </c>
      <c r="E42" s="3" t="str">
        <f>HYPERLINK("http://mp.weixin.qq.com/s?__biz=MzI4MzQyMDEwMA==&amp;mid=2247554472&amp;idx=6&amp;sn=309bfbca11ca5a5ae2f6dfe04d8ddc54&amp;chksm=eb88a103dcff2815fc0be43806b50cceea331df93d0fac1eff25c4761102b3a926bb94faa967#rd","文章永久链接")</f>
        <v>文章永久链接</v>
      </c>
    </row>
    <row r="43" spans="1:5" x14ac:dyDescent="0.4">
      <c r="A43" s="2" t="s">
        <v>988</v>
      </c>
      <c r="B43" s="2" t="s">
        <v>1068</v>
      </c>
      <c r="C43" s="2" t="s">
        <v>1065</v>
      </c>
      <c r="E43" s="3" t="str">
        <f>HYPERLINK("http://mp.weixin.qq.com/s?__biz=MzI4MzQyMDEwMA==&amp;mid=2247554466&amp;idx=1&amp;sn=c9761743b89af030f9851d59d9988178&amp;chksm=eb88a109dcff281fc561e76e093663b3880f0fd1e8d60f6582ad4eeab1a73f4ac5e40186a9c3#rd","文章永久链接")</f>
        <v>文章永久链接</v>
      </c>
    </row>
    <row r="44" spans="1:5" x14ac:dyDescent="0.4">
      <c r="A44" s="2" t="s">
        <v>988</v>
      </c>
      <c r="B44" s="2" t="s">
        <v>1067</v>
      </c>
      <c r="C44" s="2" t="s">
        <v>1065</v>
      </c>
      <c r="D44" s="2" t="s">
        <v>1066</v>
      </c>
      <c r="E44" s="3" t="str">
        <f>HYPERLINK("http://mp.weixin.qq.com/s?__biz=MzI4MzQyMDEwMA==&amp;mid=2247554466&amp;idx=3&amp;sn=ed332652e5449d9e29ddbbaf13e2196f&amp;chksm=eb88a109dcff281f1408cf7b1cc915c7b1139ad51de84e80679e15d799c9e92158db20e5dbb1#rd","文章永久链接")</f>
        <v>文章永久链接</v>
      </c>
    </row>
    <row r="45" spans="1:5" x14ac:dyDescent="0.4">
      <c r="A45" s="2" t="s">
        <v>988</v>
      </c>
      <c r="B45" s="2" t="s">
        <v>995</v>
      </c>
      <c r="C45" s="2" t="s">
        <v>1065</v>
      </c>
      <c r="D45" s="2" t="s">
        <v>994</v>
      </c>
      <c r="E45" s="3" t="str">
        <f>HYPERLINK("http://mp.weixin.qq.com/s?__biz=MzI4MzQyMDEwMA==&amp;mid=2247554466&amp;idx=4&amp;sn=231e40f0978ee2165a842d73c555ee01&amp;chksm=eb88a109dcff281f99c9198bf42a586d56cba697c72ef790862223fb23847103d465a76e470b#rd","文章永久链接")</f>
        <v>文章永久链接</v>
      </c>
    </row>
    <row r="46" spans="1:5" x14ac:dyDescent="0.4">
      <c r="A46" s="2" t="s">
        <v>988</v>
      </c>
      <c r="B46" s="2" t="s">
        <v>995</v>
      </c>
      <c r="C46" s="2" t="s">
        <v>1064</v>
      </c>
      <c r="D46" s="2" t="s">
        <v>994</v>
      </c>
      <c r="E46" s="3" t="str">
        <f>HYPERLINK("http://mp.weixin.qq.com/s?__biz=MzI4MzQyMDEwMA==&amp;mid=2247554213&amp;idx=1&amp;sn=1805da8d8b79f8c2eed9543ed0ec37f1&amp;chksm=eb88a00edcff291853671811a9d3a022fed95725a948739f1d7ff07257512ca641707cb739c9#rd","文章永久链接")</f>
        <v>文章永久链接</v>
      </c>
    </row>
    <row r="47" spans="1:5" x14ac:dyDescent="0.4">
      <c r="A47" s="2" t="s">
        <v>988</v>
      </c>
      <c r="B47" s="2" t="s">
        <v>1063</v>
      </c>
      <c r="C47" s="2" t="s">
        <v>1057</v>
      </c>
      <c r="D47" s="2" t="s">
        <v>1062</v>
      </c>
      <c r="E47" s="3" t="str">
        <f>HYPERLINK("http://mp.weixin.qq.com/s?__biz=MzI4MzQyMDEwMA==&amp;mid=2247554206&amp;idx=1&amp;sn=8e8169d1f0546fef93aaa9e784d9595f&amp;chksm=eb88a035dcff292350a60a555786e371df3f3ee4f9d197834db36b9902c34e86ccaef6760e64#rd","文章永久链接")</f>
        <v>文章永久链接</v>
      </c>
    </row>
    <row r="48" spans="1:5" x14ac:dyDescent="0.4">
      <c r="A48" s="2" t="s">
        <v>988</v>
      </c>
      <c r="B48" s="2" t="s">
        <v>995</v>
      </c>
      <c r="C48" s="2" t="s">
        <v>1057</v>
      </c>
      <c r="D48" s="2" t="s">
        <v>1042</v>
      </c>
      <c r="E48" s="3" t="str">
        <f>HYPERLINK("http://mp.weixin.qq.com/s?__biz=MzI4MzQyMDEwMA==&amp;mid=2247554206&amp;idx=2&amp;sn=ef893f6f4e82ae7de5d5886692bbcdb3&amp;chksm=eb88a035dcff2923659dff4ca4d17e1ea4ef4c0a0b0007eb1e7a296be7b9a65a13df62fd7d12#rd","文章永久链接")</f>
        <v>文章永久链接</v>
      </c>
    </row>
    <row r="49" spans="1:5" x14ac:dyDescent="0.4">
      <c r="A49" s="2" t="s">
        <v>988</v>
      </c>
      <c r="B49" s="2" t="s">
        <v>1061</v>
      </c>
      <c r="C49" s="2" t="s">
        <v>1057</v>
      </c>
      <c r="D49" s="2" t="s">
        <v>1060</v>
      </c>
      <c r="E49" s="3" t="str">
        <f>HYPERLINK("http://mp.weixin.qq.com/s?__biz=MzI4MzQyMDEwMA==&amp;mid=2247554206&amp;idx=3&amp;sn=893a4688fefe101451ab268bb7e8556c&amp;chksm=eb88a035dcff2923f8380262134756cf5c914a91d01f425a4d520ede4ab25beea57c5a0a4583#rd","文章永久链接")</f>
        <v>文章永久链接</v>
      </c>
    </row>
    <row r="50" spans="1:5" x14ac:dyDescent="0.4">
      <c r="A50" s="2" t="s">
        <v>988</v>
      </c>
      <c r="B50" s="2" t="s">
        <v>1059</v>
      </c>
      <c r="C50" s="2" t="s">
        <v>1057</v>
      </c>
      <c r="D50" s="2" t="s">
        <v>1059</v>
      </c>
      <c r="E50" s="3" t="str">
        <f>HYPERLINK("http://mp.weixin.qq.com/s?__biz=MzI4MzQyMDEwMA==&amp;mid=2247554206&amp;idx=4&amp;sn=542ebc7e54919e0bf161a4dd37c3d1ae&amp;chksm=eb88a035dcff292331392c143c86643b333843ab243e0a38d32bc7a49c824d50e47d2096ccb1#rd","文章永久链接")</f>
        <v>文章永久链接</v>
      </c>
    </row>
    <row r="51" spans="1:5" x14ac:dyDescent="0.4">
      <c r="A51" s="2" t="s">
        <v>988</v>
      </c>
      <c r="B51" s="2" t="s">
        <v>1058</v>
      </c>
      <c r="C51" s="2" t="s">
        <v>1057</v>
      </c>
      <c r="D51" s="2" t="s">
        <v>1056</v>
      </c>
      <c r="E51" s="3" t="str">
        <f>HYPERLINK("http://mp.weixin.qq.com/s?__biz=MzI4MzQyMDEwMA==&amp;mid=2247554206&amp;idx=5&amp;sn=d897669fd64964ee2aea0bc7996e198a&amp;chksm=eb88a035dcff29232c8085652fe551bb6dbc8b961f48016a7bc234f4940c46ba4a543ef0a4dd#rd","文章永久链接")</f>
        <v>文章永久链接</v>
      </c>
    </row>
    <row r="52" spans="1:5" x14ac:dyDescent="0.4">
      <c r="A52" s="2" t="s">
        <v>988</v>
      </c>
      <c r="B52" s="2" t="s">
        <v>1055</v>
      </c>
      <c r="C52" s="2" t="s">
        <v>1051</v>
      </c>
      <c r="D52" s="2" t="s">
        <v>1054</v>
      </c>
      <c r="E52" s="3" t="str">
        <f>HYPERLINK("http://mp.weixin.qq.com/s?__biz=MzI4MzQyMDEwMA==&amp;mid=2247554155&amp;idx=1&amp;sn=0b9dfbb6058ab0fc9aabf3c8f0bccf02&amp;chksm=eb88a0c0dcff29d63f42572f248156a173751a152cac582eead5146138b95d04329a107751f9#rd","文章永久链接")</f>
        <v>文章永久链接</v>
      </c>
    </row>
    <row r="53" spans="1:5" x14ac:dyDescent="0.4">
      <c r="A53" s="2" t="s">
        <v>988</v>
      </c>
      <c r="B53" s="2" t="s">
        <v>995</v>
      </c>
      <c r="C53" s="2" t="s">
        <v>1051</v>
      </c>
      <c r="D53" s="2" t="s">
        <v>1042</v>
      </c>
      <c r="E53" s="3" t="str">
        <f>HYPERLINK("http://mp.weixin.qq.com/s?__biz=MzI4MzQyMDEwMA==&amp;mid=2247554155&amp;idx=2&amp;sn=5e412f5d3b248ff330e136fa951f5a01&amp;chksm=eb88a0c0dcff29d6c0fac5057db84261ca3548c3688abfceddc61bf92f0fe1c9886224ecdfcf#rd","文章永久链接")</f>
        <v>文章永久链接</v>
      </c>
    </row>
    <row r="54" spans="1:5" x14ac:dyDescent="0.4">
      <c r="A54" s="2" t="s">
        <v>988</v>
      </c>
      <c r="B54" s="2" t="s">
        <v>1053</v>
      </c>
      <c r="C54" s="2" t="s">
        <v>1051</v>
      </c>
      <c r="D54" s="2" t="s">
        <v>1053</v>
      </c>
      <c r="E54" s="3" t="str">
        <f>HYPERLINK("http://mp.weixin.qq.com/s?__biz=MzI4MzQyMDEwMA==&amp;mid=2247554155&amp;idx=3&amp;sn=a7572f0fb44d6891657dd4b78e69173d&amp;chksm=eb88a0c0dcff29d610817ba1c585b68079f5127cd13a5687afac3ed641997cfecc720b83b5e4#rd","文章永久链接")</f>
        <v>文章永久链接</v>
      </c>
    </row>
    <row r="55" spans="1:5" x14ac:dyDescent="0.4">
      <c r="A55" s="2" t="s">
        <v>988</v>
      </c>
      <c r="B55" s="2" t="s">
        <v>1052</v>
      </c>
      <c r="C55" s="2" t="s">
        <v>1051</v>
      </c>
      <c r="D55" s="2" t="s">
        <v>1050</v>
      </c>
      <c r="E55" s="3" t="str">
        <f>HYPERLINK("http://mp.weixin.qq.com/s?__biz=MzI4MzQyMDEwMA==&amp;mid=2247554155&amp;idx=4&amp;sn=ae000665c609e3e472e3ec61a8bb36f3&amp;chksm=eb88a0c0dcff29d6ed70acfbd25d607ebe4842c1def7ca1c81acf1b21c06e7542f169fc2369f#rd","文章永久链接")</f>
        <v>文章永久链接</v>
      </c>
    </row>
    <row r="56" spans="1:5" x14ac:dyDescent="0.4">
      <c r="A56" s="2" t="s">
        <v>988</v>
      </c>
      <c r="B56" s="2" t="s">
        <v>1049</v>
      </c>
      <c r="C56" s="2" t="s">
        <v>1045</v>
      </c>
      <c r="D56" s="2" t="s">
        <v>1048</v>
      </c>
      <c r="E56" s="3" t="str">
        <f>HYPERLINK("http://mp.weixin.qq.com/s?__biz=MzI4MzQyMDEwMA==&amp;mid=2247554113&amp;idx=1&amp;sn=3ff4ba283c66632f0c2b7355b46308f8&amp;chksm=eb88a0eadcff29fc933f719299b08f51397020bb8f07c8f97c20410f924ad7b6a5e1fdf6f30c#rd","文章永久链接")</f>
        <v>文章永久链接</v>
      </c>
    </row>
    <row r="57" spans="1:5" x14ac:dyDescent="0.4">
      <c r="A57" s="2" t="s">
        <v>988</v>
      </c>
      <c r="B57" s="2" t="s">
        <v>995</v>
      </c>
      <c r="C57" s="2" t="s">
        <v>1045</v>
      </c>
      <c r="D57" s="2" t="s">
        <v>1042</v>
      </c>
      <c r="E57" s="3" t="str">
        <f>HYPERLINK("http://mp.weixin.qq.com/s?__biz=MzI4MzQyMDEwMA==&amp;mid=2247554113&amp;idx=2&amp;sn=72dd9fcd05466aaa0041bcf65ca5b9d9&amp;chksm=eb88a0eadcff29fc4d9658cd68bfbf1ce764ecc34ecf13087fef32ef60771c806f64ea8b25fa#rd","文章永久链接")</f>
        <v>文章永久链接</v>
      </c>
    </row>
    <row r="58" spans="1:5" x14ac:dyDescent="0.4">
      <c r="A58" s="2" t="s">
        <v>988</v>
      </c>
      <c r="B58" s="2" t="s">
        <v>1047</v>
      </c>
      <c r="C58" s="2" t="s">
        <v>1045</v>
      </c>
      <c r="D58" s="2" t="s">
        <v>1047</v>
      </c>
      <c r="E58" s="3" t="str">
        <f>HYPERLINK("http://mp.weixin.qq.com/s?__biz=MzI4MzQyMDEwMA==&amp;mid=2247554113&amp;idx=3&amp;sn=599c334d8e5eac33c4c823b7fbfb3d90&amp;chksm=eb88a0eadcff29fc5ff90c5058472f73aad9e040349eaa970ed090371486ce36c7b3413081f4#rd","文章永久链接")</f>
        <v>文章永久链接</v>
      </c>
    </row>
    <row r="59" spans="1:5" x14ac:dyDescent="0.4">
      <c r="A59" s="2" t="s">
        <v>988</v>
      </c>
      <c r="B59" s="2" t="s">
        <v>1046</v>
      </c>
      <c r="C59" s="2" t="s">
        <v>1045</v>
      </c>
      <c r="D59" s="2" t="s">
        <v>1038</v>
      </c>
      <c r="E59" s="3" t="str">
        <f>HYPERLINK("http://mp.weixin.qq.com/s?__biz=MzI4MzQyMDEwMA==&amp;mid=2247554113&amp;idx=4&amp;sn=57c02198abe8982b8bf16d9298093356&amp;chksm=eb88a0eadcff29fce38594f5a37cbce1f7d15c0611cbd5e969731e6ca21e257ffc0434739eb9#rd","文章永久链接")</f>
        <v>文章永久链接</v>
      </c>
    </row>
    <row r="60" spans="1:5" x14ac:dyDescent="0.4">
      <c r="A60" s="2" t="s">
        <v>988</v>
      </c>
      <c r="B60" s="2" t="s">
        <v>1044</v>
      </c>
      <c r="C60" s="2" t="s">
        <v>1039</v>
      </c>
      <c r="D60" s="2" t="s">
        <v>1043</v>
      </c>
      <c r="E60" s="3" t="str">
        <f>HYPERLINK("http://mp.weixin.qq.com/s?__biz=MzI4MzQyMDEwMA==&amp;mid=2247554049&amp;idx=1&amp;sn=27df6d7ac7b4df048f68e80a4d476b44&amp;chksm=eb88a0aadcff29bc0698625d58b281cc10ad08abbacdef0db92960186b2eeabd2684de1a1914#rd","文章永久链接")</f>
        <v>文章永久链接</v>
      </c>
    </row>
    <row r="61" spans="1:5" x14ac:dyDescent="0.4">
      <c r="A61" s="2" t="s">
        <v>988</v>
      </c>
      <c r="B61" s="2" t="s">
        <v>995</v>
      </c>
      <c r="C61" s="2" t="s">
        <v>1039</v>
      </c>
      <c r="D61" s="2" t="s">
        <v>1042</v>
      </c>
      <c r="E61" s="3" t="str">
        <f>HYPERLINK("http://mp.weixin.qq.com/s?__biz=MzI4MzQyMDEwMA==&amp;mid=2247554049&amp;idx=2&amp;sn=148be0bae3383006ebf20eaf869a9773&amp;chksm=eb88a0aadcff29bccb7460912cdc8310fb9f7979040c99a12a721d4fad58666770cdb4e176a6#rd","文章永久链接")</f>
        <v>文章永久链接</v>
      </c>
    </row>
    <row r="62" spans="1:5" x14ac:dyDescent="0.4">
      <c r="A62" s="2" t="s">
        <v>988</v>
      </c>
      <c r="B62" s="2" t="s">
        <v>1041</v>
      </c>
      <c r="C62" s="2" t="s">
        <v>1039</v>
      </c>
      <c r="D62" s="2" t="s">
        <v>1041</v>
      </c>
      <c r="E62" s="3" t="str">
        <f>HYPERLINK("http://mp.weixin.qq.com/s?__biz=MzI4MzQyMDEwMA==&amp;mid=2247554049&amp;idx=3&amp;sn=1f56a946dbc8f85a21f45fb0e01b6f7b&amp;chksm=eb88a0aadcff29bc51afd3125b16b1929daf0be95379e0c9cf360db44244aeb715499a2133ad#rd","文章永久链接")</f>
        <v>文章永久链接</v>
      </c>
    </row>
    <row r="63" spans="1:5" x14ac:dyDescent="0.4">
      <c r="A63" s="2" t="s">
        <v>988</v>
      </c>
      <c r="B63" s="2" t="s">
        <v>1040</v>
      </c>
      <c r="C63" s="2" t="s">
        <v>1039</v>
      </c>
      <c r="D63" s="2" t="s">
        <v>1038</v>
      </c>
      <c r="E63" s="3" t="str">
        <f>HYPERLINK("http://mp.weixin.qq.com/s?__biz=MzI4MzQyMDEwMA==&amp;mid=2247554049&amp;idx=4&amp;sn=4060912ba77eb95363502cb5c18d23c9&amp;chksm=eb88a0aadcff29bc17c9809ff2729f01aacc17aee13fee811b5be43e1b02a4c3953362710724#rd","文章永久链接")</f>
        <v>文章永久链接</v>
      </c>
    </row>
    <row r="64" spans="1:5" x14ac:dyDescent="0.4">
      <c r="A64" s="2" t="s">
        <v>988</v>
      </c>
      <c r="B64" s="2" t="s">
        <v>1037</v>
      </c>
      <c r="C64" s="2" t="s">
        <v>1029</v>
      </c>
      <c r="D64" s="2" t="s">
        <v>1036</v>
      </c>
      <c r="E64" s="3" t="str">
        <f>HYPERLINK("http://mp.weixin.qq.com/s?__biz=MzI4MzQyMDEwMA==&amp;mid=2247554006&amp;idx=1&amp;sn=0ccaf87d02eb69032a8abf46a088baca&amp;chksm=eb88a77ddcff2e6b63df2b5fe725f3d6192498f8d458546ab0cb0030014008d3efcd335fba9a#rd","文章永久链接")</f>
        <v>文章永久链接</v>
      </c>
    </row>
    <row r="65" spans="1:5" x14ac:dyDescent="0.4">
      <c r="A65" s="2" t="s">
        <v>988</v>
      </c>
      <c r="B65" s="2" t="s">
        <v>995</v>
      </c>
      <c r="C65" s="2" t="s">
        <v>1029</v>
      </c>
      <c r="D65" s="2" t="s">
        <v>1035</v>
      </c>
      <c r="E65" s="3" t="str">
        <f>HYPERLINK("http://mp.weixin.qq.com/s?__biz=MzI4MzQyMDEwMA==&amp;mid=2247554006&amp;idx=2&amp;sn=7f184a96ada9f9f19ba724798317b918&amp;chksm=eb88a77ddcff2e6bd67251f7028d787a68b83ca5abf64082e2a176e4fdcfc0078bb178ce4e63#rd","文章永久链接")</f>
        <v>文章永久链接</v>
      </c>
    </row>
    <row r="66" spans="1:5" x14ac:dyDescent="0.4">
      <c r="A66" s="2" t="s">
        <v>988</v>
      </c>
      <c r="B66" s="2" t="s">
        <v>1034</v>
      </c>
      <c r="C66" s="2" t="s">
        <v>1029</v>
      </c>
      <c r="D66" s="2" t="s">
        <v>1033</v>
      </c>
      <c r="E66" s="3" t="str">
        <f>HYPERLINK("http://mp.weixin.qq.com/s?__biz=MzI4MzQyMDEwMA==&amp;mid=2247554006&amp;idx=3&amp;sn=e284a1a1677ac00269c610c8667756be&amp;chksm=eb88a77ddcff2e6b9ee2b38315bcde1190904c4ba65360f6c3e39bd13b60794595c833e13b1d#rd","文章永久链接")</f>
        <v>文章永久链接</v>
      </c>
    </row>
    <row r="67" spans="1:5" x14ac:dyDescent="0.4">
      <c r="A67" s="2" t="s">
        <v>988</v>
      </c>
      <c r="B67" s="2" t="s">
        <v>1032</v>
      </c>
      <c r="C67" s="2" t="s">
        <v>1029</v>
      </c>
      <c r="D67" s="2" t="s">
        <v>1032</v>
      </c>
      <c r="E67" s="3" t="str">
        <f>HYPERLINK("http://mp.weixin.qq.com/s?__biz=MzI4MzQyMDEwMA==&amp;mid=2247554006&amp;idx=4&amp;sn=d7711d2682e8542fd2f900933ef43210&amp;chksm=eb88a77ddcff2e6befbdbdc920445a1f41d6d94decf324ab849ce46459469faa1cf772ac052a#rd","文章永久链接")</f>
        <v>文章永久链接</v>
      </c>
    </row>
    <row r="68" spans="1:5" x14ac:dyDescent="0.4">
      <c r="A68" s="2" t="s">
        <v>988</v>
      </c>
      <c r="B68" s="2" t="s">
        <v>1031</v>
      </c>
      <c r="C68" s="2" t="s">
        <v>1029</v>
      </c>
      <c r="D68" s="2" t="s">
        <v>1031</v>
      </c>
      <c r="E68" s="3" t="str">
        <f>HYPERLINK("http://mp.weixin.qq.com/s?__biz=MzI4MzQyMDEwMA==&amp;mid=2247554006&amp;idx=5&amp;sn=49d7d8766dfb58d5f7469c8ecba4ba74&amp;chksm=eb88a77ddcff2e6b8cf45daba71fbdd14cbb6259237d9f5536c6fb1f38b0639b13e176b0001d#rd","文章永久链接")</f>
        <v>文章永久链接</v>
      </c>
    </row>
    <row r="69" spans="1:5" x14ac:dyDescent="0.4">
      <c r="A69" s="2" t="s">
        <v>988</v>
      </c>
      <c r="B69" s="2" t="s">
        <v>1030</v>
      </c>
      <c r="C69" s="2" t="s">
        <v>1029</v>
      </c>
      <c r="D69" s="2" t="s">
        <v>1028</v>
      </c>
      <c r="E69" s="3" t="str">
        <f>HYPERLINK("http://mp.weixin.qq.com/s?__biz=MzI4MzQyMDEwMA==&amp;mid=2247554006&amp;idx=6&amp;sn=f2b7752cd63ba650bf1868306d0631dd&amp;chksm=eb88a77ddcff2e6b8aae7a6fff66777fb218982bb0727bd91564178c5f29023495b3e02f0013#rd","文章永久链接")</f>
        <v>文章永久链接</v>
      </c>
    </row>
    <row r="70" spans="1:5" x14ac:dyDescent="0.4">
      <c r="A70" s="2" t="s">
        <v>988</v>
      </c>
      <c r="B70" s="2" t="s">
        <v>1115</v>
      </c>
      <c r="C70" s="2" t="s">
        <v>1110</v>
      </c>
      <c r="D70" s="2" t="s">
        <v>1114</v>
      </c>
      <c r="E70" s="3" t="str">
        <f>HYPERLINK("http://mp.weixin.qq.com/s?__biz=MzI4MzQyMDEwMA==&amp;mid=2247553972&amp;idx=1&amp;sn=ed41ef940d2cb52bf220fc7d76357922&amp;chksm=eb88a71fdcff2e0958052196ee187ee787870c80ee17a3cda8707201cbf1990c674a3e909f65#rd","文章永久链接")</f>
        <v>文章永久链接</v>
      </c>
    </row>
    <row r="71" spans="1:5" x14ac:dyDescent="0.4">
      <c r="A71" s="2" t="s">
        <v>988</v>
      </c>
      <c r="B71" s="2" t="s">
        <v>1113</v>
      </c>
      <c r="C71" s="2" t="s">
        <v>1110</v>
      </c>
      <c r="D71" s="2" t="s">
        <v>1112</v>
      </c>
      <c r="E71" s="3" t="str">
        <f>HYPERLINK("http://mp.weixin.qq.com/s?__biz=MzI4MzQyMDEwMA==&amp;mid=2247553972&amp;idx=2&amp;sn=120cf7bdd2c7ca897270a9e9e496e270&amp;chksm=eb88a71fdcff2e0955e8744a3f6f7d2cece8d25cb6fce72e4ea1b0c019ee0181b40ab8355639#rd","文章永久链接")</f>
        <v>文章永久链接</v>
      </c>
    </row>
    <row r="72" spans="1:5" x14ac:dyDescent="0.4">
      <c r="A72" s="2" t="s">
        <v>988</v>
      </c>
      <c r="B72" s="2" t="s">
        <v>1111</v>
      </c>
      <c r="C72" s="2" t="s">
        <v>1110</v>
      </c>
      <c r="D72" s="2" t="s">
        <v>1109</v>
      </c>
      <c r="E72" s="3" t="str">
        <f>HYPERLINK("http://mp.weixin.qq.com/s?__biz=MzI4MzQyMDEwMA==&amp;mid=2247553972&amp;idx=3&amp;sn=3e5ff240f2011df68cee19b3df944d5b&amp;chksm=eb88a71fdcff2e09194b962226c4b00998afab69617ce063d852ad98584c43177d4283a91ddf#rd","文章永久链接")</f>
        <v>文章永久链接</v>
      </c>
    </row>
    <row r="73" spans="1:5" x14ac:dyDescent="0.4">
      <c r="A73" s="2" t="s">
        <v>988</v>
      </c>
      <c r="B73" s="2" t="s">
        <v>995</v>
      </c>
      <c r="C73" s="2" t="s">
        <v>1101</v>
      </c>
      <c r="D73" s="2" t="s">
        <v>1108</v>
      </c>
      <c r="E73" s="3" t="str">
        <f>HYPERLINK("http://mp.weixin.qq.com/s?__biz=MzI4MzQyMDEwMA==&amp;mid=2247553731&amp;idx=1&amp;sn=15d33ac3e7c3d8a6f34a22ccdc14612d&amp;chksm=eb88a668dcff2f7e80096ea0fca98d73f09dc8660d1a618e934c3af8c80ddb3bd06f25940a6c#rd","文章永久链接")</f>
        <v>文章永久链接</v>
      </c>
    </row>
    <row r="74" spans="1:5" x14ac:dyDescent="0.4">
      <c r="A74" s="2" t="s">
        <v>988</v>
      </c>
      <c r="B74" s="2" t="s">
        <v>1107</v>
      </c>
      <c r="C74" s="2" t="s">
        <v>1101</v>
      </c>
      <c r="D74" s="2" t="s">
        <v>1106</v>
      </c>
      <c r="E74" s="3" t="str">
        <f>HYPERLINK("http://mp.weixin.qq.com/s?__biz=MzI4MzQyMDEwMA==&amp;mid=2247553731&amp;idx=2&amp;sn=04823b35772e7525f1c6b550884a9c9b&amp;chksm=eb88a668dcff2f7e502fdb5192e4e57013d1106629a4c6fa87779ae56ca6f2025e5ecd77ae04#rd","文章永久链接")</f>
        <v>文章永久链接</v>
      </c>
    </row>
    <row r="75" spans="1:5" x14ac:dyDescent="0.4">
      <c r="A75" s="2" t="s">
        <v>988</v>
      </c>
      <c r="B75" s="2" t="s">
        <v>1105</v>
      </c>
      <c r="C75" s="2" t="s">
        <v>1101</v>
      </c>
      <c r="D75" s="2" t="s">
        <v>1104</v>
      </c>
      <c r="E75" s="3" t="str">
        <f>HYPERLINK("http://mp.weixin.qq.com/s?__biz=MzI4MzQyMDEwMA==&amp;mid=2247553731&amp;idx=3&amp;sn=d3a43bf07da5b8470ee170e4a9297505&amp;chksm=eb88a668dcff2f7ef9d27ec132848f286fb60d1499691a8d9e9ce6f345ed4fd2b1d746120514#rd","文章永久链接")</f>
        <v>文章永久链接</v>
      </c>
    </row>
    <row r="76" spans="1:5" x14ac:dyDescent="0.4">
      <c r="A76" s="2" t="s">
        <v>988</v>
      </c>
      <c r="B76" s="2" t="s">
        <v>1103</v>
      </c>
      <c r="C76" s="2" t="s">
        <v>1101</v>
      </c>
      <c r="D76" s="2" t="s">
        <v>1103</v>
      </c>
      <c r="E76" s="3" t="str">
        <f>HYPERLINK("http://mp.weixin.qq.com/s?__biz=MzI4MzQyMDEwMA==&amp;mid=2247553731&amp;idx=4&amp;sn=51bf3920775f06c83424f674f058c0cf&amp;chksm=eb88a668dcff2f7ef686faef8f6f4f3add46f6ce79b7a79c29c8b17bdf4c7c16bed1236252e3#rd","文章永久链接")</f>
        <v>文章永久链接</v>
      </c>
    </row>
    <row r="77" spans="1:5" x14ac:dyDescent="0.4">
      <c r="A77" s="2" t="s">
        <v>988</v>
      </c>
      <c r="B77" s="2" t="s">
        <v>1102</v>
      </c>
      <c r="C77" s="2" t="s">
        <v>1101</v>
      </c>
      <c r="D77" s="2" t="s">
        <v>1100</v>
      </c>
      <c r="E77" s="3" t="str">
        <f>HYPERLINK("http://mp.weixin.qq.com/s?__biz=MzI4MzQyMDEwMA==&amp;mid=2247553731&amp;idx=5&amp;sn=c5d4f5be4c9ed1f363662831b5b95581&amp;chksm=eb88a668dcff2f7e6b4a3bf8143970ebdedab5d89bdcc5a41c5e83fe44ba38faec757a926b60#rd","文章永久链接")</f>
        <v>文章永久链接</v>
      </c>
    </row>
    <row r="78" spans="1:5" x14ac:dyDescent="0.4">
      <c r="A78" s="2" t="s">
        <v>988</v>
      </c>
      <c r="B78" s="2" t="s">
        <v>1099</v>
      </c>
      <c r="C78" s="2" t="s">
        <v>1093</v>
      </c>
      <c r="D78" s="2" t="s">
        <v>1098</v>
      </c>
      <c r="E78" s="3" t="str">
        <f>HYPERLINK("http://mp.weixin.qq.com/s?__biz=MzI4MzQyMDEwMA==&amp;mid=2247553622&amp;idx=1&amp;sn=fde950c028c8e11c0220f7271e3c169b&amp;chksm=eb88a6fddcff2febf07d57dc931fda8d7a70a89818b7f67f15a5a8898646e6f2b4a6c9247e54#rd","文章永久链接")</f>
        <v>文章永久链接</v>
      </c>
    </row>
    <row r="79" spans="1:5" x14ac:dyDescent="0.4">
      <c r="A79" s="2" t="s">
        <v>988</v>
      </c>
      <c r="B79" s="2" t="s">
        <v>1097</v>
      </c>
      <c r="C79" s="2" t="s">
        <v>1093</v>
      </c>
      <c r="D79" s="2" t="s">
        <v>1096</v>
      </c>
      <c r="E79" s="3" t="str">
        <f>HYPERLINK("http://mp.weixin.qq.com/s?__biz=MzI4MzQyMDEwMA==&amp;mid=2247553622&amp;idx=2&amp;sn=26fd518c7dcc826034c45a70fac7bb97&amp;chksm=eb88a6fddcff2feb976fdef903ba5fd539c68eef466a825056e86f2d88106b27b7536f520233#rd","文章永久链接")</f>
        <v>文章永久链接</v>
      </c>
    </row>
    <row r="80" spans="1:5" x14ac:dyDescent="0.4">
      <c r="A80" s="2" t="s">
        <v>988</v>
      </c>
      <c r="B80" s="2" t="s">
        <v>1095</v>
      </c>
      <c r="C80" s="2" t="s">
        <v>1093</v>
      </c>
      <c r="D80" s="2" t="s">
        <v>1095</v>
      </c>
      <c r="E80" s="3" t="str">
        <f>HYPERLINK("http://mp.weixin.qq.com/s?__biz=MzI4MzQyMDEwMA==&amp;mid=2247553622&amp;idx=3&amp;sn=444d6ff3243fabdc1d628c353bb62d32&amp;chksm=eb88a6fddcff2feb22b3091effa8af9b7e0f908c1b632b85873fb795cf74a77b498efa0f197f#rd","文章永久链接")</f>
        <v>文章永久链接</v>
      </c>
    </row>
    <row r="81" spans="1:5" x14ac:dyDescent="0.4">
      <c r="A81" s="2" t="s">
        <v>988</v>
      </c>
      <c r="B81" s="2" t="s">
        <v>1094</v>
      </c>
      <c r="C81" s="2" t="s">
        <v>1093</v>
      </c>
      <c r="D81" s="2" t="s">
        <v>1092</v>
      </c>
      <c r="E81" s="3" t="str">
        <f>HYPERLINK("http://mp.weixin.qq.com/s?__biz=MzI4MzQyMDEwMA==&amp;mid=2247553622&amp;idx=4&amp;sn=96e20ece095339e22165183cc404e3ab&amp;chksm=eb88a6fddcff2feb25143cb473b1c69c465b5661926c2cf37ad52ebf731684a50519e97c00dd#rd","文章永久链接")</f>
        <v>文章永久链接</v>
      </c>
    </row>
    <row r="82" spans="1:5" x14ac:dyDescent="0.4">
      <c r="A82" s="2" t="s">
        <v>988</v>
      </c>
      <c r="B82" s="2" t="s">
        <v>1091</v>
      </c>
      <c r="C82" s="2" t="s">
        <v>1086</v>
      </c>
      <c r="D82" s="2" t="s">
        <v>1090</v>
      </c>
      <c r="E82" s="3" t="str">
        <f>HYPERLINK("http://mp.weixin.qq.com/s?__biz=MzI4MzQyMDEwMA==&amp;mid=2247553561&amp;idx=1&amp;sn=48fbaa610dbeb213c788a85065f239fa&amp;chksm=eb88a6b2dcff2fa4159cb3f8a6ca0ff3816c57bf070be1773e9039f3ca7046ffe470d2ca3975#rd","文章永久链接")</f>
        <v>文章永久链接</v>
      </c>
    </row>
    <row r="83" spans="1:5" x14ac:dyDescent="0.4">
      <c r="A83" s="2" t="s">
        <v>988</v>
      </c>
      <c r="B83" s="2" t="s">
        <v>1089</v>
      </c>
      <c r="C83" s="2" t="s">
        <v>1086</v>
      </c>
      <c r="D83" s="2" t="s">
        <v>1088</v>
      </c>
      <c r="E83" s="3" t="str">
        <f>HYPERLINK("http://mp.weixin.qq.com/s?__biz=MzI4MzQyMDEwMA==&amp;mid=2247553561&amp;idx=2&amp;sn=d28a7cd0838def07f4fb21cb2c5b99d3&amp;chksm=eb88a6b2dcff2fa46a1b49bbeb1cb95effd114daa21f48dd539b85327f25dc8d0fb286ff625c#rd","文章永久链接")</f>
        <v>文章永久链接</v>
      </c>
    </row>
    <row r="84" spans="1:5" x14ac:dyDescent="0.4">
      <c r="A84" s="2" t="s">
        <v>988</v>
      </c>
      <c r="B84" s="2" t="s">
        <v>1087</v>
      </c>
      <c r="C84" s="2" t="s">
        <v>1086</v>
      </c>
      <c r="D84" s="2" t="s">
        <v>1085</v>
      </c>
      <c r="E84" s="3" t="str">
        <f>HYPERLINK("http://mp.weixin.qq.com/s?__biz=MzI4MzQyMDEwMA==&amp;mid=2247553561&amp;idx=3&amp;sn=c23537abe6552557cc9841d603c0e131&amp;chksm=eb88a6b2dcff2fa47367fb601f76cb6084b5714cf456adc313a75b493a717a600fd577d351f9#rd","文章永久链接")</f>
        <v>文章永久链接</v>
      </c>
    </row>
    <row r="85" spans="1:5" x14ac:dyDescent="0.4">
      <c r="A85" s="2" t="s">
        <v>988</v>
      </c>
      <c r="B85" s="2" t="s">
        <v>1084</v>
      </c>
      <c r="C85" s="2" t="s">
        <v>1076</v>
      </c>
      <c r="D85" s="2" t="s">
        <v>1083</v>
      </c>
      <c r="E85" s="3" t="str">
        <f>HYPERLINK("http://mp.weixin.qq.com/s?__biz=MzI4MzQyMDEwMA==&amp;mid=2247553499&amp;idx=1&amp;sn=87404568a12ea52e2b131a0cd61640b9&amp;chksm=eb88a570dcff2c668bf3fb60376dd0d82b55962f8af6d6642917b7768e87a38d4317e590b609#rd","文章永久链接")</f>
        <v>文章永久链接</v>
      </c>
    </row>
    <row r="86" spans="1:5" x14ac:dyDescent="0.4">
      <c r="A86" s="2" t="s">
        <v>988</v>
      </c>
      <c r="B86" s="2" t="s">
        <v>1082</v>
      </c>
      <c r="C86" s="2" t="s">
        <v>1076</v>
      </c>
      <c r="D86" s="2" t="s">
        <v>1082</v>
      </c>
      <c r="E86" s="3" t="str">
        <f>HYPERLINK("http://mp.weixin.qq.com/s?__biz=MzI4MzQyMDEwMA==&amp;mid=2247553499&amp;idx=2&amp;sn=6b3d9ce8e553bd490ff6c9eaae8502d8&amp;chksm=eb88a570dcff2c66a9d1f5fd2dccc5a5f97308c2de55071a52f1810d54107b9fe499765b8d34#rd","文章永久链接")</f>
        <v>文章永久链接</v>
      </c>
    </row>
    <row r="87" spans="1:5" x14ac:dyDescent="0.4">
      <c r="A87" s="2" t="s">
        <v>988</v>
      </c>
      <c r="B87" s="2" t="s">
        <v>1081</v>
      </c>
      <c r="C87" s="2" t="s">
        <v>1076</v>
      </c>
      <c r="D87" s="2" t="s">
        <v>1080</v>
      </c>
      <c r="E87" s="3" t="str">
        <f>HYPERLINK("http://mp.weixin.qq.com/s?__biz=MzI4MzQyMDEwMA==&amp;mid=2247553499&amp;idx=3&amp;sn=a5c5949b01876c00511dc18c857792f9&amp;chksm=eb88a570dcff2c667030f75e987c75ba6e160dd0eff41c44160766cd6aeb0cbdee01bf9c08fa#rd","文章永久链接")</f>
        <v>文章永久链接</v>
      </c>
    </row>
    <row r="88" spans="1:5" x14ac:dyDescent="0.4">
      <c r="A88" s="2" t="s">
        <v>988</v>
      </c>
      <c r="B88" s="2" t="s">
        <v>1079</v>
      </c>
      <c r="C88" s="2" t="s">
        <v>1076</v>
      </c>
      <c r="D88" s="2" t="s">
        <v>1078</v>
      </c>
      <c r="E88" s="3" t="str">
        <f>HYPERLINK("http://mp.weixin.qq.com/s?__biz=MzI4MzQyMDEwMA==&amp;mid=2247553499&amp;idx=4&amp;sn=d4555d202fa471a6361eaf14273cacdf&amp;chksm=eb88a570dcff2c66bab5e0eceef3f15b671d381d5b24380532143f8e991b5b43a248ca5125fe#rd","文章永久链接")</f>
        <v>文章永久链接</v>
      </c>
    </row>
    <row r="89" spans="1:5" x14ac:dyDescent="0.4">
      <c r="A89" s="2" t="s">
        <v>988</v>
      </c>
      <c r="B89" s="2" t="s">
        <v>1077</v>
      </c>
      <c r="C89" s="2" t="s">
        <v>1076</v>
      </c>
      <c r="D89" s="2" t="s">
        <v>1075</v>
      </c>
      <c r="E89" s="3" t="str">
        <f>HYPERLINK("http://mp.weixin.qq.com/s?__biz=MzI4MzQyMDEwMA==&amp;mid=2247553499&amp;idx=5&amp;sn=70353fe080de027440d99aa8a32c1f38&amp;chksm=eb88a570dcff2c66c97330444936d7ccc685581cca2655232c1cfaf65edfc6e544e4708903ca#rd","文章永久链接")</f>
        <v>文章永久链接</v>
      </c>
    </row>
    <row r="90" spans="1:5" x14ac:dyDescent="0.4">
      <c r="A90" s="2" t="s">
        <v>988</v>
      </c>
      <c r="B90" s="2" t="s">
        <v>1074</v>
      </c>
      <c r="C90" s="2" t="s">
        <v>1070</v>
      </c>
      <c r="E90" s="3" t="str">
        <f>HYPERLINK("http://mp.weixin.qq.com/s?__biz=MzI4MzQyMDEwMA==&amp;mid=2247553494&amp;idx=1&amp;sn=198a795e698a6f2c7d7952eedcee4833&amp;chksm=eb88a57ddcff2c6bb98fa3ce3728d8ba28eb9823325228b953c271aed4b8ab5555448839779f#rd","文章永久链接")</f>
        <v>文章永久链接</v>
      </c>
    </row>
    <row r="91" spans="1:5" x14ac:dyDescent="0.4">
      <c r="A91" s="2" t="s">
        <v>988</v>
      </c>
      <c r="B91" s="2" t="s">
        <v>1073</v>
      </c>
      <c r="C91" s="2" t="s">
        <v>1070</v>
      </c>
      <c r="D91" s="2" t="s">
        <v>1072</v>
      </c>
      <c r="E91" s="3" t="str">
        <f>HYPERLINK("http://mp.weixin.qq.com/s?__biz=MzI4MzQyMDEwMA==&amp;mid=2247553494&amp;idx=2&amp;sn=5269943181466e5d4ee8081bd52a454b&amp;chksm=eb88a57ddcff2c6bbf6454c9912d8fda2261ab61ca135d79c1f7e545f6c03333f20e14138110#rd","文章永久链接")</f>
        <v>文章永久链接</v>
      </c>
    </row>
    <row r="92" spans="1:5" x14ac:dyDescent="0.4">
      <c r="A92" s="2" t="s">
        <v>988</v>
      </c>
      <c r="B92" s="2" t="s">
        <v>1071</v>
      </c>
      <c r="C92" s="2" t="s">
        <v>1070</v>
      </c>
      <c r="D92" s="2" t="s">
        <v>1069</v>
      </c>
      <c r="E92" s="3" t="str">
        <f>HYPERLINK("http://mp.weixin.qq.com/s?__biz=MzI4MzQyMDEwMA==&amp;mid=2247553494&amp;idx=3&amp;sn=d589613a6de573a012bc1b84a686e703&amp;chksm=eb88a57ddcff2c6b7e3532c37b3568ba21241de7e84e7bbd2f95cf87ce4062ffaf5dc48239d5#rd","文章永久链接")</f>
        <v>文章永久链接</v>
      </c>
    </row>
    <row r="93" spans="1:5" x14ac:dyDescent="0.4">
      <c r="A93" s="2" t="s">
        <v>988</v>
      </c>
      <c r="B93" s="2" t="s">
        <v>1130</v>
      </c>
      <c r="C93" s="2" t="s">
        <v>1127</v>
      </c>
      <c r="E93" s="3" t="str">
        <f>HYPERLINK("http://mp.weixin.qq.com/s?__biz=MzI4MzQyMDEwMA==&amp;mid=2247553342&amp;idx=1&amp;sn=0e96546261a10e05b825e3a67d88b707&amp;chksm=eb88a595dcff2c83f1c3a532ab8d45b39f962745158406c31be764251972d3c8df9c19861a98#rd","文章永久链接")</f>
        <v>文章永久链接</v>
      </c>
    </row>
    <row r="94" spans="1:5" x14ac:dyDescent="0.4">
      <c r="A94" s="2" t="s">
        <v>988</v>
      </c>
      <c r="B94" s="2" t="s">
        <v>1129</v>
      </c>
      <c r="C94" s="2" t="s">
        <v>1127</v>
      </c>
      <c r="D94" s="2" t="s">
        <v>1129</v>
      </c>
      <c r="E94" s="3" t="str">
        <f>HYPERLINK("http://mp.weixin.qq.com/s?__biz=MzI4MzQyMDEwMA==&amp;mid=2247553342&amp;idx=2&amp;sn=cb8f250219c93ef5a033f7e9de465792&amp;chksm=eb88a595dcff2c83a53bd704d25c1b1270b35c9bce13333ca24ca1efc50173a5013950edbb97#rd","文章永久链接")</f>
        <v>文章永久链接</v>
      </c>
    </row>
    <row r="95" spans="1:5" x14ac:dyDescent="0.4">
      <c r="A95" s="2" t="s">
        <v>988</v>
      </c>
      <c r="B95" s="2" t="s">
        <v>1128</v>
      </c>
      <c r="C95" s="2" t="s">
        <v>1127</v>
      </c>
      <c r="D95" s="2" t="s">
        <v>1126</v>
      </c>
      <c r="E95" s="3" t="str">
        <f>HYPERLINK("http://mp.weixin.qq.com/s?__biz=MzI4MzQyMDEwMA==&amp;mid=2247553342&amp;idx=3&amp;sn=87ea7307cf32a145e7050ad63e0cbc37&amp;chksm=eb88a595dcff2c83a8fb66917eb94ee0d2b80b29850b537c1f8659897bd83a0e75798416d5a3#rd","文章永久链接")</f>
        <v>文章永久链接</v>
      </c>
    </row>
    <row r="96" spans="1:5" x14ac:dyDescent="0.4">
      <c r="A96" s="2" t="s">
        <v>988</v>
      </c>
      <c r="B96" s="2" t="s">
        <v>1125</v>
      </c>
      <c r="C96" s="2" t="s">
        <v>1117</v>
      </c>
      <c r="D96" s="2" t="s">
        <v>1124</v>
      </c>
      <c r="E96" s="3" t="str">
        <f>HYPERLINK("http://mp.weixin.qq.com/s?__biz=MzI4MzQyMDEwMA==&amp;mid=2247553290&amp;idx=1&amp;sn=8c3016796c08e1224305d74159efb859&amp;chksm=eb88a5a1dcff2cb7749571302cfa06ece83a7f2f26c804de7810931e583c8026df2b759c4bb6#rd","文章永久链接")</f>
        <v>文章永久链接</v>
      </c>
    </row>
    <row r="97" spans="1:5" x14ac:dyDescent="0.4">
      <c r="A97" s="2" t="s">
        <v>988</v>
      </c>
      <c r="B97" s="2" t="s">
        <v>1123</v>
      </c>
      <c r="C97" s="2" t="s">
        <v>1117</v>
      </c>
      <c r="D97" s="2" t="s">
        <v>1122</v>
      </c>
      <c r="E97" s="3" t="str">
        <f>HYPERLINK("http://mp.weixin.qq.com/s?__biz=MzI4MzQyMDEwMA==&amp;mid=2247553290&amp;idx=2&amp;sn=29be15b07d053b2bc469feded662cf7d&amp;chksm=eb88a5a1dcff2cb7d81e5511ec9f29b27961c6ccb7f34a797f246dee9af65dbaf3432c7ffa5b#rd","文章永久链接")</f>
        <v>文章永久链接</v>
      </c>
    </row>
    <row r="98" spans="1:5" x14ac:dyDescent="0.4">
      <c r="A98" s="2" t="s">
        <v>988</v>
      </c>
      <c r="B98" s="2" t="s">
        <v>1121</v>
      </c>
      <c r="C98" s="2" t="s">
        <v>1117</v>
      </c>
      <c r="D98" s="2" t="s">
        <v>1120</v>
      </c>
      <c r="E98" s="3" t="str">
        <f>HYPERLINK("http://mp.weixin.qq.com/s?__biz=MzI4MzQyMDEwMA==&amp;mid=2247553290&amp;idx=3&amp;sn=0316853432a041b3b29053a580fd42da&amp;chksm=eb88a5a1dcff2cb77827d3875376178c3878ce7ead6701739c6f38f43868b6639fb94470611a#rd","文章永久链接")</f>
        <v>文章永久链接</v>
      </c>
    </row>
    <row r="99" spans="1:5" x14ac:dyDescent="0.4">
      <c r="A99" s="2" t="s">
        <v>988</v>
      </c>
      <c r="B99" s="2" t="s">
        <v>1119</v>
      </c>
      <c r="C99" s="2" t="s">
        <v>1117</v>
      </c>
      <c r="D99" s="2" t="s">
        <v>1119</v>
      </c>
      <c r="E99" s="3" t="str">
        <f>HYPERLINK("http://mp.weixin.qq.com/s?__biz=MzI4MzQyMDEwMA==&amp;mid=2247553290&amp;idx=4&amp;sn=9f7af8384326f6a2c1a6ac2297827007&amp;chksm=eb88a5a1dcff2cb75c7f466b23052ab78e844b096d47cd157711836a3dcb22ec057d034945e2#rd","文章永久链接")</f>
        <v>文章永久链接</v>
      </c>
    </row>
    <row r="100" spans="1:5" x14ac:dyDescent="0.4">
      <c r="A100" s="2" t="s">
        <v>988</v>
      </c>
      <c r="B100" s="2" t="s">
        <v>1118</v>
      </c>
      <c r="C100" s="2" t="s">
        <v>1117</v>
      </c>
      <c r="D100" s="2" t="s">
        <v>1116</v>
      </c>
      <c r="E100" s="3" t="str">
        <f>HYPERLINK("http://mp.weixin.qq.com/s?__biz=MzI4MzQyMDEwMA==&amp;mid=2247553290&amp;idx=5&amp;sn=eb380c2dfea03a74c8c9d09b5c960a3e&amp;chksm=eb88a5a1dcff2cb7484bcc91dbe5fd5ca20c989fff8f7cccb1bdf76a2fcb7ccfd83d0451843e#rd","文章永久链接")</f>
        <v>文章永久链接</v>
      </c>
    </row>
  </sheetData>
  <sortState xmlns:xlrd2="http://schemas.microsoft.com/office/spreadsheetml/2017/richdata2" ref="A22:E100">
    <sortCondition descending="1" ref="C22:C100"/>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A8E67-4457-4669-8469-0D77BF05256D}">
  <sheetPr>
    <outlinePr summaryBelow="0" summaryRight="0"/>
  </sheetPr>
  <dimension ref="A1:E14"/>
  <sheetViews>
    <sheetView zoomScaleNormal="100" workbookViewId="0">
      <selection activeCell="A2" sqref="A2:XFD6"/>
    </sheetView>
  </sheetViews>
  <sheetFormatPr defaultRowHeight="12.3" x14ac:dyDescent="0.4"/>
  <cols>
    <col min="1" max="1" width="10.796875" style="2" customWidth="1"/>
    <col min="2" max="2" width="60.296875" style="2" customWidth="1"/>
    <col min="3" max="3" width="17.09765625" style="2" customWidth="1"/>
    <col min="4" max="4" width="46.796875" style="2" customWidth="1"/>
    <col min="5" max="5" width="10.796875" style="2" customWidth="1"/>
    <col min="6" max="16384" width="8.796875" style="1"/>
  </cols>
  <sheetData>
    <row r="1" spans="1:5" x14ac:dyDescent="0.4">
      <c r="A1" s="2" t="s">
        <v>313</v>
      </c>
      <c r="B1" s="2" t="s">
        <v>312</v>
      </c>
      <c r="C1" s="2" t="s">
        <v>311</v>
      </c>
      <c r="D1" s="2" t="s">
        <v>310</v>
      </c>
      <c r="E1" s="2" t="s">
        <v>309</v>
      </c>
    </row>
    <row r="2" spans="1:5" customFormat="1" ht="14.1" x14ac:dyDescent="0.4">
      <c r="A2" s="4" t="s">
        <v>1134</v>
      </c>
      <c r="B2" s="4" t="s">
        <v>1523</v>
      </c>
      <c r="C2" s="4" t="s">
        <v>1524</v>
      </c>
      <c r="D2" s="4" t="s">
        <v>1525</v>
      </c>
      <c r="E2" s="5" t="str">
        <f>HYPERLINK("http://mp.weixin.qq.com/s?__biz=MzI0MzMzNzczNQ==&amp;mid=2247495446&amp;idx=1&amp;sn=ed85e1bdae18af258044c09015cee6ab&amp;chksm=e96c307ede1bb968dc843d4df4cfdea9f1c41053b4cb840bfc2e133af301853020803168d80f#rd","文章永久链接")</f>
        <v>文章永久链接</v>
      </c>
    </row>
    <row r="3" spans="1:5" customFormat="1" ht="14.1" x14ac:dyDescent="0.4">
      <c r="A3" s="4" t="s">
        <v>1134</v>
      </c>
      <c r="B3" s="4" t="s">
        <v>1526</v>
      </c>
      <c r="C3" s="4" t="s">
        <v>1527</v>
      </c>
      <c r="D3" s="4" t="s">
        <v>1528</v>
      </c>
      <c r="E3" s="5" t="str">
        <f>HYPERLINK("http://mp.weixin.qq.com/s?__biz=MzI0MzMzNzczNQ==&amp;mid=2247495347&amp;idx=1&amp;sn=ef28d4570fef025a26811abe4e0ced28&amp;chksm=e96c31dbde1bb8cd4fe90984554a3f285be354ad8742129cb755460fb8b4eb4c90c37dead64e#rd","文章永久链接")</f>
        <v>文章永久链接</v>
      </c>
    </row>
    <row r="4" spans="1:5" customFormat="1" ht="14.1" x14ac:dyDescent="0.4">
      <c r="A4" s="4" t="s">
        <v>1134</v>
      </c>
      <c r="B4" s="4" t="s">
        <v>1529</v>
      </c>
      <c r="C4" s="4" t="s">
        <v>1530</v>
      </c>
      <c r="D4" s="4" t="s">
        <v>1531</v>
      </c>
      <c r="E4" s="5" t="str">
        <f>HYPERLINK("http://mp.weixin.qq.com/s?__biz=MzI0MzMzNzczNQ==&amp;mid=2247495328&amp;idx=1&amp;sn=86d720557aa238bd5840bb7a00dafe60&amp;chksm=e96c31c8de1bb8deacad37132ca91d9f74cd74edd2baddf677397fdc767f0c1a47e2061a127b#rd","文章永久链接")</f>
        <v>文章永久链接</v>
      </c>
    </row>
    <row r="5" spans="1:5" customFormat="1" ht="14.1" x14ac:dyDescent="0.4">
      <c r="A5" s="4" t="s">
        <v>1134</v>
      </c>
      <c r="B5" s="4" t="s">
        <v>1532</v>
      </c>
      <c r="C5" s="4" t="s">
        <v>1533</v>
      </c>
      <c r="D5" s="4" t="s">
        <v>1534</v>
      </c>
      <c r="E5" s="5" t="str">
        <f>HYPERLINK("http://mp.weixin.qq.com/s?__biz=MzI0MzMzNzczNQ==&amp;mid=2247495295&amp;idx=1&amp;sn=574cc21f19ba76cd45f39958e5f01bd4&amp;chksm=e96c3117de1bb80190e6e1ee707e54aae8671fd4bf77877215a3cb2304094d30061e4df40d94#rd","文章永久链接")</f>
        <v>文章永久链接</v>
      </c>
    </row>
    <row r="6" spans="1:5" customFormat="1" ht="14.1" x14ac:dyDescent="0.4">
      <c r="A6" s="4" t="s">
        <v>1134</v>
      </c>
      <c r="B6" s="4" t="s">
        <v>1535</v>
      </c>
      <c r="C6" s="4" t="s">
        <v>1536</v>
      </c>
      <c r="D6" s="4" t="s">
        <v>1537</v>
      </c>
      <c r="E6" s="5" t="str">
        <f>HYPERLINK("http://mp.weixin.qq.com/s?__biz=MzI0MzMzNzczNQ==&amp;mid=2247495289&amp;idx=1&amp;sn=fe7d2c958642caf240012a7ba09bb41f&amp;chksm=e96c3111de1bb807f79ef3647a1116a85851e5943feb33a9089a086311bf2e7e49645e2c8ad0#rd","文章永久链接")</f>
        <v>文章永久链接</v>
      </c>
    </row>
    <row r="7" spans="1:5" x14ac:dyDescent="0.4">
      <c r="A7" s="2" t="s">
        <v>1134</v>
      </c>
      <c r="B7" s="2" t="s">
        <v>1137</v>
      </c>
      <c r="C7" s="2" t="s">
        <v>1136</v>
      </c>
      <c r="D7" s="2" t="s">
        <v>1135</v>
      </c>
      <c r="E7" s="3" t="str">
        <f>HYPERLINK("http://mp.weixin.qq.com/s?__biz=MzI0MzMzNzczNQ==&amp;mid=2247495234&amp;idx=1&amp;sn=f94de092d268a2ec2446b045da5fee46&amp;chksm=e96c312ade1bb83cd49a53a4dfbe7efbb6db6743a0451241bc3cc7353717114d4f4915132f76#rd","文章永久链接")</f>
        <v>文章永久链接</v>
      </c>
    </row>
    <row r="8" spans="1:5" x14ac:dyDescent="0.4">
      <c r="A8" s="2" t="s">
        <v>1134</v>
      </c>
      <c r="B8" s="2" t="s">
        <v>1133</v>
      </c>
      <c r="C8" s="2" t="s">
        <v>1132</v>
      </c>
      <c r="D8" s="2" t="s">
        <v>1131</v>
      </c>
      <c r="E8" s="3" t="str">
        <f>HYPERLINK("http://mp.weixin.qq.com/s?__biz=MzI0MzMzNzczNQ==&amp;mid=2247495206&amp;idx=1&amp;sn=d9296ae097ca74e2946db321fccd8ca0&amp;chksm=e96c314ede1bb85841f96ab47640dad3a89752ecb278ffdc35b0aac6e3668a42e68ccea82930#rd","文章永久链接")</f>
        <v>文章永久链接</v>
      </c>
    </row>
    <row r="9" spans="1:5" x14ac:dyDescent="0.4">
      <c r="A9" s="2" t="s">
        <v>1134</v>
      </c>
      <c r="B9" s="2" t="s">
        <v>1146</v>
      </c>
      <c r="C9" s="2" t="s">
        <v>1145</v>
      </c>
      <c r="D9" s="2" t="s">
        <v>1144</v>
      </c>
      <c r="E9" s="3" t="str">
        <f>HYPERLINK("http://mp.weixin.qq.com/s?__biz=MzI0MzMzNzczNQ==&amp;mid=2247495186&amp;idx=1&amp;sn=f3963c1700e1831c9c677d845a10672d&amp;chksm=e96c317ade1bb86c29b011e947527777ffc5af57d58fefb9b19a44224d28770f2189f72eec31#rd","文章永久链接")</f>
        <v>文章永久链接</v>
      </c>
    </row>
    <row r="10" spans="1:5" x14ac:dyDescent="0.4">
      <c r="A10" s="2" t="s">
        <v>1134</v>
      </c>
      <c r="B10" s="2" t="s">
        <v>1143</v>
      </c>
      <c r="C10" s="2" t="s">
        <v>1142</v>
      </c>
      <c r="D10" s="2" t="s">
        <v>1141</v>
      </c>
      <c r="E10" s="3" t="str">
        <f>HYPERLINK("http://mp.weixin.qq.com/s?__biz=MzI0MzMzNzczNQ==&amp;mid=2247495171&amp;idx=1&amp;sn=3be5e8dfc055507ba8af1e91dadff757&amp;chksm=e96c316bde1bb87decd238353b47d73d96e8a8d9e07e3b07ee9c9e18bb8600fd6b4ac4dabfac#rd","文章永久链接")</f>
        <v>文章永久链接</v>
      </c>
    </row>
    <row r="11" spans="1:5" x14ac:dyDescent="0.4">
      <c r="A11" s="2" t="s">
        <v>1134</v>
      </c>
      <c r="B11" s="2" t="s">
        <v>1140</v>
      </c>
      <c r="C11" s="2" t="s">
        <v>1139</v>
      </c>
      <c r="D11" s="2" t="s">
        <v>1138</v>
      </c>
      <c r="E11" s="3" t="str">
        <f>HYPERLINK("http://mp.weixin.qq.com/s?__biz=MzI0MzMzNzczNQ==&amp;mid=2247495156&amp;idx=1&amp;sn=1caf55a44e52476f3a4d8da86652fa51&amp;chksm=e96c329cde1bbb8ab8e1d54a7692737aa37732fcdfaaab3c369a2cf6f8e8874c0e233aed4d34#rd","文章永久链接")</f>
        <v>文章永久链接</v>
      </c>
    </row>
    <row r="12" spans="1:5" x14ac:dyDescent="0.4">
      <c r="A12" s="2" t="s">
        <v>1134</v>
      </c>
      <c r="B12" s="2" t="s">
        <v>1155</v>
      </c>
      <c r="C12" s="2" t="s">
        <v>1154</v>
      </c>
      <c r="D12" s="2" t="s">
        <v>1153</v>
      </c>
      <c r="E12" s="3" t="str">
        <f>HYPERLINK("http://mp.weixin.qq.com/s?__biz=MzI0MzMzNzczNQ==&amp;mid=2247495134&amp;idx=1&amp;sn=38a58996440a4c404198de82ba4281f2&amp;chksm=e96c32b6de1bbba0a39f5e1826b8c16cad6ef95b14535760898d4c7c380b3cd1de5c68b8b1d8#rd","文章永久链接")</f>
        <v>文章永久链接</v>
      </c>
    </row>
    <row r="13" spans="1:5" x14ac:dyDescent="0.4">
      <c r="A13" s="2" t="s">
        <v>1134</v>
      </c>
      <c r="B13" s="2" t="s">
        <v>1152</v>
      </c>
      <c r="C13" s="2" t="s">
        <v>1151</v>
      </c>
      <c r="D13" s="2" t="s">
        <v>1150</v>
      </c>
      <c r="E13" s="3" t="str">
        <f>HYPERLINK("http://mp.weixin.qq.com/s?__biz=MzI0MzMzNzczNQ==&amp;mid=2247495109&amp;idx=1&amp;sn=9514308bdc8278f11c166cbc241be5dd&amp;chksm=e96c32adde1bbbbbaee56b17b6fd34101d62f084fea5ce1687ebd275fdb6ae1b967c4d9c489e#rd","文章永久链接")</f>
        <v>文章永久链接</v>
      </c>
    </row>
    <row r="14" spans="1:5" x14ac:dyDescent="0.4">
      <c r="A14" s="2" t="s">
        <v>1134</v>
      </c>
      <c r="B14" s="2" t="s">
        <v>1149</v>
      </c>
      <c r="C14" s="2" t="s">
        <v>1148</v>
      </c>
      <c r="D14" s="2" t="s">
        <v>1147</v>
      </c>
      <c r="E14" s="3" t="str">
        <f>HYPERLINK("http://mp.weixin.qq.com/s?__biz=MzI0MzMzNzczNQ==&amp;mid=2247495108&amp;idx=1&amp;sn=651051fe0d20adc01a12c05a7718b6ac&amp;chksm=e96c32acde1bbbbac0887a62e1f08c8f896add7549d411cda613be42a19b3804d01640cd04ee#rd","文章永久链接")</f>
        <v>文章永久链接</v>
      </c>
    </row>
  </sheetData>
  <sortState xmlns:xlrd2="http://schemas.microsoft.com/office/spreadsheetml/2017/richdata2" ref="A7:E14">
    <sortCondition descending="1" ref="C7:C14"/>
  </sortState>
  <phoneticPr fontId="1" type="noConversion"/>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D9BA9-05BA-42C8-B2F0-ABAEDF99C598}">
  <sheetPr>
    <outlinePr summaryBelow="0" summaryRight="0"/>
  </sheetPr>
  <dimension ref="A1:E39"/>
  <sheetViews>
    <sheetView topLeftCell="B1" zoomScaleNormal="100" workbookViewId="0">
      <selection activeCell="A2" sqref="A2:XFD4"/>
    </sheetView>
  </sheetViews>
  <sheetFormatPr defaultRowHeight="12.3" x14ac:dyDescent="0.4"/>
  <cols>
    <col min="1" max="1" width="12.59765625" style="2" customWidth="1"/>
    <col min="2" max="2" width="73.796875" style="2" customWidth="1"/>
    <col min="3" max="3" width="17.09765625" style="2" customWidth="1"/>
    <col min="4" max="4" width="95.3984375" style="2" customWidth="1"/>
    <col min="5" max="5" width="10.796875" style="2" customWidth="1"/>
    <col min="6" max="16384" width="8.796875" style="1"/>
  </cols>
  <sheetData>
    <row r="1" spans="1:5" x14ac:dyDescent="0.4">
      <c r="A1" s="2" t="s">
        <v>313</v>
      </c>
      <c r="B1" s="2" t="s">
        <v>312</v>
      </c>
      <c r="C1" s="2" t="s">
        <v>311</v>
      </c>
      <c r="D1" s="2" t="s">
        <v>310</v>
      </c>
      <c r="E1" s="2" t="s">
        <v>309</v>
      </c>
    </row>
    <row r="2" spans="1:5" customFormat="1" ht="14.1" x14ac:dyDescent="0.4">
      <c r="A2" s="4" t="s">
        <v>1159</v>
      </c>
      <c r="B2" s="4" t="s">
        <v>1538</v>
      </c>
      <c r="C2" s="4" t="s">
        <v>1539</v>
      </c>
      <c r="D2" s="4" t="s">
        <v>1540</v>
      </c>
      <c r="E2" s="5" t="str">
        <f>HYPERLINK("http://mp.weixin.qq.com/s?__biz=MzI3NTMwNjUyMw==&amp;mid=2247514173&amp;idx=1&amp;sn=9b4ee5c000b84914bbdbce9757511fdf&amp;chksm=eb043949dc73b05faed364a6d117558cce2a48ca61abfde0d16a1d34e350f57b330a49d26a11#rd","文章永久链接")</f>
        <v>文章永久链接</v>
      </c>
    </row>
    <row r="3" spans="1:5" customFormat="1" ht="15.6" customHeight="1" x14ac:dyDescent="0.4">
      <c r="A3" s="4" t="s">
        <v>1159</v>
      </c>
      <c r="B3" s="4" t="s">
        <v>1541</v>
      </c>
      <c r="C3" s="4" t="s">
        <v>1542</v>
      </c>
      <c r="D3" s="4" t="s">
        <v>1543</v>
      </c>
      <c r="E3" s="5" t="str">
        <f>HYPERLINK("http://mp.weixin.qq.com/s?__biz=MzI3NTMwNjUyMw==&amp;mid=2247514145&amp;idx=1&amp;sn=70d42ba55a701e0a0483051affa85000&amp;chksm=eb043955dc73b043412741dd709d370cc79f22f9c765c8844ddec55aa8a05fb850ac7e1bada2#rd","文章永久链接")</f>
        <v>文章永久链接</v>
      </c>
    </row>
    <row r="4" spans="1:5" customFormat="1" ht="14.1" x14ac:dyDescent="0.4">
      <c r="A4" s="4" t="s">
        <v>1159</v>
      </c>
      <c r="B4" s="4" t="s">
        <v>1544</v>
      </c>
      <c r="C4" s="4" t="s">
        <v>1545</v>
      </c>
      <c r="D4" s="4" t="s">
        <v>1546</v>
      </c>
      <c r="E4" s="5" t="str">
        <f>HYPERLINK("http://mp.weixin.qq.com/s?__biz=MzI3NTMwNjUyMw==&amp;mid=2247514118&amp;idx=1&amp;sn=32e81b64b135b3f7afb7a5baef94bf2f&amp;chksm=eb043972dc73b064e0d287f8b65c592362a3a6461f7319d58cd220806f58fe2e8e9d25fc38ea#rd","文章永久链接")</f>
        <v>文章永久链接</v>
      </c>
    </row>
    <row r="5" spans="1:5" x14ac:dyDescent="0.4">
      <c r="A5" s="2" t="s">
        <v>1159</v>
      </c>
      <c r="B5" s="2" t="s">
        <v>1183</v>
      </c>
      <c r="C5" s="2" t="s">
        <v>1180</v>
      </c>
      <c r="D5" s="2" t="s">
        <v>1182</v>
      </c>
      <c r="E5" s="3" t="str">
        <f>HYPERLINK("http://mp.weixin.qq.com/s?__biz=MzI3NTMwNjUyMw==&amp;mid=2247514077&amp;idx=1&amp;sn=bd071fcf2acd118395c72f9834aaae2a&amp;chksm=eb0436a9dc73bfbf91f346f816d524491dd6ffcdfccbc12ee66a16f8029f9ff8e93d57998d96#rd","文章永久链接")</f>
        <v>文章永久链接</v>
      </c>
    </row>
    <row r="6" spans="1:5" x14ac:dyDescent="0.4">
      <c r="A6" s="2" t="s">
        <v>1159</v>
      </c>
      <c r="B6" s="2" t="s">
        <v>1181</v>
      </c>
      <c r="C6" s="2" t="s">
        <v>1180</v>
      </c>
      <c r="D6" s="2" t="s">
        <v>1179</v>
      </c>
      <c r="E6" s="3" t="str">
        <f>HYPERLINK("http://mp.weixin.qq.com/s?__biz=MzI3NTMwNjUyMw==&amp;mid=2247514077&amp;idx=2&amp;sn=43f7773758b80dfc8f1a9c059b3e227e&amp;chksm=eb0436a9dc73bfbf95aa7ff688693e70a951c92e15283561c59c43f840e6cfb2f3e16ea1062e#rd","文章永久链接")</f>
        <v>文章永久链接</v>
      </c>
    </row>
    <row r="7" spans="1:5" x14ac:dyDescent="0.4">
      <c r="A7" s="2" t="s">
        <v>1159</v>
      </c>
      <c r="B7" s="2" t="s">
        <v>1178</v>
      </c>
      <c r="C7" s="2" t="s">
        <v>1175</v>
      </c>
      <c r="D7" s="2" t="s">
        <v>1177</v>
      </c>
      <c r="E7" s="3" t="str">
        <f>HYPERLINK("http://mp.weixin.qq.com/s?__biz=MzI3NTMwNjUyMw==&amp;mid=2247514023&amp;idx=1&amp;sn=d882599fbaf384d1883a500e68ead79d&amp;chksm=eb0436d3dc73bfc522a063e2653a9afaa9c52e8932c20611882235ae37a5df70300ef7ece0d8#rd","文章永久链接")</f>
        <v>文章永久链接</v>
      </c>
    </row>
    <row r="8" spans="1:5" x14ac:dyDescent="0.4">
      <c r="A8" s="2" t="s">
        <v>1159</v>
      </c>
      <c r="B8" s="2" t="s">
        <v>1176</v>
      </c>
      <c r="C8" s="2" t="s">
        <v>1175</v>
      </c>
      <c r="D8" s="2" t="s">
        <v>1174</v>
      </c>
      <c r="E8" s="3" t="str">
        <f>HYPERLINK("http://mp.weixin.qq.com/s?__biz=MzI3NTMwNjUyMw==&amp;mid=2247514023&amp;idx=2&amp;sn=7057f9a288cc3ebfb15c0cef2169b1df&amp;chksm=eb0436d3dc73bfc51c9a525586c3ac5d9483cff1249e45416e501bf3b4408dc2e558a630670b#rd","文章永久链接")</f>
        <v>文章永久链接</v>
      </c>
    </row>
    <row r="9" spans="1:5" x14ac:dyDescent="0.4">
      <c r="A9" s="2" t="s">
        <v>1159</v>
      </c>
      <c r="B9" s="2" t="s">
        <v>1170</v>
      </c>
      <c r="C9" s="2" t="s">
        <v>1172</v>
      </c>
      <c r="D9" s="2" t="s">
        <v>1168</v>
      </c>
      <c r="E9" s="3" t="str">
        <f>HYPERLINK("http://mp.weixin.qq.com/s?__biz=MzI3NTMwNjUyMw==&amp;mid=2247513988&amp;idx=1&amp;sn=22037d03c4590fc4e11a016861b1d822&amp;chksm=eb0436f0dc73bfe6020bb28396523d028d90dcec4c7257c42593345c55acb94706e811dae338#rd","文章永久链接")</f>
        <v>文章永久链接</v>
      </c>
    </row>
    <row r="10" spans="1:5" x14ac:dyDescent="0.4">
      <c r="A10" s="2" t="s">
        <v>1159</v>
      </c>
      <c r="B10" s="2" t="s">
        <v>1173</v>
      </c>
      <c r="C10" s="2" t="s">
        <v>1172</v>
      </c>
      <c r="D10" s="2" t="s">
        <v>1171</v>
      </c>
      <c r="E10" s="3" t="str">
        <f>HYPERLINK("http://mp.weixin.qq.com/s?__biz=MzI3NTMwNjUyMw==&amp;mid=2247513988&amp;idx=2&amp;sn=d2e56c3b084a7048f137800c6a3c03da&amp;chksm=eb0436f0dc73bfe6a9e9635351fc219bdc67aaa7e2a77a3adf2abc6e571dfe55b58ba0de05e0#rd","文章永久链接")</f>
        <v>文章永久链接</v>
      </c>
    </row>
    <row r="11" spans="1:5" x14ac:dyDescent="0.4">
      <c r="A11" s="2" t="s">
        <v>1159</v>
      </c>
      <c r="B11" s="2" t="s">
        <v>1170</v>
      </c>
      <c r="C11" s="2" t="s">
        <v>1169</v>
      </c>
      <c r="D11" s="2" t="s">
        <v>1168</v>
      </c>
      <c r="E11" s="3" t="str">
        <f>HYPERLINK("http://mp.weixin.qq.com/s?__biz=MzI3NTMwNjUyMw==&amp;mid=2247513984&amp;idx=1&amp;sn=6157ad0978d1088c9e32f8dfa2adadd1&amp;chksm=eb0436f4dc73bfe260b3d40cfd43ed7d45f04414c9602eac0b0cfa72a67097cbf5e50d1a6ece#rd","文章永久链接")</f>
        <v>文章永久链接</v>
      </c>
    </row>
    <row r="12" spans="1:5" x14ac:dyDescent="0.4">
      <c r="A12" s="2" t="s">
        <v>1159</v>
      </c>
      <c r="B12" s="2" t="s">
        <v>1167</v>
      </c>
      <c r="C12" s="2" t="s">
        <v>1166</v>
      </c>
      <c r="D12" s="2" t="s">
        <v>1165</v>
      </c>
      <c r="E12" s="3" t="str">
        <f>HYPERLINK("http://mp.weixin.qq.com/s?__biz=MzI3NTMwNjUyMw==&amp;mid=2247513905&amp;idx=1&amp;sn=6a01b2e597050dd173d0286b22e1ad70&amp;chksm=eb043645dc73bf53f2c31a108d6f2a72cd573457019853947cc27e291b21126c18f1e0cf977c#rd","文章永久链接")</f>
        <v>文章永久链接</v>
      </c>
    </row>
    <row r="13" spans="1:5" x14ac:dyDescent="0.4">
      <c r="A13" s="2" t="s">
        <v>1159</v>
      </c>
      <c r="B13" s="2" t="s">
        <v>1164</v>
      </c>
      <c r="C13" s="2" t="s">
        <v>1163</v>
      </c>
      <c r="D13" s="2" t="s">
        <v>1162</v>
      </c>
      <c r="E13" s="3" t="str">
        <f>HYPERLINK("http://mp.weixin.qq.com/s?__biz=MzI3NTMwNjUyMw==&amp;mid=2247513868&amp;idx=1&amp;sn=9336116032259d6e2c1d67994b10e2fe&amp;chksm=eb043678dc73bf6e09aee9bd41a433d506cd48c676b71c96e61eb230c3503995ca0e07b0f80d#rd","文章永久链接")</f>
        <v>文章永久链接</v>
      </c>
    </row>
    <row r="14" spans="1:5" x14ac:dyDescent="0.4">
      <c r="A14" s="2" t="s">
        <v>1159</v>
      </c>
      <c r="B14" s="2" t="s">
        <v>1161</v>
      </c>
      <c r="C14" s="2" t="s">
        <v>1157</v>
      </c>
      <c r="D14" s="2" t="s">
        <v>1160</v>
      </c>
      <c r="E14" s="3" t="str">
        <f>HYPERLINK("http://mp.weixin.qq.com/s?__biz=MzI3NTMwNjUyMw==&amp;mid=2247513846&amp;idx=1&amp;sn=4e955d1332d41a31201c9668f5f9804e&amp;chksm=eb043782dc73be94a680dbdf6292891a6f0b6646c9a32c7aa169cf765681d57cd088bf7a0b62#rd","文章永久链接")</f>
        <v>文章永久链接</v>
      </c>
    </row>
    <row r="15" spans="1:5" x14ac:dyDescent="0.4">
      <c r="A15" s="2" t="s">
        <v>1159</v>
      </c>
      <c r="B15" s="2" t="s">
        <v>1158</v>
      </c>
      <c r="C15" s="2" t="s">
        <v>1157</v>
      </c>
      <c r="D15" s="2" t="s">
        <v>1156</v>
      </c>
      <c r="E15" s="3" t="str">
        <f>HYPERLINK("http://mp.weixin.qq.com/s?__biz=MzI3NTMwNjUyMw==&amp;mid=2247513846&amp;idx=2&amp;sn=84c759c22957d6a7d7fe37bd9d13da59&amp;chksm=eb043782dc73be9422a9e5d470338dec6a1b213882de6f57434886227d234b24d3f1f1ba13ba#rd","文章永久链接")</f>
        <v>文章永久链接</v>
      </c>
    </row>
    <row r="16" spans="1:5" x14ac:dyDescent="0.4">
      <c r="A16" s="2" t="s">
        <v>1159</v>
      </c>
      <c r="B16" s="2" t="s">
        <v>1161</v>
      </c>
      <c r="C16" s="2" t="s">
        <v>1194</v>
      </c>
      <c r="D16" s="2" t="s">
        <v>1160</v>
      </c>
      <c r="E16" s="3" t="str">
        <f>HYPERLINK("http://mp.weixin.qq.com/s?__biz=MzI3NTMwNjUyMw==&amp;mid=2247513845&amp;idx=1&amp;sn=7abc423ce2e6a4533e4eafd1d9594f0d&amp;chksm=eb043781dc73be976677829116a0254b663b9e3ba5e2aff3beb7ba5c76427e855ae2b47c2535#rd","文章永久链接")</f>
        <v>文章永久链接</v>
      </c>
    </row>
    <row r="17" spans="1:5" x14ac:dyDescent="0.4">
      <c r="A17" s="2" t="s">
        <v>1159</v>
      </c>
      <c r="B17" s="2" t="s">
        <v>1158</v>
      </c>
      <c r="C17" s="2" t="s">
        <v>1194</v>
      </c>
      <c r="D17" s="2" t="s">
        <v>1156</v>
      </c>
      <c r="E17" s="3" t="str">
        <f>HYPERLINK("http://mp.weixin.qq.com/s?__biz=MzI3NTMwNjUyMw==&amp;mid=2247513845&amp;idx=2&amp;sn=d578c36fd955b7fb625bc7b28adbf6f3&amp;chksm=eb043781dc73be972ce39873a6a11cf4d73001c77d9d8e60ad559ff26cdc741cb886836a401c#rd","文章永久链接")</f>
        <v>文章永久链接</v>
      </c>
    </row>
    <row r="18" spans="1:5" x14ac:dyDescent="0.4">
      <c r="A18" s="2" t="s">
        <v>1159</v>
      </c>
      <c r="B18" s="2" t="s">
        <v>1193</v>
      </c>
      <c r="C18" s="2" t="s">
        <v>1191</v>
      </c>
      <c r="D18" s="2" t="s">
        <v>1177</v>
      </c>
      <c r="E18" s="3" t="str">
        <f>HYPERLINK("http://mp.weixin.qq.com/s?__biz=MzI3NTMwNjUyMw==&amp;mid=2247513744&amp;idx=1&amp;sn=b6d30d671ed79efa2a29ebe35d772c28&amp;chksm=eb0437e4dc73bef21b1257a2d225b922e32fccc6eb6592d39a5b8d6decfd121cc5ffb2230bc8#rd","文章永久链接")</f>
        <v>文章永久链接</v>
      </c>
    </row>
    <row r="19" spans="1:5" x14ac:dyDescent="0.4">
      <c r="A19" s="2" t="s">
        <v>1159</v>
      </c>
      <c r="B19" s="2" t="s">
        <v>1192</v>
      </c>
      <c r="C19" s="2" t="s">
        <v>1191</v>
      </c>
      <c r="D19" s="2" t="s">
        <v>1190</v>
      </c>
      <c r="E19" s="3" t="str">
        <f>HYPERLINK("http://mp.weixin.qq.com/s?__biz=MzI3NTMwNjUyMw==&amp;mid=2247513744&amp;idx=2&amp;sn=c71b4199a1ce9020d2d9a52a458026d8&amp;chksm=eb0437e4dc73bef2f0befdf7951fc6aa229fb408ffeedee21e06145c2286d55d7b9f3279513d#rd","文章永久链接")</f>
        <v>文章永久链接</v>
      </c>
    </row>
    <row r="20" spans="1:5" x14ac:dyDescent="0.4">
      <c r="A20" s="2" t="s">
        <v>1159</v>
      </c>
      <c r="B20" s="2" t="s">
        <v>1189</v>
      </c>
      <c r="C20" s="2" t="s">
        <v>1188</v>
      </c>
      <c r="D20" s="2" t="s">
        <v>1187</v>
      </c>
      <c r="E20" s="3" t="str">
        <f>HYPERLINK("http://mp.weixin.qq.com/s?__biz=MzI3NTMwNjUyMw==&amp;mid=2247513714&amp;idx=1&amp;sn=f36681e1fc88a6875a0aeae1ed7c7e67&amp;chksm=eb043706dc73be105d6654f016f9ecbbd5929f018e3f1becdd5f16542323d6305fd78be3c4a9#rd","文章永久链接")</f>
        <v>文章永久链接</v>
      </c>
    </row>
    <row r="21" spans="1:5" x14ac:dyDescent="0.4">
      <c r="A21" s="2" t="s">
        <v>1159</v>
      </c>
      <c r="B21" s="2" t="s">
        <v>1186</v>
      </c>
      <c r="C21" s="2" t="s">
        <v>1185</v>
      </c>
      <c r="D21" s="2" t="s">
        <v>1184</v>
      </c>
      <c r="E21" s="3" t="str">
        <f>HYPERLINK("http://mp.weixin.qq.com/s?__biz=MzI3NTMwNjUyMw==&amp;mid=2247513692&amp;idx=1&amp;sn=f552c6a4b836d321848d9aee025e4f25&amp;chksm=eb043728dc73be3ebfbfb459ffece0200962aacaba1cdd2db89a1a8dd641df75a4b080e4f240#rd","文章永久链接")</f>
        <v>文章永久链接</v>
      </c>
    </row>
    <row r="22" spans="1:5" x14ac:dyDescent="0.4">
      <c r="A22" s="2" t="s">
        <v>1159</v>
      </c>
      <c r="B22" s="2" t="s">
        <v>1186</v>
      </c>
      <c r="C22" s="2" t="s">
        <v>1214</v>
      </c>
      <c r="D22" s="2" t="s">
        <v>1184</v>
      </c>
      <c r="E22" s="3" t="str">
        <f>HYPERLINK("http://mp.weixin.qq.com/s?__biz=MzI3NTMwNjUyMw==&amp;mid=2247513691&amp;idx=1&amp;sn=7370d83861e2fdcd89c66b81a6243462&amp;chksm=eb04372fdc73be39608c8c532dff833774322979aedac3e5c4e953e345aa4e6b77b85e566255#rd","文章永久链接")</f>
        <v>文章永久链接</v>
      </c>
    </row>
    <row r="23" spans="1:5" x14ac:dyDescent="0.4">
      <c r="A23" s="2" t="s">
        <v>1159</v>
      </c>
      <c r="B23" s="2" t="s">
        <v>1209</v>
      </c>
      <c r="C23" s="2" t="s">
        <v>1211</v>
      </c>
      <c r="D23" s="2" t="s">
        <v>1207</v>
      </c>
      <c r="E23" s="3" t="str">
        <f>HYPERLINK("http://mp.weixin.qq.com/s?__biz=MzI3NTMwNjUyMw==&amp;mid=2247513662&amp;idx=1&amp;sn=6ba5eff8af732d564d6f3a4a462e4ee0&amp;chksm=eb04374adc73be5c44d75841413b2373d68c819241c25c1c7bf4550ead173638ae3a699281ce#rd","文章永久链接")</f>
        <v>文章永久链接</v>
      </c>
    </row>
    <row r="24" spans="1:5" x14ac:dyDescent="0.4">
      <c r="A24" s="2" t="s">
        <v>1159</v>
      </c>
      <c r="B24" s="2" t="s">
        <v>1213</v>
      </c>
      <c r="C24" s="2" t="s">
        <v>1211</v>
      </c>
      <c r="D24" s="2" t="s">
        <v>1177</v>
      </c>
      <c r="E24" s="3" t="str">
        <f>HYPERLINK("http://mp.weixin.qq.com/s?__biz=MzI3NTMwNjUyMw==&amp;mid=2247513662&amp;idx=2&amp;sn=33d04066efc86b5839acac5849c98fc7&amp;chksm=eb04374adc73be5ce54d9b00bc97e02eff4bd0a84c9d504cbe855c18e140f924ef8ce9f20830#rd","文章永久链接")</f>
        <v>文章永久链接</v>
      </c>
    </row>
    <row r="25" spans="1:5" x14ac:dyDescent="0.4">
      <c r="A25" s="2" t="s">
        <v>1159</v>
      </c>
      <c r="B25" s="2" t="s">
        <v>1212</v>
      </c>
      <c r="C25" s="2" t="s">
        <v>1211</v>
      </c>
      <c r="D25" s="2" t="s">
        <v>1210</v>
      </c>
      <c r="E25" s="3" t="str">
        <f>HYPERLINK("http://mp.weixin.qq.com/s?__biz=MzI3NTMwNjUyMw==&amp;mid=2247513662&amp;idx=3&amp;sn=f12bc7e7722b0e5a415220b68e319a72&amp;chksm=eb04374adc73be5cf06f0b81ad8c9a64f8bb5c7fdb0334143f42ca4331403ac6e5446fcba938#rd","文章永久链接")</f>
        <v>文章永久链接</v>
      </c>
    </row>
    <row r="26" spans="1:5" x14ac:dyDescent="0.4">
      <c r="A26" s="2" t="s">
        <v>1159</v>
      </c>
      <c r="B26" s="2" t="s">
        <v>1209</v>
      </c>
      <c r="C26" s="2" t="s">
        <v>1208</v>
      </c>
      <c r="D26" s="2" t="s">
        <v>1207</v>
      </c>
      <c r="E26" s="3" t="str">
        <f>HYPERLINK("http://mp.weixin.qq.com/s?__biz=MzI3NTMwNjUyMw==&amp;mid=2247513616&amp;idx=1&amp;sn=cac3a7b7478deb54b912f1e588f19c06&amp;chksm=eb043764dc73be72e8180e2f79d15415ef1c58fabb71fbbd7ce31fe40d10d065a5ce06a7508c#rd","文章永久链接")</f>
        <v>文章永久链接</v>
      </c>
    </row>
    <row r="27" spans="1:5" x14ac:dyDescent="0.4">
      <c r="A27" s="2" t="s">
        <v>1159</v>
      </c>
      <c r="B27" s="2" t="s">
        <v>1206</v>
      </c>
      <c r="C27" s="2" t="s">
        <v>1205</v>
      </c>
      <c r="D27" s="2" t="s">
        <v>1204</v>
      </c>
      <c r="E27" s="3" t="str">
        <f>HYPERLINK("http://mp.weixin.qq.com/s?__biz=MzI3NTMwNjUyMw==&amp;mid=2247513548&amp;idx=1&amp;sn=60a45b39fabfb95352ff0724d72d237a&amp;chksm=eb0434b8dc73bdaee4b38bed8a0d6a2144e16e4ecaafea129561f66a61febdf477c244ab5adb#rd","文章永久链接")</f>
        <v>文章永久链接</v>
      </c>
    </row>
    <row r="28" spans="1:5" x14ac:dyDescent="0.4">
      <c r="A28" s="2" t="s">
        <v>1159</v>
      </c>
      <c r="B28" s="2" t="s">
        <v>1203</v>
      </c>
      <c r="C28" s="2" t="s">
        <v>1202</v>
      </c>
      <c r="D28" s="2" t="s">
        <v>1201</v>
      </c>
      <c r="E28" s="3" t="str">
        <f>HYPERLINK("http://mp.weixin.qq.com/s?__biz=MzI3NTMwNjUyMw==&amp;mid=2247513526&amp;idx=1&amp;sn=133e1df331020a34b11cbf9406481daa&amp;chksm=eb0434c2dc73bdd411b4c29e32a72fdf3a6d244520b68c99b9160f19accffc5851acdae05f0f#rd","文章永久链接")</f>
        <v>文章永久链接</v>
      </c>
    </row>
    <row r="29" spans="1:5" x14ac:dyDescent="0.4">
      <c r="A29" s="2" t="s">
        <v>1159</v>
      </c>
      <c r="B29" s="2" t="s">
        <v>1199</v>
      </c>
      <c r="C29" s="2" t="s">
        <v>1200</v>
      </c>
      <c r="D29" s="2" t="s">
        <v>1198</v>
      </c>
      <c r="E29" s="3" t="str">
        <f>HYPERLINK("http://mp.weixin.qq.com/s?__biz=MzI3NTMwNjUyMw==&amp;mid=2247513525&amp;idx=1&amp;sn=e283fad9ef6d7e6081aea9a60a6f70ad&amp;chksm=eb0434c1dc73bdd7a6d6502b6e71a1af3d24aef901c4c4014888296f0c7398af31f8fa038b83#rd","文章永久链接")</f>
        <v>文章永久链接</v>
      </c>
    </row>
    <row r="30" spans="1:5" x14ac:dyDescent="0.4">
      <c r="A30" s="2" t="s">
        <v>1159</v>
      </c>
      <c r="B30" s="2" t="s">
        <v>1197</v>
      </c>
      <c r="C30" s="2" t="s">
        <v>1200</v>
      </c>
      <c r="D30" s="2" t="s">
        <v>1195</v>
      </c>
      <c r="E30" s="3" t="str">
        <f>HYPERLINK("http://mp.weixin.qq.com/s?__biz=MzI3NTMwNjUyMw==&amp;mid=2247513525&amp;idx=2&amp;sn=74f5a6c7d748056a2fe61f15ddb7b731&amp;chksm=eb0434c1dc73bdd7f872d0f286c540bc2ac14305a036531e21f9194737548adf9a6e149f4a2a#rd","文章永久链接")</f>
        <v>文章永久链接</v>
      </c>
    </row>
    <row r="31" spans="1:5" x14ac:dyDescent="0.4">
      <c r="A31" s="2" t="s">
        <v>1159</v>
      </c>
      <c r="B31" s="2" t="s">
        <v>1199</v>
      </c>
      <c r="C31" s="2" t="s">
        <v>1196</v>
      </c>
      <c r="D31" s="2" t="s">
        <v>1198</v>
      </c>
      <c r="E31" s="3" t="str">
        <f>HYPERLINK("http://mp.weixin.qq.com/s?__biz=MzI3NTMwNjUyMw==&amp;mid=2247513524&amp;idx=1&amp;sn=25de0ab85d7070e405d8cdca761267af&amp;chksm=eb0434c0dc73bdd67a9e154c7a3a493e3be31318d60fc446c2aa4d4c1c1f45e4c541424e99ef#rd","文章永久链接")</f>
        <v>文章永久链接</v>
      </c>
    </row>
    <row r="32" spans="1:5" x14ac:dyDescent="0.4">
      <c r="A32" s="2" t="s">
        <v>1159</v>
      </c>
      <c r="B32" s="2" t="s">
        <v>1197</v>
      </c>
      <c r="C32" s="2" t="s">
        <v>1196</v>
      </c>
      <c r="D32" s="2" t="s">
        <v>1195</v>
      </c>
      <c r="E32" s="3" t="str">
        <f>HYPERLINK("http://mp.weixin.qq.com/s?__biz=MzI3NTMwNjUyMw==&amp;mid=2247513524&amp;idx=2&amp;sn=41008fe5361658d054dadf0f29282380&amp;chksm=eb0434c0dc73bdd64055cb049f818b25d59adecd33acdfb539f768209519cde8cb08f0995b2d#rd","文章永久链接")</f>
        <v>文章永久链接</v>
      </c>
    </row>
    <row r="33" spans="1:5" x14ac:dyDescent="0.4">
      <c r="A33" s="2" t="s">
        <v>1159</v>
      </c>
      <c r="B33" s="2" t="s">
        <v>1227</v>
      </c>
      <c r="C33" s="2" t="s">
        <v>1225</v>
      </c>
      <c r="D33" s="2" t="s">
        <v>1226</v>
      </c>
      <c r="E33" s="3" t="str">
        <f>HYPERLINK("http://mp.weixin.qq.com/s?__biz=MzI3NTMwNjUyMw==&amp;mid=2247513382&amp;idx=1&amp;sn=4c431bff4e7cc2a9e447959032090bf1&amp;chksm=eb043452dc73bd442eb425517de353024aaa194a204fda412b5989cde1abfdb797cb2655e310#rd","文章永久链接")</f>
        <v>文章永久链接</v>
      </c>
    </row>
    <row r="34" spans="1:5" x14ac:dyDescent="0.4">
      <c r="A34" s="2" t="s">
        <v>1159</v>
      </c>
      <c r="B34" s="2" t="s">
        <v>1224</v>
      </c>
      <c r="C34" s="2" t="s">
        <v>1225</v>
      </c>
      <c r="D34" s="2" t="s">
        <v>1222</v>
      </c>
      <c r="E34" s="3" t="str">
        <f>HYPERLINK("http://mp.weixin.qq.com/s?__biz=MzI3NTMwNjUyMw==&amp;mid=2247513382&amp;idx=2&amp;sn=912500db28b709aae087c5b86e9f4e6b&amp;chksm=eb043452dc73bd44fe27a672135a917d26ba1fa0bf82f10ba83651c956f9cb26c41124aed7e1#rd","文章永久链接")</f>
        <v>文章永久链接</v>
      </c>
    </row>
    <row r="35" spans="1:5" x14ac:dyDescent="0.4">
      <c r="A35" s="2" t="s">
        <v>1159</v>
      </c>
      <c r="B35" s="2" t="s">
        <v>1217</v>
      </c>
      <c r="C35" s="2" t="s">
        <v>1225</v>
      </c>
      <c r="D35" s="2" t="s">
        <v>1215</v>
      </c>
      <c r="E35" s="3" t="str">
        <f>HYPERLINK("http://mp.weixin.qq.com/s?__biz=MzI3NTMwNjUyMw==&amp;mid=2247513382&amp;idx=3&amp;sn=651d55e1a24ffdcae095474d53b9f07b&amp;chksm=eb043452dc73bd44b7f131470a39f90ed6606f8dbf0b4fce2462b2169154c24fb7e9d2b78a72#rd","文章永久链接")</f>
        <v>文章永久链接</v>
      </c>
    </row>
    <row r="36" spans="1:5" x14ac:dyDescent="0.4">
      <c r="A36" s="2" t="s">
        <v>1159</v>
      </c>
      <c r="B36" s="2" t="s">
        <v>1224</v>
      </c>
      <c r="C36" s="2" t="s">
        <v>1223</v>
      </c>
      <c r="D36" s="2" t="s">
        <v>1222</v>
      </c>
      <c r="E36" s="3" t="str">
        <f>HYPERLINK("http://mp.weixin.qq.com/s?__biz=MzI3NTMwNjUyMw==&amp;mid=2247513379&amp;idx=1&amp;sn=425422b4c01fae67075133f8b28ded63&amp;chksm=eb043457dc73bd41b37f6861b32c7fd257bd5ab228ed9b5ae3e51bb5b0d965272d94182b1bff#rd","文章永久链接")</f>
        <v>文章永久链接</v>
      </c>
    </row>
    <row r="37" spans="1:5" x14ac:dyDescent="0.4">
      <c r="A37" s="2" t="s">
        <v>1159</v>
      </c>
      <c r="B37" s="2" t="s">
        <v>1221</v>
      </c>
      <c r="C37" s="2" t="s">
        <v>1219</v>
      </c>
      <c r="D37" s="2" t="s">
        <v>1177</v>
      </c>
      <c r="E37" s="3" t="str">
        <f>HYPERLINK("http://mp.weixin.qq.com/s?__biz=MzI3NTMwNjUyMw==&amp;mid=2247513370&amp;idx=1&amp;sn=b73c71b2b12fa3f7bb700c0c58873ff0&amp;chksm=eb04346edc73bd7809d6976289985898aea97c166f20e05975a28c56c8a884d47a98b431d9d0#rd","文章永久链接")</f>
        <v>文章永久链接</v>
      </c>
    </row>
    <row r="38" spans="1:5" x14ac:dyDescent="0.4">
      <c r="A38" s="2" t="s">
        <v>1159</v>
      </c>
      <c r="B38" s="2" t="s">
        <v>1220</v>
      </c>
      <c r="C38" s="2" t="s">
        <v>1219</v>
      </c>
      <c r="D38" s="2" t="s">
        <v>1218</v>
      </c>
      <c r="E38" s="3" t="str">
        <f>HYPERLINK("http://mp.weixin.qq.com/s?__biz=MzI3NTMwNjUyMw==&amp;mid=2247513370&amp;idx=2&amp;sn=521f86f44269d518214c4ef8b50947c2&amp;chksm=eb04346edc73bd786d66eb2ede4c82c13dfc4783ed03bc925b49a30b023d52842c8b517a0f20#rd","文章永久链接")</f>
        <v>文章永久链接</v>
      </c>
    </row>
    <row r="39" spans="1:5" x14ac:dyDescent="0.4">
      <c r="A39" s="2" t="s">
        <v>1159</v>
      </c>
      <c r="B39" s="2" t="s">
        <v>1217</v>
      </c>
      <c r="C39" s="2" t="s">
        <v>1216</v>
      </c>
      <c r="D39" s="2" t="s">
        <v>1215</v>
      </c>
      <c r="E39" s="3" t="str">
        <f>HYPERLINK("http://mp.weixin.qq.com/s?__biz=MzI3NTMwNjUyMw==&amp;mid=2247513336&amp;idx=1&amp;sn=7c07b62de75c0c7650e97ccf7a408211&amp;chksm=eb04358cdc73bc9a83eb303e1e0af0a96dfa13c0db601b58de888afdcf2ac7a182e49e01241a#rd","文章永久链接")</f>
        <v>文章永久链接</v>
      </c>
    </row>
  </sheetData>
  <sortState xmlns:xlrd2="http://schemas.microsoft.com/office/spreadsheetml/2017/richdata2" ref="A5:E39">
    <sortCondition descending="1" ref="C5:C39"/>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E4AB5-FC03-4ECE-963B-73C694CA39B1}">
  <sheetPr>
    <outlinePr summaryBelow="0" summaryRight="0"/>
  </sheetPr>
  <dimension ref="A1:E30"/>
  <sheetViews>
    <sheetView zoomScaleNormal="100" workbookViewId="0">
      <selection activeCell="A2" sqref="A2:XFD9"/>
    </sheetView>
  </sheetViews>
  <sheetFormatPr defaultRowHeight="12.3" x14ac:dyDescent="0.4"/>
  <cols>
    <col min="1" max="1" width="7.19921875" style="2" customWidth="1"/>
    <col min="2" max="2" width="53.09765625" style="2" customWidth="1"/>
    <col min="3" max="3" width="17.09765625" style="2" customWidth="1"/>
    <col min="4" max="4" width="195.296875" style="2" customWidth="1"/>
    <col min="5" max="5" width="10.796875" style="2" customWidth="1"/>
    <col min="6" max="16384" width="8.796875" style="1"/>
  </cols>
  <sheetData>
    <row r="1" spans="1:5" x14ac:dyDescent="0.4">
      <c r="A1" s="2" t="s">
        <v>313</v>
      </c>
      <c r="B1" s="2" t="s">
        <v>312</v>
      </c>
      <c r="C1" s="2" t="s">
        <v>311</v>
      </c>
      <c r="D1" s="2" t="s">
        <v>310</v>
      </c>
      <c r="E1" s="2" t="s">
        <v>309</v>
      </c>
    </row>
    <row r="2" spans="1:5" customFormat="1" ht="14.1" x14ac:dyDescent="0.4">
      <c r="A2" s="4" t="s">
        <v>1231</v>
      </c>
      <c r="B2" s="4" t="s">
        <v>1547</v>
      </c>
      <c r="C2" s="4" t="s">
        <v>1548</v>
      </c>
      <c r="D2" s="4" t="s">
        <v>1549</v>
      </c>
      <c r="E2" s="5" t="str">
        <f>HYPERLINK("http://mp.weixin.qq.com/s?__biz=MzUxMzkwMjY1MA==&amp;mid=2247490044&amp;idx=1&amp;sn=7cba8ce1a82e36f50a44c1fff4b6a412&amp;chksm=f94f48a9ce38c1bf10e19aaacb69c789f86a0ba1b069aae9f40d741b6352c924bd8cdf2ab9c7#rd","文章永久链接")</f>
        <v>文章永久链接</v>
      </c>
    </row>
    <row r="3" spans="1:5" customFormat="1" ht="14.1" x14ac:dyDescent="0.4">
      <c r="A3" s="4" t="s">
        <v>1231</v>
      </c>
      <c r="B3" s="4" t="s">
        <v>1448</v>
      </c>
      <c r="C3" s="4" t="s">
        <v>1548</v>
      </c>
      <c r="D3" s="4" t="s">
        <v>1550</v>
      </c>
      <c r="E3" s="5" t="str">
        <f>HYPERLINK("http://mp.weixin.qq.com/s?__biz=MzUxMzkwMjY1MA==&amp;mid=2247490044&amp;idx=2&amp;sn=31dc910a8df575a62895a08709926336&amp;chksm=f94f48a9ce38c1bf421db6b5ad4cfa8f40c62dad25f41a288b4b29257166d74f7b77809dfa15#rd","文章永久链接")</f>
        <v>文章永久链接</v>
      </c>
    </row>
    <row r="4" spans="1:5" customFormat="1" ht="14.1" x14ac:dyDescent="0.4">
      <c r="A4" s="4" t="s">
        <v>1231</v>
      </c>
      <c r="B4" s="4" t="s">
        <v>1450</v>
      </c>
      <c r="C4" s="4" t="s">
        <v>1548</v>
      </c>
      <c r="D4" s="4" t="s">
        <v>1551</v>
      </c>
      <c r="E4" s="5" t="str">
        <f>HYPERLINK("http://mp.weixin.qq.com/s?__biz=MzUxMzkwMjY1MA==&amp;mid=2247490044&amp;idx=3&amp;sn=df9697fdc885e5995decc20d06ff4c74&amp;chksm=f94f48a9ce38c1bfce81c9777ed7bf8e8c21b33e2ba91e574d579142ec89a1b47da93520bb0e#rd","文章永久链接")</f>
        <v>文章永久链接</v>
      </c>
    </row>
    <row r="5" spans="1:5" customFormat="1" ht="14.1" x14ac:dyDescent="0.4">
      <c r="A5" s="4" t="s">
        <v>1231</v>
      </c>
      <c r="B5" s="4" t="s">
        <v>1552</v>
      </c>
      <c r="C5" s="4" t="s">
        <v>1553</v>
      </c>
      <c r="D5" s="4" t="s">
        <v>1554</v>
      </c>
      <c r="E5" s="5" t="str">
        <f>HYPERLINK("http://mp.weixin.qq.com/s?__biz=MzUxMzkwMjY1MA==&amp;mid=2247490004&amp;idx=1&amp;sn=a2d2381a1926d188e7d837312edb2360&amp;chksm=f94f4881ce38c19725d84f59fb12630522656393a633f57cedfc57c8b38e29fd4fb2ed0c16d0#rd","文章永久链接")</f>
        <v>文章永久链接</v>
      </c>
    </row>
    <row r="6" spans="1:5" customFormat="1" ht="14.1" x14ac:dyDescent="0.4">
      <c r="A6" s="4" t="s">
        <v>1231</v>
      </c>
      <c r="B6" s="4" t="s">
        <v>1459</v>
      </c>
      <c r="C6" s="4" t="s">
        <v>1555</v>
      </c>
      <c r="D6" s="4" t="s">
        <v>1461</v>
      </c>
      <c r="E6" s="5" t="str">
        <f>HYPERLINK("http://mp.weixin.qq.com/s?__biz=MzUxMzkwMjY1MA==&amp;mid=2247489977&amp;idx=1&amp;sn=56376b252de262cbe5de2b2310349f8e&amp;chksm=f94f48ecce38c1fa1cd0edcebeccc7f1b303bce39c3df306e99ff5a113c61a1ee8c13bf1a38f#rd","文章永久链接")</f>
        <v>文章永久链接</v>
      </c>
    </row>
    <row r="7" spans="1:5" customFormat="1" ht="14.1" x14ac:dyDescent="0.4">
      <c r="A7" s="4" t="s">
        <v>1231</v>
      </c>
      <c r="B7" s="4" t="s">
        <v>1482</v>
      </c>
      <c r="C7" s="4" t="s">
        <v>1556</v>
      </c>
      <c r="D7" s="4" t="s">
        <v>1557</v>
      </c>
      <c r="E7" s="5" t="str">
        <f>HYPERLINK("http://mp.weixin.qq.com/s?__biz=MzUxMzkwMjY1MA==&amp;mid=2247489974&amp;idx=1&amp;sn=c4df594214d1bb4f5dce7efbedc356a0&amp;chksm=f94f48e3ce38c1f52b609713d15121b0d53b8a9408d5b5c4d7b2236425ca7c4fde4d91e5ecce#rd","文章永久链接")</f>
        <v>文章永久链接</v>
      </c>
    </row>
    <row r="8" spans="1:5" customFormat="1" ht="14.1" x14ac:dyDescent="0.4">
      <c r="A8" s="4" t="s">
        <v>1231</v>
      </c>
      <c r="B8" s="4" t="s">
        <v>1558</v>
      </c>
      <c r="C8" s="4" t="s">
        <v>1556</v>
      </c>
      <c r="D8" s="4" t="s">
        <v>1559</v>
      </c>
      <c r="E8" s="5" t="str">
        <f>HYPERLINK("http://mp.weixin.qq.com/s?__biz=MzUxMzkwMjY1MA==&amp;mid=2247489974&amp;idx=2&amp;sn=74c324624dbe7b7dc0110034e2c7eecc&amp;chksm=f94f48e3ce38c1f5a2d224e3dab99a1791e2c3c71d41a92b33c76893db3db4bd870f46ed2f8a#rd","文章永久链接")</f>
        <v>文章永久链接</v>
      </c>
    </row>
    <row r="9" spans="1:5" customFormat="1" ht="14.1" x14ac:dyDescent="0.4">
      <c r="A9" s="4" t="s">
        <v>1231</v>
      </c>
      <c r="B9" s="4" t="s">
        <v>1560</v>
      </c>
      <c r="C9" s="4" t="s">
        <v>1556</v>
      </c>
      <c r="D9" s="4" t="s">
        <v>1561</v>
      </c>
      <c r="E9" s="5" t="str">
        <f>HYPERLINK("http://mp.weixin.qq.com/s?__biz=MzUxMzkwMjY1MA==&amp;mid=2247489974&amp;idx=3&amp;sn=29e2543312b2c6318cda19eb22f1dda8&amp;chksm=f94f48e3ce38c1f572c4f444ec82d8fe9fc4d23a83ed9c181d7c358e252211f37df7cc031401#rd","文章永久链接")</f>
        <v>文章永久链接</v>
      </c>
    </row>
    <row r="10" spans="1:5" x14ac:dyDescent="0.4">
      <c r="A10" s="2" t="s">
        <v>1231</v>
      </c>
      <c r="B10" s="2" t="s">
        <v>1245</v>
      </c>
      <c r="C10" s="2" t="s">
        <v>1237</v>
      </c>
      <c r="D10" s="2" t="s">
        <v>1244</v>
      </c>
      <c r="E10" s="3" t="str">
        <f>HYPERLINK("http://mp.weixin.qq.com/s?__biz=MzUxMzkwMjY1MA==&amp;mid=2247489972&amp;idx=1&amp;sn=a60188499a92c46e156b574326b88355&amp;chksm=f94f48e1ce38c1f7512125f9d81f626bec6b251c7f2a6ee644b10ee53fd605b2b519c1f9a697#rd","文章永久链接")</f>
        <v>文章永久链接</v>
      </c>
    </row>
    <row r="11" spans="1:5" x14ac:dyDescent="0.4">
      <c r="A11" s="2" t="s">
        <v>1231</v>
      </c>
      <c r="B11" s="2" t="s">
        <v>1243</v>
      </c>
      <c r="C11" s="2" t="s">
        <v>1237</v>
      </c>
      <c r="D11" s="2" t="s">
        <v>1242</v>
      </c>
      <c r="E11" s="3" t="str">
        <f>HYPERLINK("http://mp.weixin.qq.com/s?__biz=MzUxMzkwMjY1MA==&amp;mid=2247489972&amp;idx=2&amp;sn=97c9d49337fe34e8d75f8257fbef6463&amp;chksm=f94f48e1ce38c1f7fb9aa3cd0fd69ce4618f7539d51d9123cc8f39940ee59c0277bc0277f801#rd","文章永久链接")</f>
        <v>文章永久链接</v>
      </c>
    </row>
    <row r="12" spans="1:5" x14ac:dyDescent="0.4">
      <c r="A12" s="2" t="s">
        <v>1231</v>
      </c>
      <c r="B12" s="2" t="s">
        <v>1241</v>
      </c>
      <c r="C12" s="2" t="s">
        <v>1237</v>
      </c>
      <c r="D12" s="2" t="s">
        <v>1240</v>
      </c>
      <c r="E12" s="3" t="str">
        <f>HYPERLINK("http://mp.weixin.qq.com/s?__biz=MzUxMzkwMjY1MA==&amp;mid=2247489972&amp;idx=3&amp;sn=2154c5495e3d9f478a48e2d17d5bca41&amp;chksm=f94f48e1ce38c1f7a3c68f19398cf7db5c7d5cb57c1079e38dfa318d2fc2203d0a7e507e12b4#rd","文章永久链接")</f>
        <v>文章永久链接</v>
      </c>
    </row>
    <row r="13" spans="1:5" x14ac:dyDescent="0.4">
      <c r="A13" s="2" t="s">
        <v>1231</v>
      </c>
      <c r="B13" s="2" t="s">
        <v>890</v>
      </c>
      <c r="C13" s="2" t="s">
        <v>1237</v>
      </c>
      <c r="D13" s="2" t="s">
        <v>1239</v>
      </c>
      <c r="E13" s="3" t="str">
        <f>HYPERLINK("http://mp.weixin.qq.com/s?__biz=MzUxMzkwMjY1MA==&amp;mid=2247489972&amp;idx=4&amp;sn=b12337d33a064cfda43a554203a9b3db&amp;chksm=f94f48e1ce38c1f7ca5f32aaef862c004fd82942af94d6679954717c782a3c2254cac31cf65a#rd","文章永久链接")</f>
        <v>文章永久链接</v>
      </c>
    </row>
    <row r="14" spans="1:5" x14ac:dyDescent="0.4">
      <c r="A14" s="2" t="s">
        <v>1231</v>
      </c>
      <c r="B14" s="2" t="s">
        <v>1238</v>
      </c>
      <c r="C14" s="2" t="s">
        <v>1237</v>
      </c>
      <c r="D14" s="2" t="s">
        <v>1236</v>
      </c>
      <c r="E14" s="3" t="str">
        <f>HYPERLINK("http://mp.weixin.qq.com/s?__biz=MzUxMzkwMjY1MA==&amp;mid=2247489972&amp;idx=5&amp;sn=6dcd3b95c45ef096a850c0e6bd09a08d&amp;chksm=f94f48e1ce38c1f78b2c47a454e7eb0a89faa99b172c25a1e7945c3dbad80fe5c5311cd4f639#rd","文章永久链接")</f>
        <v>文章永久链接</v>
      </c>
    </row>
    <row r="15" spans="1:5" x14ac:dyDescent="0.4">
      <c r="A15" s="2" t="s">
        <v>1231</v>
      </c>
      <c r="B15" s="2" t="s">
        <v>1235</v>
      </c>
      <c r="C15" s="2" t="s">
        <v>1229</v>
      </c>
      <c r="D15" s="2" t="s">
        <v>1234</v>
      </c>
      <c r="E15" s="3" t="str">
        <f>HYPERLINK("http://mp.weixin.qq.com/s?__biz=MzUxMzkwMjY1MA==&amp;mid=2247489893&amp;idx=1&amp;sn=83acf878fca4ed7d8f08a9fb6274c2bb&amp;chksm=f94f4830ce38c126c2c0198e271874dd6a4ef93a777cf4aef051627932efdf5c58f75d30c1d4#rd","文章永久链接")</f>
        <v>文章永久链接</v>
      </c>
    </row>
    <row r="16" spans="1:5" x14ac:dyDescent="0.4">
      <c r="A16" s="2" t="s">
        <v>1231</v>
      </c>
      <c r="B16" s="2" t="s">
        <v>1233</v>
      </c>
      <c r="C16" s="2" t="s">
        <v>1229</v>
      </c>
      <c r="D16" s="2" t="s">
        <v>1232</v>
      </c>
      <c r="E16" s="3" t="str">
        <f>HYPERLINK("http://mp.weixin.qq.com/s?__biz=MzUxMzkwMjY1MA==&amp;mid=2247489893&amp;idx=2&amp;sn=83b3f05413201ca75e5271da2b5fb9ea&amp;chksm=f94f4830ce38c1262ae64c8e4fa07cf937237096f94d3613f88ea5cfa290f79aff30fd96b44b#rd","文章永久链接")</f>
        <v>文章永久链接</v>
      </c>
    </row>
    <row r="17" spans="1:5" x14ac:dyDescent="0.4">
      <c r="A17" s="2" t="s">
        <v>1231</v>
      </c>
      <c r="B17" s="2" t="s">
        <v>1230</v>
      </c>
      <c r="C17" s="2" t="s">
        <v>1229</v>
      </c>
      <c r="D17" s="2" t="s">
        <v>1228</v>
      </c>
      <c r="E17" s="3" t="str">
        <f>HYPERLINK("http://mp.weixin.qq.com/s?__biz=MzUxMzkwMjY1MA==&amp;mid=2247489893&amp;idx=3&amp;sn=ab247bdf0c18688111acb7bf47d3d706&amp;chksm=f94f4830ce38c12675ff6a1ef417825fc263805c2fa0d8ffa6de285479709a9a7fefcc46c976#rd","文章永久链接")</f>
        <v>文章永久链接</v>
      </c>
    </row>
    <row r="18" spans="1:5" x14ac:dyDescent="0.4">
      <c r="A18" s="2" t="s">
        <v>1231</v>
      </c>
      <c r="B18" s="2" t="s">
        <v>1273</v>
      </c>
      <c r="C18" s="2" t="s">
        <v>1268</v>
      </c>
      <c r="D18" s="2" t="s">
        <v>1272</v>
      </c>
      <c r="E18" s="3" t="str">
        <f>HYPERLINK("http://mp.weixin.qq.com/s?__biz=MzUxMzkwMjY1MA==&amp;mid=2247489817&amp;idx=1&amp;sn=feaaa8d3f0c5a4ecf7a67622a80afab6&amp;chksm=f94f484cce38c15ad5b8816f5f797fb6c3d0167f199a289d19fd0f8e565410d9228aec7352af#rd","文章永久链接")</f>
        <v>文章永久链接</v>
      </c>
    </row>
    <row r="19" spans="1:5" x14ac:dyDescent="0.4">
      <c r="A19" s="2" t="s">
        <v>1231</v>
      </c>
      <c r="B19" s="2" t="s">
        <v>1271</v>
      </c>
      <c r="C19" s="2" t="s">
        <v>1268</v>
      </c>
      <c r="D19" s="2" t="s">
        <v>1270</v>
      </c>
      <c r="E19" s="3" t="str">
        <f>HYPERLINK("http://mp.weixin.qq.com/s?__biz=MzUxMzkwMjY1MA==&amp;mid=2247489817&amp;idx=2&amp;sn=ba2a5cd5643aa2a09f48eaa80d420793&amp;chksm=f94f484cce38c15a2d22d89a48b683a80c6d8bcd34488613172fcdcefd9740359555b4c9bfd1#rd","文章永久链接")</f>
        <v>文章永久链接</v>
      </c>
    </row>
    <row r="20" spans="1:5" x14ac:dyDescent="0.4">
      <c r="A20" s="2" t="s">
        <v>1231</v>
      </c>
      <c r="B20" s="2" t="s">
        <v>1269</v>
      </c>
      <c r="C20" s="2" t="s">
        <v>1268</v>
      </c>
      <c r="D20" s="2" t="s">
        <v>1267</v>
      </c>
      <c r="E20" s="3" t="str">
        <f>HYPERLINK("http://mp.weixin.qq.com/s?__biz=MzUxMzkwMjY1MA==&amp;mid=2247489817&amp;idx=3&amp;sn=40bcfcf25d4b5e34e476cc000dce3e48&amp;chksm=f94f484cce38c15a952e28518423f93e8b16d0d8127fbf61445a6797edbb1e74770ed1cf8776#rd","文章永久链接")</f>
        <v>文章永久链接</v>
      </c>
    </row>
    <row r="21" spans="1:5" x14ac:dyDescent="0.4">
      <c r="A21" s="2" t="s">
        <v>1231</v>
      </c>
      <c r="B21" s="2" t="s">
        <v>963</v>
      </c>
      <c r="C21" s="2" t="s">
        <v>1266</v>
      </c>
      <c r="D21" s="2" t="s">
        <v>1265</v>
      </c>
      <c r="E21" s="3" t="str">
        <f>HYPERLINK("http://mp.weixin.qq.com/s?__biz=MzUxMzkwMjY1MA==&amp;mid=2247489710&amp;idx=1&amp;sn=c2f2a2438970e741ec92804ebfb43285&amp;chksm=f94f49fbce38c0ed1ccb1b768d907efbe25471a79856369fc66176d14f19d0be22c472551430#rd","文章永久链接")</f>
        <v>文章永久链接</v>
      </c>
    </row>
    <row r="22" spans="1:5" x14ac:dyDescent="0.4">
      <c r="A22" s="2" t="s">
        <v>1231</v>
      </c>
      <c r="B22" s="2" t="s">
        <v>949</v>
      </c>
      <c r="C22" s="2" t="s">
        <v>1254</v>
      </c>
      <c r="D22" s="2" t="s">
        <v>1264</v>
      </c>
      <c r="E22" s="3" t="str">
        <f>HYPERLINK("http://mp.weixin.qq.com/s?__biz=MzUxMzkwMjY1MA==&amp;mid=2247489708&amp;idx=1&amp;sn=05dcc4a1e53f73c6d8c2a81832362f1b&amp;chksm=f94f49f9ce38c0efb94878d80fbb7bb62213e387e74a143f6f71220b3340db4d89121acd6f5e#rd","文章永久链接")</f>
        <v>文章永久链接</v>
      </c>
    </row>
    <row r="23" spans="1:5" x14ac:dyDescent="0.4">
      <c r="A23" s="2" t="s">
        <v>1231</v>
      </c>
      <c r="B23" s="2" t="s">
        <v>1263</v>
      </c>
      <c r="C23" s="2" t="s">
        <v>1254</v>
      </c>
      <c r="D23" s="2" t="s">
        <v>1262</v>
      </c>
      <c r="E23" s="3" t="str">
        <f>HYPERLINK("http://mp.weixin.qq.com/s?__biz=MzUxMzkwMjY1MA==&amp;mid=2247489708&amp;idx=2&amp;sn=6b35409504358e1e4c1dbc18df204e9d&amp;chksm=f94f49f9ce38c0efe8e8fba5314619bb29d81914f8d3ad0f0688f206c8e39517f9e0feeab888#rd","文章永久链接")</f>
        <v>文章永久链接</v>
      </c>
    </row>
    <row r="24" spans="1:5" x14ac:dyDescent="0.4">
      <c r="A24" s="2" t="s">
        <v>1231</v>
      </c>
      <c r="B24" s="2" t="s">
        <v>1261</v>
      </c>
      <c r="C24" s="2" t="s">
        <v>1254</v>
      </c>
      <c r="D24" s="2" t="s">
        <v>1260</v>
      </c>
      <c r="E24" s="3" t="str">
        <f>HYPERLINK("http://mp.weixin.qq.com/s?__biz=MzUxMzkwMjY1MA==&amp;mid=2247489708&amp;idx=3&amp;sn=4e3ca3ffe69fe5262bad9f354588e43b&amp;chksm=f94f49f9ce38c0ef1b50c6dad3948ed35a11f6cedf285993ca1c5a59e565a6e4e99c47a46267#rd","文章永久链接")</f>
        <v>文章永久链接</v>
      </c>
    </row>
    <row r="25" spans="1:5" x14ac:dyDescent="0.4">
      <c r="A25" s="2" t="s">
        <v>1231</v>
      </c>
      <c r="B25" s="2" t="s">
        <v>1259</v>
      </c>
      <c r="C25" s="2" t="s">
        <v>1254</v>
      </c>
      <c r="D25" s="2" t="s">
        <v>1258</v>
      </c>
      <c r="E25" s="3" t="str">
        <f>HYPERLINK("http://mp.weixin.qq.com/s?__biz=MzUxMzkwMjY1MA==&amp;mid=2247489708&amp;idx=4&amp;sn=5c8bfbabee743805949623e3cfff0687&amp;chksm=f94f49f9ce38c0efd991d3e1cdc52910eba4a8c4a71463db0746e80a71349483918e85657a00#rd","文章永久链接")</f>
        <v>文章永久链接</v>
      </c>
    </row>
    <row r="26" spans="1:5" x14ac:dyDescent="0.4">
      <c r="A26" s="2" t="s">
        <v>1231</v>
      </c>
      <c r="B26" s="2" t="s">
        <v>1257</v>
      </c>
      <c r="C26" s="2" t="s">
        <v>1254</v>
      </c>
      <c r="D26" s="2" t="s">
        <v>1256</v>
      </c>
      <c r="E26" s="3" t="str">
        <f>HYPERLINK("http://mp.weixin.qq.com/s?__biz=MzUxMzkwMjY1MA==&amp;mid=2247489708&amp;idx=5&amp;sn=2df6044229f3f23f6e46f97775986aa2&amp;chksm=f94f49f9ce38c0ef1e75d8455a67d0535a33933e641963fe78dd0b569b1bd9f4dcfe441da1ae#rd","文章永久链接")</f>
        <v>文章永久链接</v>
      </c>
    </row>
    <row r="27" spans="1:5" x14ac:dyDescent="0.4">
      <c r="A27" s="2" t="s">
        <v>1231</v>
      </c>
      <c r="B27" s="2" t="s">
        <v>1255</v>
      </c>
      <c r="C27" s="2" t="s">
        <v>1254</v>
      </c>
      <c r="D27" s="2" t="s">
        <v>1253</v>
      </c>
      <c r="E27" s="3" t="str">
        <f>HYPERLINK("http://mp.weixin.qq.com/s?__biz=MzUxMzkwMjY1MA==&amp;mid=2247489708&amp;idx=6&amp;sn=5abe7c8f41b3f996ad91367e88410ff8&amp;chksm=f94f49f9ce38c0ef9e86cd1d506f793b8fed4d9c9fa95b1ebf1c62c7f206fc5b33e6d7c3c2ce#rd","文章永久链接")</f>
        <v>文章永久链接</v>
      </c>
    </row>
    <row r="28" spans="1:5" x14ac:dyDescent="0.4">
      <c r="A28" s="2" t="s">
        <v>1231</v>
      </c>
      <c r="B28" s="2" t="s">
        <v>1252</v>
      </c>
      <c r="C28" s="2" t="s">
        <v>1247</v>
      </c>
      <c r="D28" s="2" t="s">
        <v>1251</v>
      </c>
      <c r="E28" s="3" t="str">
        <f>HYPERLINK("http://mp.weixin.qq.com/s?__biz=MzUxMzkwMjY1MA==&amp;mid=2247489683&amp;idx=1&amp;sn=c4ca618a4f376d55524b2b07a9bb0f02&amp;chksm=f94f49c6ce38c0d07a216053f9135c38a29ba878503515642efa114a54c3a4050289395afd2c#rd","文章永久链接")</f>
        <v>文章永久链接</v>
      </c>
    </row>
    <row r="29" spans="1:5" x14ac:dyDescent="0.4">
      <c r="A29" s="2" t="s">
        <v>1231</v>
      </c>
      <c r="B29" s="2" t="s">
        <v>1250</v>
      </c>
      <c r="C29" s="2" t="s">
        <v>1247</v>
      </c>
      <c r="D29" s="2" t="s">
        <v>1249</v>
      </c>
      <c r="E29" s="3" t="str">
        <f>HYPERLINK("http://mp.weixin.qq.com/s?__biz=MzUxMzkwMjY1MA==&amp;mid=2247489683&amp;idx=2&amp;sn=a968bd10f77d87fb5e18dac43f60a8cf&amp;chksm=f94f49c6ce38c0d0fb7d600f42570e954480627c7d12b7db087c4da2ccb08795dfa72574629e#rd","文章永久链接")</f>
        <v>文章永久链接</v>
      </c>
    </row>
    <row r="30" spans="1:5" x14ac:dyDescent="0.4">
      <c r="A30" s="2" t="s">
        <v>1231</v>
      </c>
      <c r="B30" s="2" t="s">
        <v>1248</v>
      </c>
      <c r="C30" s="2" t="s">
        <v>1247</v>
      </c>
      <c r="D30" s="2" t="s">
        <v>1246</v>
      </c>
      <c r="E30" s="3" t="str">
        <f>HYPERLINK("http://mp.weixin.qq.com/s?__biz=MzUxMzkwMjY1MA==&amp;mid=2247489683&amp;idx=3&amp;sn=c6d731fc77d8cb860392e9043562dc97&amp;chksm=f94f49c6ce38c0d0df668a3ed537a67801a6da7c315d1f60d8c375b370911f6974c3d73e0e37#rd","文章永久链接")</f>
        <v>文章永久链接</v>
      </c>
    </row>
  </sheetData>
  <sortState xmlns:xlrd2="http://schemas.microsoft.com/office/spreadsheetml/2017/richdata2" ref="A10:E30">
    <sortCondition descending="1" ref="C10:C30"/>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CB44C-C1E2-4E4F-B35D-46D37FD7159A}">
  <sheetPr>
    <outlinePr summaryBelow="0" summaryRight="0"/>
  </sheetPr>
  <dimension ref="A1:E120"/>
  <sheetViews>
    <sheetView topLeftCell="B1" zoomScaleNormal="100" workbookViewId="0">
      <selection activeCell="A2" sqref="A2:XFD26"/>
    </sheetView>
  </sheetViews>
  <sheetFormatPr defaultRowHeight="12.3" x14ac:dyDescent="0.4"/>
  <cols>
    <col min="1" max="1" width="14.3984375" style="2" customWidth="1"/>
    <col min="2" max="2" width="74.69921875" style="2" customWidth="1"/>
    <col min="3" max="3" width="17.09765625" style="2" customWidth="1"/>
    <col min="4" max="4" width="65.69921875" style="2" customWidth="1"/>
    <col min="5" max="5" width="10.796875" style="2" customWidth="1"/>
    <col min="6" max="16384" width="8.796875" style="1"/>
  </cols>
  <sheetData>
    <row r="1" spans="1:5" x14ac:dyDescent="0.4">
      <c r="A1" s="2" t="s">
        <v>313</v>
      </c>
      <c r="B1" s="2" t="s">
        <v>312</v>
      </c>
      <c r="C1" s="2" t="s">
        <v>311</v>
      </c>
      <c r="D1" s="2" t="s">
        <v>310</v>
      </c>
      <c r="E1" s="2" t="s">
        <v>309</v>
      </c>
    </row>
    <row r="2" spans="1:5" customFormat="1" ht="14.1" x14ac:dyDescent="0.4">
      <c r="A2" s="4" t="s">
        <v>317</v>
      </c>
      <c r="B2" s="4" t="s">
        <v>1340</v>
      </c>
      <c r="C2" s="4" t="s">
        <v>1341</v>
      </c>
      <c r="D2" s="4" t="s">
        <v>326</v>
      </c>
      <c r="E2" s="5" t="str">
        <f>HYPERLINK("http://mp.weixin.qq.com/s?__biz=MzA5MzEwMDEzNQ==&amp;mid=2650434533&amp;idx=1&amp;sn=4b635764599bfc0b5a63721f81543b8e&amp;chksm=886dcaedbf1a43fb0937c0333605dbd7805f1e46611652d584ec86403c91045bc42e14bfc0d3#rd","文章永久链接")</f>
        <v>文章永久链接</v>
      </c>
    </row>
    <row r="3" spans="1:5" customFormat="1" ht="14.1" x14ac:dyDescent="0.4">
      <c r="A3" s="4" t="s">
        <v>317</v>
      </c>
      <c r="B3" s="4" t="s">
        <v>1342</v>
      </c>
      <c r="C3" s="4" t="s">
        <v>1341</v>
      </c>
      <c r="D3" s="4" t="s">
        <v>1343</v>
      </c>
      <c r="E3" s="5" t="str">
        <f>HYPERLINK("http://mp.weixin.qq.com/s?__biz=MzA5MzEwMDEzNQ==&amp;mid=2650434533&amp;idx=2&amp;sn=26952bf3dba237bc8c367c8e6e769eee&amp;chksm=886dcaedbf1a43fb4f51c5059a5b37401c0282b2c34aacb18300dc67f2e7bf425272952f36a7#rd","文章永久链接")</f>
        <v>文章永久链接</v>
      </c>
    </row>
    <row r="4" spans="1:5" customFormat="1" ht="14.1" x14ac:dyDescent="0.4">
      <c r="A4" s="4" t="s">
        <v>317</v>
      </c>
      <c r="B4" s="4" t="s">
        <v>1344</v>
      </c>
      <c r="C4" s="4" t="s">
        <v>1341</v>
      </c>
      <c r="D4" s="4" t="s">
        <v>374</v>
      </c>
      <c r="E4" s="5" t="str">
        <f>HYPERLINK("http://mp.weixin.qq.com/s?__biz=MzA5MzEwMDEzNQ==&amp;mid=2650434533&amp;idx=3&amp;sn=2ae6647dc29ea1291c67cf255afc74df&amp;chksm=886dcaedbf1a43fb5ac809d44ce182bd6341fe82349fd708a46b90a08deb00b4ed8d2bf946ae#rd","文章永久链接")</f>
        <v>文章永久链接</v>
      </c>
    </row>
    <row r="5" spans="1:5" customFormat="1" ht="14.1" x14ac:dyDescent="0.4">
      <c r="A5" s="4" t="s">
        <v>317</v>
      </c>
      <c r="B5" s="4" t="s">
        <v>1345</v>
      </c>
      <c r="C5" s="4" t="s">
        <v>1341</v>
      </c>
      <c r="D5" s="4" t="s">
        <v>331</v>
      </c>
      <c r="E5" s="5" t="str">
        <f>HYPERLINK("http://mp.weixin.qq.com/s?__biz=MzA5MzEwMDEzNQ==&amp;mid=2650434533&amp;idx=4&amp;sn=c2fb652eed6db802ec9a37faca8a7708&amp;chksm=886dcaedbf1a43fb0044a74be78875d9d1dc85a2d1ed3096053fe4162666706b192eb1ce0008#rd","文章永久链接")</f>
        <v>文章永久链接</v>
      </c>
    </row>
    <row r="6" spans="1:5" customFormat="1" ht="14.1" x14ac:dyDescent="0.4">
      <c r="A6" s="4" t="s">
        <v>317</v>
      </c>
      <c r="B6" s="4" t="s">
        <v>316</v>
      </c>
      <c r="C6" s="4" t="s">
        <v>1341</v>
      </c>
      <c r="D6" s="4" t="s">
        <v>314</v>
      </c>
      <c r="E6" s="5" t="str">
        <f>HYPERLINK("http://mp.weixin.qq.com/s?__biz=MzA5MzEwMDEzNQ==&amp;mid=2650434533&amp;idx=5&amp;sn=58d2087d1fd62bc70ed336bcf4e119da&amp;chksm=886dcaedbf1a43fbf24f1dfec36a080e007fd67e44b815e4ef91143e9e15f00829a864010a56#rd","文章永久链接")</f>
        <v>文章永久链接</v>
      </c>
    </row>
    <row r="7" spans="1:5" customFormat="1" ht="14.1" x14ac:dyDescent="0.4">
      <c r="A7" s="4" t="s">
        <v>317</v>
      </c>
      <c r="B7" s="4" t="s">
        <v>1346</v>
      </c>
      <c r="C7" s="4" t="s">
        <v>1347</v>
      </c>
      <c r="D7" s="4" t="s">
        <v>326</v>
      </c>
      <c r="E7" s="5" t="str">
        <f>HYPERLINK("http://mp.weixin.qq.com/s?__biz=MzA5MzEwMDEzNQ==&amp;mid=2650434514&amp;idx=1&amp;sn=6965b3f088732a5f3f54189d50c4a18c&amp;chksm=886dcadabf1a43cc1aaa8c736908bcd6a20c04fd68b8ff19bfe737d3ec04a5588b88e57e7f0a#rd","文章永久链接")</f>
        <v>文章永久链接</v>
      </c>
    </row>
    <row r="8" spans="1:5" customFormat="1" ht="14.1" x14ac:dyDescent="0.4">
      <c r="A8" s="4" t="s">
        <v>317</v>
      </c>
      <c r="B8" s="4" t="s">
        <v>1348</v>
      </c>
      <c r="C8" s="4" t="s">
        <v>1347</v>
      </c>
      <c r="D8" s="4" t="s">
        <v>331</v>
      </c>
      <c r="E8" s="5" t="str">
        <f>HYPERLINK("http://mp.weixin.qq.com/s?__biz=MzA5MzEwMDEzNQ==&amp;mid=2650434514&amp;idx=2&amp;sn=58eb07326efd156df31cce53c53ea72a&amp;chksm=886dcadabf1a43ccf49559ef780159c7844cb876432dd5ed4ad2309ff827c74a81b39b237cdb#rd","文章永久链接")</f>
        <v>文章永久链接</v>
      </c>
    </row>
    <row r="9" spans="1:5" customFormat="1" ht="14.1" x14ac:dyDescent="0.4">
      <c r="A9" s="4" t="s">
        <v>317</v>
      </c>
      <c r="B9" s="4" t="s">
        <v>1349</v>
      </c>
      <c r="C9" s="4" t="s">
        <v>1347</v>
      </c>
      <c r="D9" s="4" t="s">
        <v>324</v>
      </c>
      <c r="E9" s="5" t="str">
        <f>HYPERLINK("http://mp.weixin.qq.com/s?__biz=MzA5MzEwMDEzNQ==&amp;mid=2650434514&amp;idx=3&amp;sn=b59b8514a89a6ae833dee88f3c62c88c&amp;chksm=886dcadabf1a43ccca20aa6e5d971c6d9879893c3c64256770be2257258c7dc9df53488ac975#rd","文章永久链接")</f>
        <v>文章永久链接</v>
      </c>
    </row>
    <row r="10" spans="1:5" customFormat="1" ht="14.1" x14ac:dyDescent="0.4">
      <c r="A10" s="4" t="s">
        <v>317</v>
      </c>
      <c r="B10" s="4" t="s">
        <v>1350</v>
      </c>
      <c r="C10" s="4" t="s">
        <v>1347</v>
      </c>
      <c r="D10" s="4" t="s">
        <v>1351</v>
      </c>
      <c r="E10" s="5" t="str">
        <f>HYPERLINK("http://mp.weixin.qq.com/s?__biz=MzA5MzEwMDEzNQ==&amp;mid=2650434514&amp;idx=4&amp;sn=5ddea8c85e1e174bb78b3b20b10e1aba&amp;chksm=886dcadabf1a43cc3fa856a8a03ca558aa77fe29825d85b3829a213afa2015bf07ec8f0c945e#rd","文章永久链接")</f>
        <v>文章永久链接</v>
      </c>
    </row>
    <row r="11" spans="1:5" customFormat="1" ht="14.1" x14ac:dyDescent="0.4">
      <c r="A11" s="4" t="s">
        <v>317</v>
      </c>
      <c r="B11" s="4" t="s">
        <v>316</v>
      </c>
      <c r="C11" s="4" t="s">
        <v>1347</v>
      </c>
      <c r="D11" s="4" t="s">
        <v>314</v>
      </c>
      <c r="E11" s="5" t="str">
        <f>HYPERLINK("http://mp.weixin.qq.com/s?__biz=MzA5MzEwMDEzNQ==&amp;mid=2650434514&amp;idx=5&amp;sn=3f9ad9aefea8e1fe2090bf6862a1f7ee&amp;chksm=886dcadabf1a43ccf198f450f25f61b45c2d97a6430fc913ea9d9e534bc9cb71e920c6fe732b#rd","文章永久链接")</f>
        <v>文章永久链接</v>
      </c>
    </row>
    <row r="12" spans="1:5" customFormat="1" ht="14.1" x14ac:dyDescent="0.4">
      <c r="A12" s="4" t="s">
        <v>317</v>
      </c>
      <c r="B12" s="4" t="s">
        <v>1352</v>
      </c>
      <c r="C12" s="4" t="s">
        <v>1353</v>
      </c>
      <c r="D12" s="4" t="s">
        <v>326</v>
      </c>
      <c r="E12" s="5" t="str">
        <f>HYPERLINK("http://mp.weixin.qq.com/s?__biz=MzA5MzEwMDEzNQ==&amp;mid=2650434505&amp;idx=1&amp;sn=2ea25fa7828698e8573a8e3a3c8e9416&amp;chksm=886dcac1bf1a43d73c3b2c774bfe629cd4cdfbea1bef73d94ad2e934ead6baaae4e4a75edf16#rd","文章永久链接")</f>
        <v>文章永久链接</v>
      </c>
    </row>
    <row r="13" spans="1:5" customFormat="1" ht="14.1" x14ac:dyDescent="0.4">
      <c r="A13" s="4" t="s">
        <v>317</v>
      </c>
      <c r="B13" s="4" t="s">
        <v>1354</v>
      </c>
      <c r="C13" s="4" t="s">
        <v>1353</v>
      </c>
      <c r="D13" s="4" t="s">
        <v>1355</v>
      </c>
      <c r="E13" s="5" t="str">
        <f>HYPERLINK("http://mp.weixin.qq.com/s?__biz=MzA5MzEwMDEzNQ==&amp;mid=2650434505&amp;idx=2&amp;sn=8c5513222864df88d506165bf87bc469&amp;chksm=886dcac1bf1a43d74cc4ec4b4c1c40d7c5b57b2c5e19b555d1e6d8c9fa446c7ccc25c11320bf#rd","文章永久链接")</f>
        <v>文章永久链接</v>
      </c>
    </row>
    <row r="14" spans="1:5" customFormat="1" ht="14.1" x14ac:dyDescent="0.4">
      <c r="A14" s="4" t="s">
        <v>317</v>
      </c>
      <c r="B14" s="4" t="s">
        <v>1356</v>
      </c>
      <c r="C14" s="4" t="s">
        <v>1353</v>
      </c>
      <c r="D14" s="4" t="s">
        <v>1357</v>
      </c>
      <c r="E14" s="5" t="str">
        <f>HYPERLINK("http://mp.weixin.qq.com/s?__biz=MzA5MzEwMDEzNQ==&amp;mid=2650434505&amp;idx=3&amp;sn=008bc7461c80f7a0110880b2034450a3&amp;chksm=886dcac1bf1a43d75fab6638cdc13419f8e7503a49f543e940abf7b1caacc87aa647187b6779#rd","文章永久链接")</f>
        <v>文章永久链接</v>
      </c>
    </row>
    <row r="15" spans="1:5" customFormat="1" ht="14.1" x14ac:dyDescent="0.4">
      <c r="A15" s="4" t="s">
        <v>317</v>
      </c>
      <c r="B15" s="4" t="s">
        <v>316</v>
      </c>
      <c r="C15" s="4" t="s">
        <v>1353</v>
      </c>
      <c r="D15" s="4" t="s">
        <v>314</v>
      </c>
      <c r="E15" s="5" t="str">
        <f>HYPERLINK("http://mp.weixin.qq.com/s?__biz=MzA5MzEwMDEzNQ==&amp;mid=2650434505&amp;idx=4&amp;sn=098e180fe833231a651b66ff51253c2a&amp;chksm=886dcac1bf1a43d780a288f080b8a7c32bd07919b357e24ead6383a738ec0b7b323729b4e43c#rd","文章永久链接")</f>
        <v>文章永久链接</v>
      </c>
    </row>
    <row r="16" spans="1:5" customFormat="1" ht="14.1" x14ac:dyDescent="0.4">
      <c r="A16" s="4" t="s">
        <v>317</v>
      </c>
      <c r="B16" s="4" t="s">
        <v>1358</v>
      </c>
      <c r="C16" s="4" t="s">
        <v>1359</v>
      </c>
      <c r="D16" s="4" t="s">
        <v>326</v>
      </c>
      <c r="E16" s="5" t="str">
        <f>HYPERLINK("http://mp.weixin.qq.com/s?__biz=MzA5MzEwMDEzNQ==&amp;mid=2650434485&amp;idx=1&amp;sn=11ed3861cb9fe7b68d66121cbfe8f025&amp;chksm=886dcabdbf1a43ab5f00d148b9664de356f1b5fc5c060773c5fe3caa0f566ca5f99920675220#rd","文章永久链接")</f>
        <v>文章永久链接</v>
      </c>
    </row>
    <row r="17" spans="1:5" customFormat="1" ht="14.1" x14ac:dyDescent="0.4">
      <c r="A17" s="4" t="s">
        <v>317</v>
      </c>
      <c r="B17" s="4" t="s">
        <v>1360</v>
      </c>
      <c r="C17" s="4" t="s">
        <v>1359</v>
      </c>
      <c r="D17" s="4" t="s">
        <v>336</v>
      </c>
      <c r="E17" s="5" t="str">
        <f>HYPERLINK("http://mp.weixin.qq.com/s?__biz=MzA5MzEwMDEzNQ==&amp;mid=2650434485&amp;idx=2&amp;sn=920e57a4d8944dda84a673d6179bd951&amp;chksm=886dcabdbf1a43ab87fd3eb3eb557cf8f7b03a92466154fd8daac1a239e27808356fe5436d5f#rd","文章永久链接")</f>
        <v>文章永久链接</v>
      </c>
    </row>
    <row r="18" spans="1:5" customFormat="1" ht="14.1" x14ac:dyDescent="0.4">
      <c r="A18" s="4" t="s">
        <v>317</v>
      </c>
      <c r="B18" s="4" t="s">
        <v>1361</v>
      </c>
      <c r="C18" s="4" t="s">
        <v>1359</v>
      </c>
      <c r="D18" s="4" t="s">
        <v>324</v>
      </c>
      <c r="E18" s="5" t="str">
        <f>HYPERLINK("http://mp.weixin.qq.com/s?__biz=MzA5MzEwMDEzNQ==&amp;mid=2650434485&amp;idx=3&amp;sn=f4132c95f3010dc6c903805f4d20bc4f&amp;chksm=886dcabdbf1a43aba522d27b114c8a1d89621e016bc6d905327f78affc5668cdb3c3bd2fed4a#rd","文章永久链接")</f>
        <v>文章永久链接</v>
      </c>
    </row>
    <row r="19" spans="1:5" customFormat="1" ht="14.1" x14ac:dyDescent="0.4">
      <c r="A19" s="4" t="s">
        <v>317</v>
      </c>
      <c r="B19" s="4" t="s">
        <v>1362</v>
      </c>
      <c r="C19" s="4" t="s">
        <v>1359</v>
      </c>
      <c r="D19" s="4" t="s">
        <v>359</v>
      </c>
      <c r="E19" s="5" t="str">
        <f>HYPERLINK("http://mp.weixin.qq.com/s?__biz=MzA5MzEwMDEzNQ==&amp;mid=2650434485&amp;idx=4&amp;sn=28bafb61d086f8d2844fa4f99b71f773&amp;chksm=886dcabdbf1a43ab5da421173911577b7924b549bab437d278381d33b182e26fdbd4b481e7b2#rd","文章永久链接")</f>
        <v>文章永久链接</v>
      </c>
    </row>
    <row r="20" spans="1:5" customFormat="1" ht="14.1" x14ac:dyDescent="0.4">
      <c r="A20" s="4" t="s">
        <v>317</v>
      </c>
      <c r="B20" s="4" t="s">
        <v>316</v>
      </c>
      <c r="C20" s="4" t="s">
        <v>1359</v>
      </c>
      <c r="D20" s="4" t="s">
        <v>314</v>
      </c>
      <c r="E20" s="5" t="str">
        <f>HYPERLINK("http://mp.weixin.qq.com/s?__biz=MzA5MzEwMDEzNQ==&amp;mid=2650434485&amp;idx=5&amp;sn=4c0c0349b876b0a5d0f338d64e6b6e36&amp;chksm=886dcabdbf1a43ab859b9c9e375b9b0b559f39fe7f0660fedfe957f955ca2c562d0ce67f8829#rd","文章永久链接")</f>
        <v>文章永久链接</v>
      </c>
    </row>
    <row r="21" spans="1:5" customFormat="1" ht="14.1" x14ac:dyDescent="0.4">
      <c r="A21" s="4" t="s">
        <v>317</v>
      </c>
      <c r="B21" s="4" t="s">
        <v>1363</v>
      </c>
      <c r="C21" s="4" t="s">
        <v>1364</v>
      </c>
      <c r="D21" s="4" t="s">
        <v>326</v>
      </c>
      <c r="E21" s="5" t="str">
        <f>HYPERLINK("http://mp.weixin.qq.com/s?__biz=MzA5MzEwMDEzNQ==&amp;mid=2650434473&amp;idx=1&amp;sn=43579d92cf02b3a0b0859e65d8708bcf&amp;chksm=886dcaa1bf1a43b7d7cf490e591ec570721d1f2f583b1194456c8bfd980c06d59b39f7714863#rd","文章永久链接")</f>
        <v>文章永久链接</v>
      </c>
    </row>
    <row r="22" spans="1:5" customFormat="1" ht="14.1" x14ac:dyDescent="0.4">
      <c r="A22" s="4" t="s">
        <v>317</v>
      </c>
      <c r="B22" s="4" t="s">
        <v>1365</v>
      </c>
      <c r="C22" s="4" t="s">
        <v>1364</v>
      </c>
      <c r="D22" s="4" t="s">
        <v>324</v>
      </c>
      <c r="E22" s="5" t="str">
        <f>HYPERLINK("http://mp.weixin.qq.com/s?__biz=MzA5MzEwMDEzNQ==&amp;mid=2650434473&amp;idx=2&amp;sn=0acaa742ade45c51089271c5908eb6c0&amp;chksm=886dcaa1bf1a43b7e3eac9e59b39b45355a22d1c7445418eb2f5c6c4ce258a3974b8d6188cfe#rd","文章永久链接")</f>
        <v>文章永久链接</v>
      </c>
    </row>
    <row r="23" spans="1:5" customFormat="1" ht="14.1" x14ac:dyDescent="0.4">
      <c r="A23" s="4" t="s">
        <v>317</v>
      </c>
      <c r="B23" s="4" t="s">
        <v>1366</v>
      </c>
      <c r="C23" s="4" t="s">
        <v>1364</v>
      </c>
      <c r="D23" s="4" t="s">
        <v>359</v>
      </c>
      <c r="E23" s="5" t="str">
        <f>HYPERLINK("http://mp.weixin.qq.com/s?__biz=MzA5MzEwMDEzNQ==&amp;mid=2650434473&amp;idx=3&amp;sn=f68396ab2f15f9f8bb2412c3e790202c&amp;chksm=886dcaa1bf1a43b778b857b5863da58c53ffc790efb1d25c4377bc9c1d6ca63e02b8eb31731a#rd","文章永久链接")</f>
        <v>文章永久链接</v>
      </c>
    </row>
    <row r="24" spans="1:5" customFormat="1" ht="14.1" x14ac:dyDescent="0.4">
      <c r="A24" s="4" t="s">
        <v>317</v>
      </c>
      <c r="B24" s="4" t="s">
        <v>1367</v>
      </c>
      <c r="C24" s="4" t="s">
        <v>1364</v>
      </c>
      <c r="D24" s="4" t="s">
        <v>359</v>
      </c>
      <c r="E24" s="5" t="str">
        <f>HYPERLINK("http://mp.weixin.qq.com/s?__biz=MzA5MzEwMDEzNQ==&amp;mid=2650434473&amp;idx=4&amp;sn=f2cc037c079a9e315827be31571fe944&amp;chksm=886dcaa1bf1a43b7496b31b82cfdfe557a993067837a5eca45265459f89d2f57a52b3b53045b#rd","文章永久链接")</f>
        <v>文章永久链接</v>
      </c>
    </row>
    <row r="25" spans="1:5" customFormat="1" ht="14.1" x14ac:dyDescent="0.4">
      <c r="A25" s="4" t="s">
        <v>317</v>
      </c>
      <c r="B25" s="4" t="s">
        <v>1368</v>
      </c>
      <c r="C25" s="4" t="s">
        <v>1364</v>
      </c>
      <c r="D25" s="4" t="s">
        <v>1369</v>
      </c>
      <c r="E25" s="5" t="str">
        <f>HYPERLINK("http://mp.weixin.qq.com/s?__biz=MzA5MzEwMDEzNQ==&amp;mid=2650434473&amp;idx=5&amp;sn=dc03329fa9f24fd0479f076dcf42229e&amp;chksm=886dcaa1bf1a43b7ffb49eabfeceb9986c7433c9201db3b27009eda1c7131c3cede421580068#rd","文章永久链接")</f>
        <v>文章永久链接</v>
      </c>
    </row>
    <row r="26" spans="1:5" customFormat="1" ht="14.1" x14ac:dyDescent="0.4">
      <c r="A26" s="4" t="s">
        <v>317</v>
      </c>
      <c r="B26" s="4" t="s">
        <v>316</v>
      </c>
      <c r="C26" s="4" t="s">
        <v>1364</v>
      </c>
      <c r="D26" s="4" t="s">
        <v>314</v>
      </c>
      <c r="E26" s="5" t="str">
        <f>HYPERLINK("http://mp.weixin.qq.com/s?__biz=MzA5MzEwMDEzNQ==&amp;mid=2650434473&amp;idx=6&amp;sn=8f2a73f13c7f7d9e96e4bbd10e7021d0&amp;chksm=886dcaa1bf1a43b7d075d48f6b4e77d330a3e559bc37c1a958ab5aaf21184209c934d3a92ee3#rd","文章永久链接")</f>
        <v>文章永久链接</v>
      </c>
    </row>
    <row r="27" spans="1:5" x14ac:dyDescent="0.4">
      <c r="A27" s="2" t="s">
        <v>317</v>
      </c>
      <c r="B27" s="2" t="s">
        <v>352</v>
      </c>
      <c r="C27" s="2" t="s">
        <v>350</v>
      </c>
      <c r="D27" s="2" t="s">
        <v>351</v>
      </c>
      <c r="E27" s="3" t="str">
        <f>HYPERLINK("http://mp.weixin.qq.com/s?__biz=MzA5MzEwMDEzNQ==&amp;mid=2650434455&amp;idx=1&amp;sn=5a8acfcc5701bb773260fdf9ac996edb&amp;chksm=886dca9fbf1a43891a19aa0ea3fbcb85996aceb49aa387ab14b98d3d3c94943aa6e8bf1214ad#rd","文章永久链接")</f>
        <v>文章永久链接</v>
      </c>
    </row>
    <row r="28" spans="1:5" x14ac:dyDescent="0.4">
      <c r="A28" s="2" t="s">
        <v>317</v>
      </c>
      <c r="B28" s="2" t="s">
        <v>316</v>
      </c>
      <c r="C28" s="2" t="s">
        <v>350</v>
      </c>
      <c r="D28" s="2" t="s">
        <v>314</v>
      </c>
      <c r="E28" s="3" t="str">
        <f>HYPERLINK("http://mp.weixin.qq.com/s?__biz=MzA5MzEwMDEzNQ==&amp;mid=2650434455&amp;idx=2&amp;sn=20c897b777b882cbb58a5504e4b8a4d9&amp;chksm=886dca9fbf1a43897aaf6b3eb045ea2e8ca7e754e9bee20e2b74c946f6ca848a61cc5723ed22#rd","文章永久链接")</f>
        <v>文章永久链接</v>
      </c>
    </row>
    <row r="29" spans="1:5" x14ac:dyDescent="0.4">
      <c r="A29" s="2" t="s">
        <v>317</v>
      </c>
      <c r="B29" s="2" t="s">
        <v>349</v>
      </c>
      <c r="C29" s="2" t="s">
        <v>348</v>
      </c>
      <c r="D29" s="2" t="s">
        <v>326</v>
      </c>
      <c r="E29" s="3" t="str">
        <f>HYPERLINK("http://mp.weixin.qq.com/s?__biz=MzA5MzEwMDEzNQ==&amp;mid=2650434435&amp;idx=1&amp;sn=bfad1187b35016a4e6ddd591f15744a7&amp;chksm=886dca8bbf1a439d35c2180eb578307a3d054cc752d74540291b0fd80bfdf054f807929b7983#rd","文章永久链接")</f>
        <v>文章永久链接</v>
      </c>
    </row>
    <row r="30" spans="1:5" x14ac:dyDescent="0.4">
      <c r="A30" s="2" t="s">
        <v>317</v>
      </c>
      <c r="B30" s="2" t="s">
        <v>316</v>
      </c>
      <c r="C30" s="2" t="s">
        <v>348</v>
      </c>
      <c r="D30" s="2" t="s">
        <v>314</v>
      </c>
      <c r="E30" s="3" t="str">
        <f>HYPERLINK("http://mp.weixin.qq.com/s?__biz=MzA5MzEwMDEzNQ==&amp;mid=2650434435&amp;idx=2&amp;sn=57dc9062454f0fe15aaba70e7bcdcf5c&amp;chksm=886dca8bbf1a439dbf5af3e0f5d4b4de4fe116e617df64728e97e5ee12df9483aed2cdc80d9d#rd","文章永久链接")</f>
        <v>文章永久链接</v>
      </c>
    </row>
    <row r="31" spans="1:5" x14ac:dyDescent="0.4">
      <c r="A31" s="2" t="s">
        <v>317</v>
      </c>
      <c r="B31" s="2" t="s">
        <v>347</v>
      </c>
      <c r="C31" s="2" t="s">
        <v>344</v>
      </c>
      <c r="D31" s="2" t="s">
        <v>326</v>
      </c>
      <c r="E31" s="3" t="str">
        <f>HYPERLINK("http://mp.weixin.qq.com/s?__biz=MzA5MzEwMDEzNQ==&amp;mid=2650434426&amp;idx=1&amp;sn=7ac76eafd044706f99a575f4157f712c&amp;chksm=886dca72bf1a4364b8ea73815bce5561333abbcf8ef21e9c799902a8e7a20ac8b6abf0bf5d50#rd","文章永久链接")</f>
        <v>文章永久链接</v>
      </c>
    </row>
    <row r="32" spans="1:5" x14ac:dyDescent="0.4">
      <c r="A32" s="2" t="s">
        <v>317</v>
      </c>
      <c r="B32" s="2" t="s">
        <v>346</v>
      </c>
      <c r="C32" s="2" t="s">
        <v>344</v>
      </c>
      <c r="D32" s="2" t="s">
        <v>331</v>
      </c>
      <c r="E32" s="3" t="str">
        <f>HYPERLINK("http://mp.weixin.qq.com/s?__biz=MzA5MzEwMDEzNQ==&amp;mid=2650434426&amp;idx=2&amp;sn=9cc74a067a64643175c2f3ca1e23c0c7&amp;chksm=886dca72bf1a4364860ac11a9b0c07e78c1ae84b953a6df10fdf776ba44f57608d44659eac12#rd","文章永久链接")</f>
        <v>文章永久链接</v>
      </c>
    </row>
    <row r="33" spans="1:5" x14ac:dyDescent="0.4">
      <c r="A33" s="2" t="s">
        <v>317</v>
      </c>
      <c r="B33" s="2" t="s">
        <v>345</v>
      </c>
      <c r="C33" s="2" t="s">
        <v>344</v>
      </c>
      <c r="D33" s="2" t="s">
        <v>336</v>
      </c>
      <c r="E33" s="3" t="str">
        <f>HYPERLINK("http://mp.weixin.qq.com/s?__biz=MzA5MzEwMDEzNQ==&amp;mid=2650434426&amp;idx=3&amp;sn=f8165b254eb19c55873c68356219a1a4&amp;chksm=886dca72bf1a4364476c7486fadfef6e3b5aff9e259fa297be4341013baae9d14be938c10b63#rd","文章永久链接")</f>
        <v>文章永久链接</v>
      </c>
    </row>
    <row r="34" spans="1:5" x14ac:dyDescent="0.4">
      <c r="A34" s="2" t="s">
        <v>317</v>
      </c>
      <c r="B34" s="2" t="s">
        <v>316</v>
      </c>
      <c r="C34" s="2" t="s">
        <v>344</v>
      </c>
      <c r="D34" s="2" t="s">
        <v>314</v>
      </c>
      <c r="E34" s="3" t="str">
        <f>HYPERLINK("http://mp.weixin.qq.com/s?__biz=MzA5MzEwMDEzNQ==&amp;mid=2650434426&amp;idx=4&amp;sn=10082efe405e5f895a7e7efccf659d8a&amp;chksm=886dca72bf1a436448d85c32b70b33e599c4250a21fe6866e7bf7da2fd2924caeb22006d8fc1#rd","文章永久链接")</f>
        <v>文章永久链接</v>
      </c>
    </row>
    <row r="35" spans="1:5" x14ac:dyDescent="0.4">
      <c r="A35" s="2" t="s">
        <v>317</v>
      </c>
      <c r="B35" s="2" t="s">
        <v>343</v>
      </c>
      <c r="C35" s="2" t="s">
        <v>339</v>
      </c>
      <c r="D35" s="2" t="s">
        <v>326</v>
      </c>
      <c r="E35" s="3" t="str">
        <f>HYPERLINK("http://mp.weixin.qq.com/s?__biz=MzA5MzEwMDEzNQ==&amp;mid=2650434390&amp;idx=1&amp;sn=b1f048b81f4a14721419a2dc457b845e&amp;chksm=886dca5ebf1a4348bde8bb09fb890b3cabace769efc75e083b8ab1e5acd799838336c4dfb958#rd","文章永久链接")</f>
        <v>文章永久链接</v>
      </c>
    </row>
    <row r="36" spans="1:5" x14ac:dyDescent="0.4">
      <c r="A36" s="2" t="s">
        <v>317</v>
      </c>
      <c r="B36" s="2" t="s">
        <v>342</v>
      </c>
      <c r="C36" s="2" t="s">
        <v>339</v>
      </c>
      <c r="D36" s="2" t="s">
        <v>336</v>
      </c>
      <c r="E36" s="3" t="str">
        <f>HYPERLINK("http://mp.weixin.qq.com/s?__biz=MzA5MzEwMDEzNQ==&amp;mid=2650434390&amp;idx=2&amp;sn=4f6d85d3ddf9d1ce317b0b6a6e6bbd3a&amp;chksm=886dca5ebf1a4348e26336da8b0cfca5053d60c46819898c29bf71291d5e67a87400b987240c#rd","文章永久链接")</f>
        <v>文章永久链接</v>
      </c>
    </row>
    <row r="37" spans="1:5" x14ac:dyDescent="0.4">
      <c r="A37" s="2" t="s">
        <v>317</v>
      </c>
      <c r="B37" s="2" t="s">
        <v>341</v>
      </c>
      <c r="C37" s="2" t="s">
        <v>339</v>
      </c>
      <c r="D37" s="2" t="s">
        <v>340</v>
      </c>
      <c r="E37" s="3" t="str">
        <f>HYPERLINK("http://mp.weixin.qq.com/s?__biz=MzA5MzEwMDEzNQ==&amp;mid=2650434390&amp;idx=3&amp;sn=0f9ab987051e24d70a3e615191ce821c&amp;chksm=886dca5ebf1a4348db2614fc7a58a5aa7b9158ce0409e353d989e6f7899b5158a6cc4875f16c#rd","文章永久链接")</f>
        <v>文章永久链接</v>
      </c>
    </row>
    <row r="38" spans="1:5" x14ac:dyDescent="0.4">
      <c r="A38" s="2" t="s">
        <v>317</v>
      </c>
      <c r="B38" s="2" t="s">
        <v>316</v>
      </c>
      <c r="C38" s="2" t="s">
        <v>339</v>
      </c>
      <c r="D38" s="2" t="s">
        <v>314</v>
      </c>
      <c r="E38" s="3" t="str">
        <f>HYPERLINK("http://mp.weixin.qq.com/s?__biz=MzA5MzEwMDEzNQ==&amp;mid=2650434390&amp;idx=4&amp;sn=b3fa3369b1aa56f03dc75e6585594029&amp;chksm=886dca5ebf1a4348cc90338521ff0e82fcc418155c74cedbf72b060e1159ecc186183dc3ce9a#rd","文章永久链接")</f>
        <v>文章永久链接</v>
      </c>
    </row>
    <row r="39" spans="1:5" x14ac:dyDescent="0.4">
      <c r="A39" s="2" t="s">
        <v>317</v>
      </c>
      <c r="B39" s="2" t="s">
        <v>338</v>
      </c>
      <c r="C39" s="2" t="s">
        <v>334</v>
      </c>
      <c r="D39" s="2" t="s">
        <v>326</v>
      </c>
      <c r="E39" s="3" t="str">
        <f>HYPERLINK("http://mp.weixin.qq.com/s?__biz=MzA5MzEwMDEzNQ==&amp;mid=2650434378&amp;idx=1&amp;sn=997571df4896e9f89145ee06dcde9062&amp;chksm=886dca42bf1a4354121e2fdeae2495098ab22875601fab01a2a67338d5a2afba88fa78c59945#rd","文章永久链接")</f>
        <v>文章永久链接</v>
      </c>
    </row>
    <row r="40" spans="1:5" x14ac:dyDescent="0.4">
      <c r="A40" s="2" t="s">
        <v>317</v>
      </c>
      <c r="B40" s="2" t="s">
        <v>337</v>
      </c>
      <c r="C40" s="2" t="s">
        <v>334</v>
      </c>
      <c r="D40" s="2" t="s">
        <v>336</v>
      </c>
      <c r="E40" s="3" t="str">
        <f>HYPERLINK("http://mp.weixin.qq.com/s?__biz=MzA5MzEwMDEzNQ==&amp;mid=2650434378&amp;idx=2&amp;sn=f180418af3652c1b7c106e4294242096&amp;chksm=886dca42bf1a43547e40d6737008c15b3790f30deda2529ebf09f407e0239e31b8bb02fc9426#rd","文章永久链接")</f>
        <v>文章永久链接</v>
      </c>
    </row>
    <row r="41" spans="1:5" x14ac:dyDescent="0.4">
      <c r="A41" s="2" t="s">
        <v>317</v>
      </c>
      <c r="B41" s="2" t="s">
        <v>335</v>
      </c>
      <c r="C41" s="2" t="s">
        <v>334</v>
      </c>
      <c r="D41" s="2" t="s">
        <v>324</v>
      </c>
      <c r="E41" s="3" t="str">
        <f>HYPERLINK("http://mp.weixin.qq.com/s?__biz=MzA5MzEwMDEzNQ==&amp;mid=2650434378&amp;idx=3&amp;sn=5a825e48cc299da9f0ced251ff20e29d&amp;chksm=886dca42bf1a4354a06f6900a427faa6e5b5b7cec4249051ad151e07da8cebec690ea40f1044#rd","文章永久链接")</f>
        <v>文章永久链接</v>
      </c>
    </row>
    <row r="42" spans="1:5" x14ac:dyDescent="0.4">
      <c r="A42" s="2" t="s">
        <v>317</v>
      </c>
      <c r="B42" s="2" t="s">
        <v>316</v>
      </c>
      <c r="C42" s="2" t="s">
        <v>334</v>
      </c>
      <c r="D42" s="2" t="s">
        <v>314</v>
      </c>
      <c r="E42" s="3" t="str">
        <f>HYPERLINK("http://mp.weixin.qq.com/s?__biz=MzA5MzEwMDEzNQ==&amp;mid=2650434378&amp;idx=4&amp;sn=7ef1a65c2c9ed3d85e774ffbff66ec25&amp;chksm=886dca42bf1a4354cdb58bd9841e87de0fcb764f840aa3a285c2ed5400c983648c144edc0419#rd","文章永久链接")</f>
        <v>文章永久链接</v>
      </c>
    </row>
    <row r="43" spans="1:5" x14ac:dyDescent="0.4">
      <c r="A43" s="2" t="s">
        <v>317</v>
      </c>
      <c r="B43" s="2" t="s">
        <v>333</v>
      </c>
      <c r="C43" s="2" t="s">
        <v>328</v>
      </c>
      <c r="D43" s="2" t="s">
        <v>326</v>
      </c>
      <c r="E43" s="3" t="str">
        <f>HYPERLINK("http://mp.weixin.qq.com/s?__biz=MzA5MzEwMDEzNQ==&amp;mid=2650434364&amp;idx=1&amp;sn=a123d72016eeac2f317a9a434d14128a&amp;chksm=886dca34bf1a4322ce2b73ebd19e3a7c2da76118f38dc36c10e9610f4f7a350b4741a2f943a2#rd","文章永久链接")</f>
        <v>文章永久链接</v>
      </c>
    </row>
    <row r="44" spans="1:5" x14ac:dyDescent="0.4">
      <c r="A44" s="2" t="s">
        <v>317</v>
      </c>
      <c r="B44" s="2" t="s">
        <v>332</v>
      </c>
      <c r="C44" s="2" t="s">
        <v>328</v>
      </c>
      <c r="D44" s="2" t="s">
        <v>331</v>
      </c>
      <c r="E44" s="3" t="str">
        <f>HYPERLINK("http://mp.weixin.qq.com/s?__biz=MzA5MzEwMDEzNQ==&amp;mid=2650434364&amp;idx=2&amp;sn=f6175553f326a53f3cef2f226d4fa151&amp;chksm=886dca34bf1a43226efd39fd65827f169a66ebaba30b25ba9fff7113214d3ed333e74b9e9f98#rd","文章永久链接")</f>
        <v>文章永久链接</v>
      </c>
    </row>
    <row r="45" spans="1:5" x14ac:dyDescent="0.4">
      <c r="A45" s="2" t="s">
        <v>317</v>
      </c>
      <c r="B45" s="2" t="s">
        <v>330</v>
      </c>
      <c r="C45" s="2" t="s">
        <v>328</v>
      </c>
      <c r="D45" s="2" t="s">
        <v>329</v>
      </c>
      <c r="E45" s="3" t="str">
        <f>HYPERLINK("http://mp.weixin.qq.com/s?__biz=MzA5MzEwMDEzNQ==&amp;mid=2650434364&amp;idx=3&amp;sn=5bd2bc38c459cf6da3ae8c46be42b48e&amp;chksm=886dca34bf1a43221fe8dc46f6b0dcadce47c3441aea06bb9375141b5cbf99ece316216149a6#rd","文章永久链接")</f>
        <v>文章永久链接</v>
      </c>
    </row>
    <row r="46" spans="1:5" x14ac:dyDescent="0.4">
      <c r="A46" s="2" t="s">
        <v>317</v>
      </c>
      <c r="B46" s="2" t="s">
        <v>316</v>
      </c>
      <c r="C46" s="2" t="s">
        <v>328</v>
      </c>
      <c r="D46" s="2" t="s">
        <v>314</v>
      </c>
      <c r="E46" s="3" t="str">
        <f>HYPERLINK("http://mp.weixin.qq.com/s?__biz=MzA5MzEwMDEzNQ==&amp;mid=2650434364&amp;idx=4&amp;sn=8043ce365dc3f51b745d81fe0782abd6&amp;chksm=886dca34bf1a4322f02e1793c8aa5c77cee8e08061dd3610c08ce1d75638bb9c8b99b3c785a7#rd","文章永久链接")</f>
        <v>文章永久链接</v>
      </c>
    </row>
    <row r="47" spans="1:5" x14ac:dyDescent="0.4">
      <c r="A47" s="2" t="s">
        <v>317</v>
      </c>
      <c r="B47" s="2" t="s">
        <v>327</v>
      </c>
      <c r="C47" s="2" t="s">
        <v>315</v>
      </c>
      <c r="D47" s="2" t="s">
        <v>326</v>
      </c>
      <c r="E47" s="3" t="str">
        <f>HYPERLINK("http://mp.weixin.qq.com/s?__biz=MzA5MzEwMDEzNQ==&amp;mid=2650434356&amp;idx=1&amp;sn=d4806d8e0eb093f061aebc3e03b62edf&amp;chksm=886dca3cbf1a432a8799c2317a2ba9c12076b5c6beac5ba449466535cfc54dbd4acba5404c01#rd","文章永久链接")</f>
        <v>文章永久链接</v>
      </c>
    </row>
    <row r="48" spans="1:5" x14ac:dyDescent="0.4">
      <c r="A48" s="2" t="s">
        <v>317</v>
      </c>
      <c r="B48" s="2" t="s">
        <v>325</v>
      </c>
      <c r="C48" s="2" t="s">
        <v>315</v>
      </c>
      <c r="D48" s="2" t="s">
        <v>324</v>
      </c>
      <c r="E48" s="3" t="str">
        <f>HYPERLINK("http://mp.weixin.qq.com/s?__biz=MzA5MzEwMDEzNQ==&amp;mid=2650434356&amp;idx=2&amp;sn=cbfcf2d80ce76272125e50d89a63c32d&amp;chksm=886dca3cbf1a432a120b1905b7696cd1042975df5e070ab88e8572f891fab002630ec0c21b86#rd","文章永久链接")</f>
        <v>文章永久链接</v>
      </c>
    </row>
    <row r="49" spans="1:5" x14ac:dyDescent="0.4">
      <c r="A49" s="2" t="s">
        <v>317</v>
      </c>
      <c r="B49" s="2" t="s">
        <v>323</v>
      </c>
      <c r="C49" s="2" t="s">
        <v>315</v>
      </c>
      <c r="D49" s="2" t="s">
        <v>322</v>
      </c>
      <c r="E49" s="3" t="str">
        <f>HYPERLINK("http://mp.weixin.qq.com/s?__biz=MzA5MzEwMDEzNQ==&amp;mid=2650434356&amp;idx=3&amp;sn=61a9bf57503c37d71e26d4298522e5e8&amp;chksm=886dca3cbf1a432a710c69ab02c5313793e9741b5973162d61ea9d911aa3ab8646b9feb69ce1#rd","文章永久链接")</f>
        <v>文章永久链接</v>
      </c>
    </row>
    <row r="50" spans="1:5" x14ac:dyDescent="0.4">
      <c r="A50" s="2" t="s">
        <v>317</v>
      </c>
      <c r="B50" s="2" t="s">
        <v>321</v>
      </c>
      <c r="C50" s="2" t="s">
        <v>315</v>
      </c>
      <c r="D50" s="2" t="s">
        <v>320</v>
      </c>
      <c r="E50" s="3" t="str">
        <f>HYPERLINK("http://mp.weixin.qq.com/s?__biz=MzA5MzEwMDEzNQ==&amp;mid=2650434356&amp;idx=4&amp;sn=6b47bd7d2708bb962f62908ed52431a6&amp;chksm=886dca3cbf1a432afc782578b5461c3834c29fbd28b7f9fb26dc72c4348629d1225772c038d4#rd","文章永久链接")</f>
        <v>文章永久链接</v>
      </c>
    </row>
    <row r="51" spans="1:5" x14ac:dyDescent="0.4">
      <c r="A51" s="2" t="s">
        <v>317</v>
      </c>
      <c r="B51" s="2" t="s">
        <v>319</v>
      </c>
      <c r="C51" s="2" t="s">
        <v>315</v>
      </c>
      <c r="D51" s="2" t="s">
        <v>318</v>
      </c>
      <c r="E51" s="3" t="str">
        <f>HYPERLINK("http://mp.weixin.qq.com/s?__biz=MzA5MzEwMDEzNQ==&amp;mid=2650434356&amp;idx=5&amp;sn=5e27b87545d75f18aefbf3f7f2e76f6d&amp;chksm=886dca3cbf1a432a315eb8bfe8d182789a4e3613b0c6d6e7c805f3309099cd429838ebe47710#rd","文章永久链接")</f>
        <v>文章永久链接</v>
      </c>
    </row>
    <row r="52" spans="1:5" x14ac:dyDescent="0.4">
      <c r="A52" s="2" t="s">
        <v>317</v>
      </c>
      <c r="B52" s="2" t="s">
        <v>316</v>
      </c>
      <c r="C52" s="2" t="s">
        <v>315</v>
      </c>
      <c r="D52" s="2" t="s">
        <v>314</v>
      </c>
      <c r="E52" s="3" t="str">
        <f>HYPERLINK("http://mp.weixin.qq.com/s?__biz=MzA5MzEwMDEzNQ==&amp;mid=2650434356&amp;idx=6&amp;sn=cd8e59611d6cc465a3da6537a89f26dd&amp;chksm=886dca3cbf1a432a9f171557f7d3d55cd923e5202dd7273db7b2db46d499cadf79637169691b#rd","文章永久链接")</f>
        <v>文章永久链接</v>
      </c>
    </row>
    <row r="53" spans="1:5" x14ac:dyDescent="0.4">
      <c r="A53" s="2" t="s">
        <v>317</v>
      </c>
      <c r="B53" s="2" t="s">
        <v>396</v>
      </c>
      <c r="C53" s="2" t="s">
        <v>394</v>
      </c>
      <c r="D53" s="2" t="s">
        <v>395</v>
      </c>
      <c r="E53" s="3" t="str">
        <f>HYPERLINK("http://mp.weixin.qq.com/s?__biz=MzA5MzEwMDEzNQ==&amp;mid=2650434339&amp;idx=1&amp;sn=50fa7b179b05688d9e144b24810c410c&amp;chksm=886dca2bbf1a433dde92e66529977e65743ada2633782505f985286bf1eb7cfc1d649147c5ee#rd","文章永久链接")</f>
        <v>文章永久链接</v>
      </c>
    </row>
    <row r="54" spans="1:5" x14ac:dyDescent="0.4">
      <c r="A54" s="2" t="s">
        <v>317</v>
      </c>
      <c r="B54" s="2" t="s">
        <v>392</v>
      </c>
      <c r="C54" s="2" t="s">
        <v>394</v>
      </c>
      <c r="D54" s="2" t="s">
        <v>391</v>
      </c>
      <c r="E54" s="3" t="str">
        <f>HYPERLINK("http://mp.weixin.qq.com/s?__biz=MzA5MzEwMDEzNQ==&amp;mid=2650434339&amp;idx=2&amp;sn=67a8371dce1e1557176f834b8496a902&amp;chksm=886dca2bbf1a433d0b21c81842621d73e68c69e660d617c82d31656b5b2367d4ffcd3791628d#rd","文章永久链接")</f>
        <v>文章永久链接</v>
      </c>
    </row>
    <row r="55" spans="1:5" x14ac:dyDescent="0.4">
      <c r="A55" s="2" t="s">
        <v>317</v>
      </c>
      <c r="B55" s="2" t="s">
        <v>316</v>
      </c>
      <c r="C55" s="2" t="s">
        <v>394</v>
      </c>
      <c r="D55" s="2" t="s">
        <v>314</v>
      </c>
      <c r="E55" s="3" t="str">
        <f>HYPERLINK("http://mp.weixin.qq.com/s?__biz=MzA5MzEwMDEzNQ==&amp;mid=2650434339&amp;idx=3&amp;sn=00f379bf5573496dcb8d015a8d090e9f&amp;chksm=886dca2bbf1a433d8bbf4cd601ff99362a16d0283ffb9fb2d9a613390b1ce314b9f38865eb44#rd","文章永久链接")</f>
        <v>文章永久链接</v>
      </c>
    </row>
    <row r="56" spans="1:5" x14ac:dyDescent="0.4">
      <c r="A56" s="2" t="s">
        <v>317</v>
      </c>
      <c r="B56" s="2" t="s">
        <v>393</v>
      </c>
      <c r="C56" s="2" t="s">
        <v>390</v>
      </c>
      <c r="D56" s="2" t="s">
        <v>326</v>
      </c>
      <c r="E56" s="3" t="str">
        <f>HYPERLINK("http://mp.weixin.qq.com/s?__biz=MzA5MzEwMDEzNQ==&amp;mid=2650434330&amp;idx=1&amp;sn=52a04a2370d78014c414fac11e2b8f07&amp;chksm=886dca12bf1a4304ff05274368c9ff390209e534dc2bb33a0fc42e58cb6824268953e1ae6666#rd","文章永久链接")</f>
        <v>文章永久链接</v>
      </c>
    </row>
    <row r="57" spans="1:5" x14ac:dyDescent="0.4">
      <c r="A57" s="2" t="s">
        <v>317</v>
      </c>
      <c r="B57" s="2" t="s">
        <v>392</v>
      </c>
      <c r="C57" s="2" t="s">
        <v>390</v>
      </c>
      <c r="D57" s="2" t="s">
        <v>391</v>
      </c>
      <c r="E57" s="3" t="str">
        <f>HYPERLINK("http://mp.weixin.qq.com/s?__biz=MzA5MzEwMDEzNQ==&amp;mid=2650434330&amp;idx=2&amp;sn=eceb2c2414519d89c2bbb1148084a065&amp;chksm=886dca12bf1a43041619dc44af8640eea960c658abd0f8e9edd2f8d4c3ade87290f3d8a892e8#rd","文章永久链接")</f>
        <v>文章永久链接</v>
      </c>
    </row>
    <row r="58" spans="1:5" x14ac:dyDescent="0.4">
      <c r="A58" s="2" t="s">
        <v>317</v>
      </c>
      <c r="B58" s="2" t="s">
        <v>316</v>
      </c>
      <c r="C58" s="2" t="s">
        <v>390</v>
      </c>
      <c r="D58" s="2" t="s">
        <v>314</v>
      </c>
      <c r="E58" s="3" t="str">
        <f>HYPERLINK("http://mp.weixin.qq.com/s?__biz=MzA5MzEwMDEzNQ==&amp;mid=2650434330&amp;idx=3&amp;sn=7927cfee41855c7d26c4434eaeb49866&amp;chksm=886dca12bf1a4304f6633d9b1e287b5bdb85d9b3f21e0773d83d94520163158868176fd0c45f#rd","文章永久链接")</f>
        <v>文章永久链接</v>
      </c>
    </row>
    <row r="59" spans="1:5" x14ac:dyDescent="0.4">
      <c r="A59" s="2" t="s">
        <v>317</v>
      </c>
      <c r="B59" s="2" t="s">
        <v>389</v>
      </c>
      <c r="C59" s="2" t="s">
        <v>385</v>
      </c>
      <c r="D59" s="2" t="s">
        <v>326</v>
      </c>
      <c r="E59" s="3" t="str">
        <f>HYPERLINK("http://mp.weixin.qq.com/s?__biz=MzA5MzEwMDEzNQ==&amp;mid=2650434288&amp;idx=1&amp;sn=e3354473a1e70deadabe06984ac0f6aa&amp;chksm=886dcbf8bf1a42ee25d58c12dc129908e01c94e4f5075012baaec319f7ab8fc03bd8d9249983#rd","文章永久链接")</f>
        <v>文章永久链接</v>
      </c>
    </row>
    <row r="60" spans="1:5" x14ac:dyDescent="0.4">
      <c r="A60" s="2" t="s">
        <v>317</v>
      </c>
      <c r="B60" s="2" t="s">
        <v>388</v>
      </c>
      <c r="C60" s="2" t="s">
        <v>385</v>
      </c>
      <c r="D60" s="2" t="s">
        <v>336</v>
      </c>
      <c r="E60" s="3" t="str">
        <f>HYPERLINK("http://mp.weixin.qq.com/s?__biz=MzA5MzEwMDEzNQ==&amp;mid=2650434288&amp;idx=2&amp;sn=f000a5047adc0f5f4817521915f23de4&amp;chksm=886dcbf8bf1a42ee3f83ab32ccd61b552827b0f22ea9d095a60e6236ce8aa63dc8d6cb03a530#rd","文章永久链接")</f>
        <v>文章永久链接</v>
      </c>
    </row>
    <row r="61" spans="1:5" x14ac:dyDescent="0.4">
      <c r="A61" s="2" t="s">
        <v>317</v>
      </c>
      <c r="B61" s="2" t="s">
        <v>387</v>
      </c>
      <c r="C61" s="2" t="s">
        <v>385</v>
      </c>
      <c r="D61" s="2" t="s">
        <v>359</v>
      </c>
      <c r="E61" s="3" t="str">
        <f>HYPERLINK("http://mp.weixin.qq.com/s?__biz=MzA5MzEwMDEzNQ==&amp;mid=2650434288&amp;idx=3&amp;sn=f0cb0ee27ebc5afbdcef4f2d2d6359ef&amp;chksm=886dcbf8bf1a42ee39d489475d3c40c93955161a2bfc85b0aae99a6c94cf18d13d8d86497b8f#rd","文章永久链接")</f>
        <v>文章永久链接</v>
      </c>
    </row>
    <row r="62" spans="1:5" x14ac:dyDescent="0.4">
      <c r="A62" s="2" t="s">
        <v>317</v>
      </c>
      <c r="B62" s="2" t="s">
        <v>386</v>
      </c>
      <c r="C62" s="2" t="s">
        <v>385</v>
      </c>
      <c r="D62" s="2" t="s">
        <v>357</v>
      </c>
      <c r="E62" s="3" t="str">
        <f>HYPERLINK("http://mp.weixin.qq.com/s?__biz=MzA5MzEwMDEzNQ==&amp;mid=2650434288&amp;idx=4&amp;sn=465251b379430d5dfc093f878703081e&amp;chksm=886dcbf8bf1a42ee51599dad375123b18415d538b53008606c8eb121db7964ea3ec85dde7100#rd","文章永久链接")</f>
        <v>文章永久链接</v>
      </c>
    </row>
    <row r="63" spans="1:5" x14ac:dyDescent="0.4">
      <c r="A63" s="2" t="s">
        <v>317</v>
      </c>
      <c r="B63" s="2" t="s">
        <v>316</v>
      </c>
      <c r="C63" s="2" t="s">
        <v>385</v>
      </c>
      <c r="D63" s="2" t="s">
        <v>314</v>
      </c>
      <c r="E63" s="3" t="str">
        <f>HYPERLINK("http://mp.weixin.qq.com/s?__biz=MzA5MzEwMDEzNQ==&amp;mid=2650434288&amp;idx=5&amp;sn=c5797152173313aada66ace352a0a190&amp;chksm=886dcbf8bf1a42ee5d0c7a122dbb6c53550bc663b87ed24d04ccf4ee657b3bea990f96a5bfc6#rd","文章永久链接")</f>
        <v>文章永久链接</v>
      </c>
    </row>
    <row r="64" spans="1:5" x14ac:dyDescent="0.4">
      <c r="A64" s="2" t="s">
        <v>317</v>
      </c>
      <c r="B64" s="2" t="s">
        <v>384</v>
      </c>
      <c r="C64" s="2" t="s">
        <v>377</v>
      </c>
      <c r="D64" s="2" t="s">
        <v>326</v>
      </c>
      <c r="E64" s="3" t="str">
        <f>HYPERLINK("http://mp.weixin.qq.com/s?__biz=MzA5MzEwMDEzNQ==&amp;mid=2650434267&amp;idx=1&amp;sn=1731af49ab843aeafe1d264d6aa36826&amp;chksm=886dcbd3bf1a42c50b5acce2d514ceba3f4d85b62005b9f8039e5f2697ae6377d461a62c3b29#rd","文章永久链接")</f>
        <v>文章永久链接</v>
      </c>
    </row>
    <row r="65" spans="1:5" x14ac:dyDescent="0.4">
      <c r="A65" s="2" t="s">
        <v>317</v>
      </c>
      <c r="B65" s="2" t="s">
        <v>383</v>
      </c>
      <c r="C65" s="2" t="s">
        <v>377</v>
      </c>
      <c r="D65" s="2" t="s">
        <v>331</v>
      </c>
      <c r="E65" s="3" t="str">
        <f>HYPERLINK("http://mp.weixin.qq.com/s?__biz=MzA5MzEwMDEzNQ==&amp;mid=2650434267&amp;idx=2&amp;sn=52ff1dc2a5a4f63bc5d112f8ff1c7742&amp;chksm=886dcbd3bf1a42c52afc66de94a190d0d2463e9aad5c0e6e7792cb7e15a557d23520854716ff#rd","文章永久链接")</f>
        <v>文章永久链接</v>
      </c>
    </row>
    <row r="66" spans="1:5" x14ac:dyDescent="0.4">
      <c r="A66" s="2" t="s">
        <v>317</v>
      </c>
      <c r="B66" s="2" t="s">
        <v>382</v>
      </c>
      <c r="C66" s="2" t="s">
        <v>377</v>
      </c>
      <c r="D66" s="2" t="s">
        <v>374</v>
      </c>
      <c r="E66" s="3" t="str">
        <f>HYPERLINK("http://mp.weixin.qq.com/s?__biz=MzA5MzEwMDEzNQ==&amp;mid=2650434267&amp;idx=3&amp;sn=ed3bfad194fa32de57d7d8758ef875ec&amp;chksm=886dcbd3bf1a42c506deea6bb2cffb8afaf0be8619d8f7476479018153743862af440489d85a#rd","文章永久链接")</f>
        <v>文章永久链接</v>
      </c>
    </row>
    <row r="67" spans="1:5" x14ac:dyDescent="0.4">
      <c r="A67" s="2" t="s">
        <v>317</v>
      </c>
      <c r="B67" s="2" t="s">
        <v>381</v>
      </c>
      <c r="C67" s="2" t="s">
        <v>377</v>
      </c>
      <c r="D67" s="2" t="s">
        <v>336</v>
      </c>
      <c r="E67" s="3" t="str">
        <f>HYPERLINK("http://mp.weixin.qq.com/s?__biz=MzA5MzEwMDEzNQ==&amp;mid=2650434267&amp;idx=4&amp;sn=dfdf1baa1d48440baa0ddf534b06f8ee&amp;chksm=886dcbd3bf1a42c542858fd2c6c64ddb569974cfc0130475cd6b797ff98e0c1d54b03867b39e#rd","文章永久链接")</f>
        <v>文章永久链接</v>
      </c>
    </row>
    <row r="68" spans="1:5" x14ac:dyDescent="0.4">
      <c r="A68" s="2" t="s">
        <v>317</v>
      </c>
      <c r="B68" s="2" t="s">
        <v>380</v>
      </c>
      <c r="C68" s="2" t="s">
        <v>377</v>
      </c>
      <c r="D68" s="2" t="s">
        <v>318</v>
      </c>
      <c r="E68" s="3" t="str">
        <f>HYPERLINK("http://mp.weixin.qq.com/s?__biz=MzA5MzEwMDEzNQ==&amp;mid=2650434267&amp;idx=5&amp;sn=8e2f0831d6a8be0bfaa290d40062ca04&amp;chksm=886dcbd3bf1a42c5c05fc827bc6bcd6a89bac40eb589a0dcd75cc2dfcbe4eaafbdcb63154468#rd","文章永久链接")</f>
        <v>文章永久链接</v>
      </c>
    </row>
    <row r="69" spans="1:5" x14ac:dyDescent="0.4">
      <c r="A69" s="2" t="s">
        <v>317</v>
      </c>
      <c r="B69" s="2" t="s">
        <v>379</v>
      </c>
      <c r="C69" s="2" t="s">
        <v>377</v>
      </c>
      <c r="D69" s="2" t="s">
        <v>378</v>
      </c>
      <c r="E69" s="3" t="str">
        <f>HYPERLINK("http://mp.weixin.qq.com/s?__biz=MzA5MzEwMDEzNQ==&amp;mid=2650434267&amp;idx=6&amp;sn=fde7955ca1d983550503dbbd5fb15636&amp;chksm=886dcbd3bf1a42c59bd2a9963494b101dbe66e4648f1e8fe73a2d74dabdaf1869a0df26810cc#rd","文章永久链接")</f>
        <v>文章永久链接</v>
      </c>
    </row>
    <row r="70" spans="1:5" x14ac:dyDescent="0.4">
      <c r="A70" s="2" t="s">
        <v>317</v>
      </c>
      <c r="B70" s="2" t="s">
        <v>316</v>
      </c>
      <c r="C70" s="2" t="s">
        <v>377</v>
      </c>
      <c r="D70" s="2" t="s">
        <v>314</v>
      </c>
      <c r="E70" s="3" t="str">
        <f>HYPERLINK("http://mp.weixin.qq.com/s?__biz=MzA5MzEwMDEzNQ==&amp;mid=2650434267&amp;idx=7&amp;sn=712b51ef1ff93cf94e282e1871ec8a13&amp;chksm=886dcbd3bf1a42c5bde2394bc40651e3aaee054d213a2052fa53faa2e0c10842a6d4189d1510#rd","文章永久链接")</f>
        <v>文章永久链接</v>
      </c>
    </row>
    <row r="71" spans="1:5" x14ac:dyDescent="0.4">
      <c r="A71" s="2" t="s">
        <v>317</v>
      </c>
      <c r="B71" s="2" t="s">
        <v>376</v>
      </c>
      <c r="C71" s="2" t="s">
        <v>367</v>
      </c>
      <c r="D71" s="2" t="s">
        <v>326</v>
      </c>
      <c r="E71" s="3" t="str">
        <f>HYPERLINK("http://mp.weixin.qq.com/s?__biz=MzA5MzEwMDEzNQ==&amp;mid=2650434249&amp;idx=1&amp;sn=11ae74b22cb6d1d3b35e54570669d194&amp;chksm=886dcbc1bf1a42d7fce4c9864a025af694f0a8a8e158951982cdc984a99c0004fcd8c2f4f873#rd","文章永久链接")</f>
        <v>文章永久链接</v>
      </c>
    </row>
    <row r="72" spans="1:5" x14ac:dyDescent="0.4">
      <c r="A72" s="2" t="s">
        <v>317</v>
      </c>
      <c r="B72" s="2" t="s">
        <v>375</v>
      </c>
      <c r="C72" s="2" t="s">
        <v>367</v>
      </c>
      <c r="D72" s="2" t="s">
        <v>374</v>
      </c>
      <c r="E72" s="3" t="str">
        <f>HYPERLINK("http://mp.weixin.qq.com/s?__biz=MzA5MzEwMDEzNQ==&amp;mid=2650434249&amp;idx=2&amp;sn=31ace866af308b258b431660d6147fb0&amp;chksm=886dcbc1bf1a42d737473fc32fdd52e9577195889af192d62852c9da7d29e417b3d7409685b7#rd","文章永久链接")</f>
        <v>文章永久链接</v>
      </c>
    </row>
    <row r="73" spans="1:5" x14ac:dyDescent="0.4">
      <c r="A73" s="2" t="s">
        <v>317</v>
      </c>
      <c r="B73" s="2" t="s">
        <v>373</v>
      </c>
      <c r="C73" s="2" t="s">
        <v>367</v>
      </c>
      <c r="D73" s="2" t="s">
        <v>331</v>
      </c>
      <c r="E73" s="3" t="str">
        <f>HYPERLINK("http://mp.weixin.qq.com/s?__biz=MzA5MzEwMDEzNQ==&amp;mid=2650434249&amp;idx=3&amp;sn=942d72480197f2d7fadcdb436a1560d7&amp;chksm=886dcbc1bf1a42d76f11dde24d7783273204711b840abdbc57a7a60caba939ae153822ea45ee#rd","文章永久链接")</f>
        <v>文章永久链接</v>
      </c>
    </row>
    <row r="74" spans="1:5" x14ac:dyDescent="0.4">
      <c r="A74" s="2" t="s">
        <v>317</v>
      </c>
      <c r="B74" s="2" t="s">
        <v>372</v>
      </c>
      <c r="C74" s="2" t="s">
        <v>367</v>
      </c>
      <c r="D74" s="2" t="s">
        <v>336</v>
      </c>
      <c r="E74" s="3" t="str">
        <f>HYPERLINK("http://mp.weixin.qq.com/s?__biz=MzA5MzEwMDEzNQ==&amp;mid=2650434249&amp;idx=4&amp;sn=2a916cb2ff0e5e27e14de20ff29d1b0e&amp;chksm=886dcbc1bf1a42d7035828b55767c38198df1e2ce1c384c932e83ccf495717555a6c8170b9da#rd","文章永久链接")</f>
        <v>文章永久链接</v>
      </c>
    </row>
    <row r="75" spans="1:5" x14ac:dyDescent="0.4">
      <c r="A75" s="2" t="s">
        <v>317</v>
      </c>
      <c r="B75" s="2" t="s">
        <v>371</v>
      </c>
      <c r="C75" s="2" t="s">
        <v>367</v>
      </c>
      <c r="D75" s="2" t="s">
        <v>370</v>
      </c>
      <c r="E75" s="3" t="str">
        <f>HYPERLINK("http://mp.weixin.qq.com/s?__biz=MzA5MzEwMDEzNQ==&amp;mid=2650434249&amp;idx=5&amp;sn=97389100e9e584d9b4363ca644f941ab&amp;chksm=886dcbc1bf1a42d7fdf920364d71ca855f7ed33bb571b211fffa7f1738c7dbb7bcc67e3ef8a5#rd","文章永久链接")</f>
        <v>文章永久链接</v>
      </c>
    </row>
    <row r="76" spans="1:5" x14ac:dyDescent="0.4">
      <c r="A76" s="2" t="s">
        <v>317</v>
      </c>
      <c r="B76" s="2" t="s">
        <v>369</v>
      </c>
      <c r="C76" s="2" t="s">
        <v>367</v>
      </c>
      <c r="D76" s="2" t="s">
        <v>368</v>
      </c>
      <c r="E76" s="3" t="str">
        <f>HYPERLINK("http://mp.weixin.qq.com/s?__biz=MzA5MzEwMDEzNQ==&amp;mid=2650434249&amp;idx=6&amp;sn=d4c2d0ded95c02d2379eca27e240e757&amp;chksm=886dcbc1bf1a42d79114c75dfb6c28c81199a6f029b277b9cb6ad62101913fa34c9441703d92#rd","文章永久链接")</f>
        <v>文章永久链接</v>
      </c>
    </row>
    <row r="77" spans="1:5" x14ac:dyDescent="0.4">
      <c r="A77" s="2" t="s">
        <v>317</v>
      </c>
      <c r="B77" s="2" t="s">
        <v>316</v>
      </c>
      <c r="C77" s="2" t="s">
        <v>367</v>
      </c>
      <c r="D77" s="2" t="s">
        <v>314</v>
      </c>
      <c r="E77" s="3" t="str">
        <f>HYPERLINK("http://mp.weixin.qq.com/s?__biz=MzA5MzEwMDEzNQ==&amp;mid=2650434249&amp;idx=7&amp;sn=a4093c282c838837a4ce846e16aa0b75&amp;chksm=886dcbc1bf1a42d7e4b9d4068074915302b4e8f2c5ede98507536fc25a0475433350bf86f525#rd","文章永久链接")</f>
        <v>文章永久链接</v>
      </c>
    </row>
    <row r="78" spans="1:5" x14ac:dyDescent="0.4">
      <c r="A78" s="2" t="s">
        <v>317</v>
      </c>
      <c r="B78" s="2" t="s">
        <v>366</v>
      </c>
      <c r="C78" s="2" t="s">
        <v>362</v>
      </c>
      <c r="D78" s="2" t="s">
        <v>326</v>
      </c>
      <c r="E78" s="3" t="str">
        <f>HYPERLINK("http://mp.weixin.qq.com/s?__biz=MzA5MzEwMDEzNQ==&amp;mid=2650434208&amp;idx=1&amp;sn=9d792df65b349878186a51cc074133c5&amp;chksm=886dcba8bf1a42be6c0f105e9f53e87ceef822a54f58277565e6d450a046f3df7296957a6aae#rd","文章永久链接")</f>
        <v>文章永久链接</v>
      </c>
    </row>
    <row r="79" spans="1:5" x14ac:dyDescent="0.4">
      <c r="A79" s="2" t="s">
        <v>317</v>
      </c>
      <c r="B79" s="2" t="s">
        <v>365</v>
      </c>
      <c r="C79" s="2" t="s">
        <v>362</v>
      </c>
      <c r="D79" s="2" t="s">
        <v>331</v>
      </c>
      <c r="E79" s="3" t="str">
        <f>HYPERLINK("http://mp.weixin.qq.com/s?__biz=MzA5MzEwMDEzNQ==&amp;mid=2650434208&amp;idx=2&amp;sn=1061f24db204df345cef7dabcb10714e&amp;chksm=886dcba8bf1a42bead4c7e98aeede863983fb872b3cae43cb8518ce187b62bbe9fda84460171#rd","文章永久链接")</f>
        <v>文章永久链接</v>
      </c>
    </row>
    <row r="80" spans="1:5" x14ac:dyDescent="0.4">
      <c r="A80" s="2" t="s">
        <v>317</v>
      </c>
      <c r="B80" s="2" t="s">
        <v>364</v>
      </c>
      <c r="C80" s="2" t="s">
        <v>362</v>
      </c>
      <c r="D80" s="2" t="s">
        <v>363</v>
      </c>
      <c r="E80" s="3" t="str">
        <f>HYPERLINK("http://mp.weixin.qq.com/s?__biz=MzA5MzEwMDEzNQ==&amp;mid=2650434208&amp;idx=3&amp;sn=0691a02487e17e88ca6c84f4291d4b2c&amp;chksm=886dcba8bf1a42bed793a7a83010477443be472e3b5fbca94b093521229fe426c4ed9c86e07b#rd","文章永久链接")</f>
        <v>文章永久链接</v>
      </c>
    </row>
    <row r="81" spans="1:5" x14ac:dyDescent="0.4">
      <c r="A81" s="2" t="s">
        <v>317</v>
      </c>
      <c r="B81" s="2" t="s">
        <v>316</v>
      </c>
      <c r="C81" s="2" t="s">
        <v>362</v>
      </c>
      <c r="D81" s="2" t="s">
        <v>314</v>
      </c>
      <c r="E81" s="3" t="str">
        <f>HYPERLINK("http://mp.weixin.qq.com/s?__biz=MzA5MzEwMDEzNQ==&amp;mid=2650434208&amp;idx=4&amp;sn=ea1ae6b962682654f1c3d8fbe34a0076&amp;chksm=886dcba8bf1a42be8d584a4d0fffce35f1ff3af98e4b27845d87e40299fb2983d0cb909eee7e#rd","文章永久链接")</f>
        <v>文章永久链接</v>
      </c>
    </row>
    <row r="82" spans="1:5" x14ac:dyDescent="0.4">
      <c r="A82" s="2" t="s">
        <v>317</v>
      </c>
      <c r="B82" s="2" t="s">
        <v>361</v>
      </c>
      <c r="C82" s="2" t="s">
        <v>353</v>
      </c>
      <c r="D82" s="2" t="s">
        <v>326</v>
      </c>
      <c r="E82" s="3" t="str">
        <f>HYPERLINK("http://mp.weixin.qq.com/s?__biz=MzA5MzEwMDEzNQ==&amp;mid=2650434197&amp;idx=1&amp;sn=0a46b51646289766c5d3eff07bf986a4&amp;chksm=886dcb9dbf1a428bd0d050709b0fa2f1b98a9a8216918466332dff2e2b49e64f12ddb6797617#rd","文章永久链接")</f>
        <v>文章永久链接</v>
      </c>
    </row>
    <row r="83" spans="1:5" x14ac:dyDescent="0.4">
      <c r="A83" s="2" t="s">
        <v>317</v>
      </c>
      <c r="B83" s="2" t="s">
        <v>360</v>
      </c>
      <c r="C83" s="2" t="s">
        <v>353</v>
      </c>
      <c r="D83" s="2" t="s">
        <v>359</v>
      </c>
      <c r="E83" s="3" t="str">
        <f>HYPERLINK("http://mp.weixin.qq.com/s?__biz=MzA5MzEwMDEzNQ==&amp;mid=2650434197&amp;idx=2&amp;sn=478525214d045771d5616e86aa3ef2c5&amp;chksm=886dcb9dbf1a428bf83e6c64a06abbbcd83a0f4b9a84a7d7946dbd8ecd7abea47cd69a577366#rd","文章永久链接")</f>
        <v>文章永久链接</v>
      </c>
    </row>
    <row r="84" spans="1:5" x14ac:dyDescent="0.4">
      <c r="A84" s="2" t="s">
        <v>317</v>
      </c>
      <c r="B84" s="2" t="s">
        <v>358</v>
      </c>
      <c r="C84" s="2" t="s">
        <v>353</v>
      </c>
      <c r="D84" s="2" t="s">
        <v>357</v>
      </c>
      <c r="E84" s="3" t="str">
        <f>HYPERLINK("http://mp.weixin.qq.com/s?__biz=MzA5MzEwMDEzNQ==&amp;mid=2650434197&amp;idx=3&amp;sn=9802cff892ee79417985333ced100e20&amp;chksm=886dcb9dbf1a428b58076f5b3d32da9a1607f642bc932a5458682095dd501057b8f40519677c#rd","文章永久链接")</f>
        <v>文章永久链接</v>
      </c>
    </row>
    <row r="85" spans="1:5" x14ac:dyDescent="0.4">
      <c r="A85" s="2" t="s">
        <v>317</v>
      </c>
      <c r="B85" s="2" t="s">
        <v>356</v>
      </c>
      <c r="C85" s="2" t="s">
        <v>353</v>
      </c>
      <c r="D85" s="2" t="s">
        <v>329</v>
      </c>
      <c r="E85" s="3" t="str">
        <f>HYPERLINK("http://mp.weixin.qq.com/s?__biz=MzA5MzEwMDEzNQ==&amp;mid=2650434197&amp;idx=4&amp;sn=5a5f98f91879dc4a0dc88f01e23d1ae0&amp;chksm=886dcb9dbf1a428b407b45b67e65d46e58e877897b539aaf42d18ce919aae2a13078efd0eddd#rd","文章永久链接")</f>
        <v>文章永久链接</v>
      </c>
    </row>
    <row r="86" spans="1:5" x14ac:dyDescent="0.4">
      <c r="A86" s="2" t="s">
        <v>317</v>
      </c>
      <c r="B86" s="2" t="s">
        <v>355</v>
      </c>
      <c r="C86" s="2" t="s">
        <v>353</v>
      </c>
      <c r="D86" s="2" t="s">
        <v>354</v>
      </c>
      <c r="E86" s="3" t="str">
        <f>HYPERLINK("http://mp.weixin.qq.com/s?__biz=MzA5MzEwMDEzNQ==&amp;mid=2650434197&amp;idx=5&amp;sn=92b7c05a3c2a4b59d37d256715b49fe8&amp;chksm=886dcb9dbf1a428bda308d6a7b8b00f63ce9be6c3e1b49f15b53966014b2d00027208ef9c516#rd","文章永久链接")</f>
        <v>文章永久链接</v>
      </c>
    </row>
    <row r="87" spans="1:5" x14ac:dyDescent="0.4">
      <c r="A87" s="2" t="s">
        <v>317</v>
      </c>
      <c r="B87" s="2" t="s">
        <v>316</v>
      </c>
      <c r="C87" s="2" t="s">
        <v>353</v>
      </c>
      <c r="D87" s="2" t="s">
        <v>314</v>
      </c>
      <c r="E87" s="3" t="str">
        <f>HYPERLINK("http://mp.weixin.qq.com/s?__biz=MzA5MzEwMDEzNQ==&amp;mid=2650434197&amp;idx=6&amp;sn=0ba441d40ebfedf1ed7be0cc67b7311a&amp;chksm=886dcb9dbf1a428b23359e074b76ff507b85e9a36e3af1a5505040ee2be8f891a0862f15587d#rd","文章永久链接")</f>
        <v>文章永久链接</v>
      </c>
    </row>
    <row r="88" spans="1:5" x14ac:dyDescent="0.4">
      <c r="A88" s="2" t="s">
        <v>317</v>
      </c>
      <c r="B88" s="2" t="s">
        <v>424</v>
      </c>
      <c r="C88" s="2" t="s">
        <v>422</v>
      </c>
      <c r="D88" s="2" t="s">
        <v>423</v>
      </c>
      <c r="E88" s="3" t="str">
        <f>HYPERLINK("http://mp.weixin.qq.com/s?__biz=MzA5MzEwMDEzNQ==&amp;mid=2650434185&amp;idx=1&amp;sn=e2a47efcaef05c54632d82d0a8b486fa&amp;chksm=886dcb81bf1a4297fdb0f8741131168c54f708e5eca6120ea5efa751e003e39555e208666417#rd","文章永久链接")</f>
        <v>文章永久链接</v>
      </c>
    </row>
    <row r="89" spans="1:5" x14ac:dyDescent="0.4">
      <c r="A89" s="2" t="s">
        <v>317</v>
      </c>
      <c r="B89" s="2" t="s">
        <v>316</v>
      </c>
      <c r="C89" s="2" t="s">
        <v>422</v>
      </c>
      <c r="D89" s="2" t="s">
        <v>314</v>
      </c>
      <c r="E89" s="3" t="str">
        <f>HYPERLINK("http://mp.weixin.qq.com/s?__biz=MzA5MzEwMDEzNQ==&amp;mid=2650434185&amp;idx=2&amp;sn=40c19bfc3a9fdd480c73d658f8b8d3fb&amp;chksm=886dcb81bf1a42974b61201358c3a677a058c1d7c7ee86a18242d33c741f308a8c98ebd50414#rd","文章永久链接")</f>
        <v>文章永久链接</v>
      </c>
    </row>
    <row r="90" spans="1:5" x14ac:dyDescent="0.4">
      <c r="A90" s="2" t="s">
        <v>317</v>
      </c>
      <c r="B90" s="2" t="s">
        <v>421</v>
      </c>
      <c r="C90" s="2" t="s">
        <v>420</v>
      </c>
      <c r="D90" s="2" t="s">
        <v>326</v>
      </c>
      <c r="E90" s="3" t="str">
        <f>HYPERLINK("http://mp.weixin.qq.com/s?__biz=MzA5MzEwMDEzNQ==&amp;mid=2650434125&amp;idx=1&amp;sn=7abc959693c03614183e6bf69887a004&amp;chksm=886dcb45bf1a4253e545cb151eb67dd85d4fbde16713fdb45ec3642e2191e58bfe339a5e179f#rd","文章永久链接")</f>
        <v>文章永久链接</v>
      </c>
    </row>
    <row r="91" spans="1:5" x14ac:dyDescent="0.4">
      <c r="A91" s="2" t="s">
        <v>317</v>
      </c>
      <c r="B91" s="2" t="s">
        <v>316</v>
      </c>
      <c r="C91" s="2" t="s">
        <v>420</v>
      </c>
      <c r="D91" s="2" t="s">
        <v>314</v>
      </c>
      <c r="E91" s="3" t="str">
        <f>HYPERLINK("http://mp.weixin.qq.com/s?__biz=MzA5MzEwMDEzNQ==&amp;mid=2650434125&amp;idx=2&amp;sn=dbc076fc6e82d53c93ce6301a9b9e8ea&amp;chksm=886dcb45bf1a4253c7dc788d5060a3e86fff569972877db0e832f2b5e66460ddf1eae1cabac2#rd","文章永久链接")</f>
        <v>文章永久链接</v>
      </c>
    </row>
    <row r="92" spans="1:5" x14ac:dyDescent="0.4">
      <c r="A92" s="2" t="s">
        <v>317</v>
      </c>
      <c r="B92" s="2" t="s">
        <v>419</v>
      </c>
      <c r="C92" s="2" t="s">
        <v>415</v>
      </c>
      <c r="D92" s="2" t="s">
        <v>326</v>
      </c>
      <c r="E92" s="3" t="str">
        <f>HYPERLINK("http://mp.weixin.qq.com/s?__biz=MzA5MzEwMDEzNQ==&amp;mid=2650434121&amp;idx=1&amp;sn=0673b555730e3066049837694cf33ab6&amp;chksm=886dcb41bf1a4257bc053e3c728700fa5aafb8fe19a28da5f730305001d6dd658eadcebb3c19#rd","文章永久链接")</f>
        <v>文章永久链接</v>
      </c>
    </row>
    <row r="93" spans="1:5" x14ac:dyDescent="0.4">
      <c r="A93" s="2" t="s">
        <v>317</v>
      </c>
      <c r="B93" s="2" t="s">
        <v>418</v>
      </c>
      <c r="C93" s="2" t="s">
        <v>415</v>
      </c>
      <c r="D93" s="2" t="s">
        <v>331</v>
      </c>
      <c r="E93" s="3" t="str">
        <f>HYPERLINK("http://mp.weixin.qq.com/s?__biz=MzA5MzEwMDEzNQ==&amp;mid=2650434121&amp;idx=2&amp;sn=0b087d70d57e234dfaa65e925a4dc008&amp;chksm=886dcb41bf1a42574c36ad1dd57bc69b6205c415858b713c6fae5760817ad6aeb1b5e9fb8a6c#rd","文章永久链接")</f>
        <v>文章永久链接</v>
      </c>
    </row>
    <row r="94" spans="1:5" x14ac:dyDescent="0.4">
      <c r="A94" s="2" t="s">
        <v>317</v>
      </c>
      <c r="B94" s="2" t="s">
        <v>417</v>
      </c>
      <c r="C94" s="2" t="s">
        <v>415</v>
      </c>
      <c r="D94" s="2" t="s">
        <v>329</v>
      </c>
      <c r="E94" s="3" t="str">
        <f>HYPERLINK("http://mp.weixin.qq.com/s?__biz=MzA5MzEwMDEzNQ==&amp;mid=2650434121&amp;idx=3&amp;sn=1fab6b1cfef6453e0c32f57d2670bee7&amp;chksm=886dcb41bf1a42579ac912c000866bd94e6756db91da7cdaf2e8d1523e7676d88cca87fd8328#rd","文章永久链接")</f>
        <v>文章永久链接</v>
      </c>
    </row>
    <row r="95" spans="1:5" x14ac:dyDescent="0.4">
      <c r="A95" s="2" t="s">
        <v>317</v>
      </c>
      <c r="B95" s="2" t="s">
        <v>416</v>
      </c>
      <c r="C95" s="2" t="s">
        <v>415</v>
      </c>
      <c r="D95" s="2" t="s">
        <v>401</v>
      </c>
      <c r="E95" s="3" t="str">
        <f>HYPERLINK("http://mp.weixin.qq.com/s?__biz=MzA5MzEwMDEzNQ==&amp;mid=2650434121&amp;idx=4&amp;sn=de4227bf2e5429c83e468c56ddce4e6c&amp;chksm=886dcb41bf1a4257f05dbf7d7bccb3151c7ab44c1f31d2715e4e1defbeaa9dd397e024b1ed8f#rd","文章永久链接")</f>
        <v>文章永久链接</v>
      </c>
    </row>
    <row r="96" spans="1:5" x14ac:dyDescent="0.4">
      <c r="A96" s="2" t="s">
        <v>317</v>
      </c>
      <c r="B96" s="2" t="s">
        <v>316</v>
      </c>
      <c r="C96" s="2" t="s">
        <v>415</v>
      </c>
      <c r="D96" s="2" t="s">
        <v>314</v>
      </c>
      <c r="E96" s="3" t="str">
        <f>HYPERLINK("http://mp.weixin.qq.com/s?__biz=MzA5MzEwMDEzNQ==&amp;mid=2650434121&amp;idx=5&amp;sn=85361c99bf4e0a7807221bd188403f76&amp;chksm=886dcb41bf1a42572ec30874fd9cd1fefc17049da33db9afd7314df5c05b2cb4a673e638ea26#rd","文章永久链接")</f>
        <v>文章永久链接</v>
      </c>
    </row>
    <row r="97" spans="1:5" x14ac:dyDescent="0.4">
      <c r="A97" s="2" t="s">
        <v>317</v>
      </c>
      <c r="B97" s="2" t="s">
        <v>414</v>
      </c>
      <c r="C97" s="2" t="s">
        <v>411</v>
      </c>
      <c r="D97" s="2" t="s">
        <v>326</v>
      </c>
      <c r="E97" s="3" t="str">
        <f>HYPERLINK("http://mp.weixin.qq.com/s?__biz=MzA5MzEwMDEzNQ==&amp;mid=2650434108&amp;idx=1&amp;sn=f6ab7f785d7db3144d814129bd1a4080&amp;chksm=886dcb34bf1a4222afb2d7bb8eb43e9d2c319200b2b9c5d4016ef3f6457255e29209602c73fd#rd","文章永久链接")</f>
        <v>文章永久链接</v>
      </c>
    </row>
    <row r="98" spans="1:5" x14ac:dyDescent="0.4">
      <c r="A98" s="2" t="s">
        <v>317</v>
      </c>
      <c r="B98" s="2" t="s">
        <v>413</v>
      </c>
      <c r="C98" s="2" t="s">
        <v>411</v>
      </c>
      <c r="D98" s="2" t="s">
        <v>336</v>
      </c>
      <c r="E98" s="3" t="str">
        <f>HYPERLINK("http://mp.weixin.qq.com/s?__biz=MzA5MzEwMDEzNQ==&amp;mid=2650434108&amp;idx=2&amp;sn=2db333378c100b3d04edff94dea7d4a2&amp;chksm=886dcb34bf1a422277160fe93b28dbae80f079504ad14a752f8ecd7486c06e29f1b6902638d6#rd","文章永久链接")</f>
        <v>文章永久链接</v>
      </c>
    </row>
    <row r="99" spans="1:5" x14ac:dyDescent="0.4">
      <c r="A99" s="2" t="s">
        <v>317</v>
      </c>
      <c r="B99" s="2" t="s">
        <v>412</v>
      </c>
      <c r="C99" s="2" t="s">
        <v>411</v>
      </c>
      <c r="D99" s="2" t="s">
        <v>370</v>
      </c>
      <c r="E99" s="3" t="str">
        <f>HYPERLINK("http://mp.weixin.qq.com/s?__biz=MzA5MzEwMDEzNQ==&amp;mid=2650434108&amp;idx=3&amp;sn=8a71acfd905a06660373568bcd28d4d0&amp;chksm=886dcb34bf1a4222a5a16d41d251182103daa85e5ad260a126c2a931fbe8b8da50e1ac461d0f#rd","文章永久链接")</f>
        <v>文章永久链接</v>
      </c>
    </row>
    <row r="100" spans="1:5" x14ac:dyDescent="0.4">
      <c r="A100" s="2" t="s">
        <v>317</v>
      </c>
      <c r="B100" s="2" t="s">
        <v>316</v>
      </c>
      <c r="C100" s="2" t="s">
        <v>411</v>
      </c>
      <c r="D100" s="2" t="s">
        <v>314</v>
      </c>
      <c r="E100" s="3" t="str">
        <f>HYPERLINK("http://mp.weixin.qq.com/s?__biz=MzA5MzEwMDEzNQ==&amp;mid=2650434108&amp;idx=4&amp;sn=d4ffb7376b37ceb8934acb02a310da18&amp;chksm=886dcb34bf1a4222e69ad517bb12d307b9b526859e378a7e09ac3b8e27efb270c13456df865d#rd","文章永久链接")</f>
        <v>文章永久链接</v>
      </c>
    </row>
    <row r="101" spans="1:5" x14ac:dyDescent="0.4">
      <c r="A101" s="2" t="s">
        <v>317</v>
      </c>
      <c r="B101" s="2" t="s">
        <v>410</v>
      </c>
      <c r="C101" s="2" t="s">
        <v>407</v>
      </c>
      <c r="D101" s="2" t="s">
        <v>326</v>
      </c>
      <c r="E101" s="3" t="str">
        <f>HYPERLINK("http://mp.weixin.qq.com/s?__biz=MzA5MzEwMDEzNQ==&amp;mid=2650434098&amp;idx=1&amp;sn=6e39004cf0af7be7bba67258a0d71446&amp;chksm=886dcb3abf1a422ccbc08432d6eac15fa5f3a206d3b2ffa010ff1ed4a8f0c501bd383dbb7674#rd","文章永久链接")</f>
        <v>文章永久链接</v>
      </c>
    </row>
    <row r="102" spans="1:5" x14ac:dyDescent="0.4">
      <c r="A102" s="2" t="s">
        <v>317</v>
      </c>
      <c r="B102" s="2" t="s">
        <v>409</v>
      </c>
      <c r="C102" s="2" t="s">
        <v>407</v>
      </c>
      <c r="D102" s="2" t="s">
        <v>363</v>
      </c>
      <c r="E102" s="3" t="str">
        <f>HYPERLINK("http://mp.weixin.qq.com/s?__biz=MzA5MzEwMDEzNQ==&amp;mid=2650434098&amp;idx=2&amp;sn=e928fbd5b7c6a4bef5836e66e1bca41a&amp;chksm=886dcb3abf1a422caf168405c19ad83f1b4cb680cb0c79fb8dc9f6980159f9e80a5e906ba54d#rd","文章永久链接")</f>
        <v>文章永久链接</v>
      </c>
    </row>
    <row r="103" spans="1:5" x14ac:dyDescent="0.4">
      <c r="A103" s="2" t="s">
        <v>317</v>
      </c>
      <c r="B103" s="2" t="s">
        <v>408</v>
      </c>
      <c r="C103" s="2" t="s">
        <v>407</v>
      </c>
      <c r="D103" s="2" t="s">
        <v>368</v>
      </c>
      <c r="E103" s="3" t="str">
        <f>HYPERLINK("http://mp.weixin.qq.com/s?__biz=MzA5MzEwMDEzNQ==&amp;mid=2650434098&amp;idx=3&amp;sn=2d3b1d57123b66bbf770bb1445aa8bd6&amp;chksm=886dcb3abf1a422ce273258b66080acbc937d51032ffcf0f40f901487a1a61bac11eb371d14a#rd","文章永久链接")</f>
        <v>文章永久链接</v>
      </c>
    </row>
    <row r="104" spans="1:5" x14ac:dyDescent="0.4">
      <c r="A104" s="2" t="s">
        <v>317</v>
      </c>
      <c r="B104" s="2" t="s">
        <v>316</v>
      </c>
      <c r="C104" s="2" t="s">
        <v>407</v>
      </c>
      <c r="D104" s="2" t="s">
        <v>314</v>
      </c>
      <c r="E104" s="3" t="str">
        <f>HYPERLINK("http://mp.weixin.qq.com/s?__biz=MzA5MzEwMDEzNQ==&amp;mid=2650434098&amp;idx=4&amp;sn=0c82f463dafa8004007d19614eb4b0f8&amp;chksm=886dcb3abf1a422c2eda3eb0401e163f9670454d2608c9434ad069163568eb95a7e4ad220eb5#rd","文章永久链接")</f>
        <v>文章永久链接</v>
      </c>
    </row>
    <row r="105" spans="1:5" x14ac:dyDescent="0.4">
      <c r="A105" s="2" t="s">
        <v>317</v>
      </c>
      <c r="B105" s="2" t="s">
        <v>406</v>
      </c>
      <c r="C105" s="2" t="s">
        <v>400</v>
      </c>
      <c r="D105" s="2" t="s">
        <v>326</v>
      </c>
      <c r="E105" s="3" t="str">
        <f>HYPERLINK("http://mp.weixin.qq.com/s?__biz=MzA5MzEwMDEzNQ==&amp;mid=2650434088&amp;idx=1&amp;sn=64bede5ad1f9f54be1806675ccbf48fd&amp;chksm=886dcb20bf1a4236d602b9e460aeff43a5914bec11a1103752d62af9838bb8a27843278a52d5#rd","文章永久链接")</f>
        <v>文章永久链接</v>
      </c>
    </row>
    <row r="106" spans="1:5" x14ac:dyDescent="0.4">
      <c r="A106" s="2" t="s">
        <v>317</v>
      </c>
      <c r="B106" s="2" t="s">
        <v>405</v>
      </c>
      <c r="C106" s="2" t="s">
        <v>400</v>
      </c>
      <c r="D106" s="2" t="s">
        <v>331</v>
      </c>
      <c r="E106" s="3" t="str">
        <f>HYPERLINK("http://mp.weixin.qq.com/s?__biz=MzA5MzEwMDEzNQ==&amp;mid=2650434088&amp;idx=2&amp;sn=7808f76f66409cb5992ff72474e5e4d7&amp;chksm=886dcb20bf1a4236b8e16236f7f1c30a760675df4d8e269abf6e2a3a889cbe894c2b4b7ae383#rd","文章永久链接")</f>
        <v>文章永久链接</v>
      </c>
    </row>
    <row r="107" spans="1:5" x14ac:dyDescent="0.4">
      <c r="A107" s="2" t="s">
        <v>317</v>
      </c>
      <c r="B107" s="2" t="s">
        <v>404</v>
      </c>
      <c r="C107" s="2" t="s">
        <v>400</v>
      </c>
      <c r="D107" s="2" t="s">
        <v>370</v>
      </c>
      <c r="E107" s="3" t="str">
        <f>HYPERLINK("http://mp.weixin.qq.com/s?__biz=MzA5MzEwMDEzNQ==&amp;mid=2650434088&amp;idx=3&amp;sn=c74377cbbb6166250d3ec6c05ef6dc8c&amp;chksm=886dcb20bf1a42362cd38e8dac8d69e0b7c4b1c59d946aa4876eee5217f2e355dbb6459fe572#rd","文章永久链接")</f>
        <v>文章永久链接</v>
      </c>
    </row>
    <row r="108" spans="1:5" x14ac:dyDescent="0.4">
      <c r="A108" s="2" t="s">
        <v>317</v>
      </c>
      <c r="B108" s="2" t="s">
        <v>403</v>
      </c>
      <c r="C108" s="2" t="s">
        <v>400</v>
      </c>
      <c r="D108" s="2" t="s">
        <v>336</v>
      </c>
      <c r="E108" s="3" t="str">
        <f>HYPERLINK("http://mp.weixin.qq.com/s?__biz=MzA5MzEwMDEzNQ==&amp;mid=2650434088&amp;idx=4&amp;sn=0c7cdb9a919392ae2d43f4b7b7effb47&amp;chksm=886dcb20bf1a4236596cef9f2dbf037db1bceb4f694302d3c114338b798bda9f188cfc882119#rd","文章永久链接")</f>
        <v>文章永久链接</v>
      </c>
    </row>
    <row r="109" spans="1:5" x14ac:dyDescent="0.4">
      <c r="A109" s="2" t="s">
        <v>317</v>
      </c>
      <c r="B109" s="2" t="s">
        <v>402</v>
      </c>
      <c r="C109" s="2" t="s">
        <v>400</v>
      </c>
      <c r="D109" s="2" t="s">
        <v>401</v>
      </c>
      <c r="E109" s="3" t="str">
        <f>HYPERLINK("http://mp.weixin.qq.com/s?__biz=MzA5MzEwMDEzNQ==&amp;mid=2650434088&amp;idx=5&amp;sn=01383e4eefb5dac769789ed586b89bc1&amp;chksm=886dcb20bf1a4236ae9183b8fdecbaa3191bbe72ab9e386df2dc54e32b4304b3250cb01099bc#rd","文章永久链接")</f>
        <v>文章永久链接</v>
      </c>
    </row>
    <row r="110" spans="1:5" x14ac:dyDescent="0.4">
      <c r="A110" s="2" t="s">
        <v>317</v>
      </c>
      <c r="B110" s="2" t="s">
        <v>316</v>
      </c>
      <c r="C110" s="2" t="s">
        <v>400</v>
      </c>
      <c r="D110" s="2" t="s">
        <v>314</v>
      </c>
      <c r="E110" s="3" t="str">
        <f>HYPERLINK("http://mp.weixin.qq.com/s?__biz=MzA5MzEwMDEzNQ==&amp;mid=2650434088&amp;idx=6&amp;sn=a93ce456fd602b944971ea102a027105&amp;chksm=886dcb20bf1a4236e01d0155a462de8c2096d33072a8293ef813fb22f4210470164207905a66#rd","文章永久链接")</f>
        <v>文章永久链接</v>
      </c>
    </row>
    <row r="111" spans="1:5" x14ac:dyDescent="0.4">
      <c r="A111" s="2" t="s">
        <v>317</v>
      </c>
      <c r="B111" s="2" t="s">
        <v>399</v>
      </c>
      <c r="C111" s="2" t="s">
        <v>398</v>
      </c>
      <c r="D111" s="2" t="s">
        <v>397</v>
      </c>
      <c r="E111" s="3" t="str">
        <f>HYPERLINK("http://mp.weixin.qq.com/s?__biz=MzA5MzEwMDEzNQ==&amp;mid=2650434057&amp;idx=1&amp;sn=e13608114cad76e452489d355967425a&amp;chksm=886dcb01bf1a4217d3de0e3aa324c774db893991c463cbb0343bab42bd01fef06ce30793caaf#rd","文章永久链接")</f>
        <v>文章永久链接</v>
      </c>
    </row>
    <row r="112" spans="1:5" x14ac:dyDescent="0.4">
      <c r="A112" s="2" t="s">
        <v>317</v>
      </c>
      <c r="B112" s="2" t="s">
        <v>436</v>
      </c>
      <c r="C112" s="2" t="s">
        <v>435</v>
      </c>
      <c r="D112" s="2" t="s">
        <v>434</v>
      </c>
      <c r="E112" s="3" t="str">
        <f>HYPERLINK("http://mp.weixin.qq.com/s?__biz=MzA5MzEwMDEzNQ==&amp;mid=2650434045&amp;idx=1&amp;sn=71a7050722a0122ad4e3d1ad203dc6c7&amp;chksm=886dc8f5bf1a41e302d0bedcd3785533f426a4211dabc63796822c1e386e53ca7e9f8f435259#rd","文章永久链接")</f>
        <v>文章永久链接</v>
      </c>
    </row>
    <row r="113" spans="1:5" x14ac:dyDescent="0.4">
      <c r="A113" s="2" t="s">
        <v>317</v>
      </c>
      <c r="B113" s="2" t="s">
        <v>433</v>
      </c>
      <c r="C113" s="2" t="s">
        <v>430</v>
      </c>
      <c r="D113" s="2" t="s">
        <v>326</v>
      </c>
      <c r="E113" s="3" t="str">
        <f>HYPERLINK("http://mp.weixin.qq.com/s?__biz=MzA5MzEwMDEzNQ==&amp;mid=2650434018&amp;idx=1&amp;sn=77c7e44029bbcfd6771e29734929ed70&amp;chksm=886dc8eabf1a41fc49fa04924c15d7e4222538eadb7557deb9e4f5f88ba2d2a1ae18c64eab88#rd","文章永久链接")</f>
        <v>文章永久链接</v>
      </c>
    </row>
    <row r="114" spans="1:5" x14ac:dyDescent="0.4">
      <c r="A114" s="2" t="s">
        <v>317</v>
      </c>
      <c r="B114" s="2" t="s">
        <v>432</v>
      </c>
      <c r="C114" s="2" t="s">
        <v>430</v>
      </c>
      <c r="D114" s="2" t="s">
        <v>431</v>
      </c>
      <c r="E114" s="3" t="str">
        <f>HYPERLINK("http://mp.weixin.qq.com/s?__biz=MzA5MzEwMDEzNQ==&amp;mid=2650434018&amp;idx=2&amp;sn=2ddd5b60413147eb5117dd14ca2456af&amp;chksm=886dc8eabf1a41fc504c9ce0339eaf5a037e5f1203aebe24a3c3c90a3bd640e796b70db3e310#rd","文章永久链接")</f>
        <v>文章永久链接</v>
      </c>
    </row>
    <row r="115" spans="1:5" x14ac:dyDescent="0.4">
      <c r="A115" s="2" t="s">
        <v>317</v>
      </c>
      <c r="B115" s="2" t="s">
        <v>316</v>
      </c>
      <c r="C115" s="2" t="s">
        <v>430</v>
      </c>
      <c r="D115" s="2" t="s">
        <v>314</v>
      </c>
      <c r="E115" s="3" t="str">
        <f>HYPERLINK("http://mp.weixin.qq.com/s?__biz=MzA5MzEwMDEzNQ==&amp;mid=2650434018&amp;idx=3&amp;sn=5e4079a5b589e6d8d3d40a48dc9f0a8e&amp;chksm=886dc8eabf1a41fc88a1f5d9f9d87e7980d6816975e240c77b36805a770baa683ffe29150e3b#rd","文章永久链接")</f>
        <v>文章永久链接</v>
      </c>
    </row>
    <row r="116" spans="1:5" x14ac:dyDescent="0.4">
      <c r="A116" s="2" t="s">
        <v>317</v>
      </c>
      <c r="B116" s="2" t="s">
        <v>429</v>
      </c>
      <c r="C116" s="2" t="s">
        <v>425</v>
      </c>
      <c r="D116" s="2" t="s">
        <v>326</v>
      </c>
      <c r="E116" s="3" t="str">
        <f>HYPERLINK("http://mp.weixin.qq.com/s?__biz=MzA5MzEwMDEzNQ==&amp;mid=2650434007&amp;idx=1&amp;sn=297fe32787c405435975db9eec64623d&amp;chksm=886dc8dfbf1a41c9d1f5a56cf144f564c7f80d27f721c82d292e4aa9647fd91b87781f13a754#rd","文章永久链接")</f>
        <v>文章永久链接</v>
      </c>
    </row>
    <row r="117" spans="1:5" x14ac:dyDescent="0.4">
      <c r="A117" s="2" t="s">
        <v>317</v>
      </c>
      <c r="B117" s="2" t="s">
        <v>428</v>
      </c>
      <c r="C117" s="2" t="s">
        <v>425</v>
      </c>
      <c r="D117" s="2" t="s">
        <v>374</v>
      </c>
      <c r="E117" s="3" t="str">
        <f>HYPERLINK("http://mp.weixin.qq.com/s?__biz=MzA5MzEwMDEzNQ==&amp;mid=2650434007&amp;idx=2&amp;sn=853334520f8391f2f38ab11fe42edaaf&amp;chksm=886dc8dfbf1a41c929ee68864601103f13b75ccd2c26d2f3f1aee05376d06d7949641145864e#rd","文章永久链接")</f>
        <v>文章永久链接</v>
      </c>
    </row>
    <row r="118" spans="1:5" x14ac:dyDescent="0.4">
      <c r="A118" s="2" t="s">
        <v>317</v>
      </c>
      <c r="B118" s="2" t="s">
        <v>427</v>
      </c>
      <c r="C118" s="2" t="s">
        <v>425</v>
      </c>
      <c r="D118" s="2" t="s">
        <v>336</v>
      </c>
      <c r="E118" s="3" t="str">
        <f>HYPERLINK("http://mp.weixin.qq.com/s?__biz=MzA5MzEwMDEzNQ==&amp;mid=2650434007&amp;idx=3&amp;sn=e12461597546926a5585ff7584a139d9&amp;chksm=886dc8dfbf1a41c97c9af4eb8f3be300aa0de5ff944ec6c04b0923c1377464dbb61b8320a642#rd","文章永久链接")</f>
        <v>文章永久链接</v>
      </c>
    </row>
    <row r="119" spans="1:5" x14ac:dyDescent="0.4">
      <c r="A119" s="2" t="s">
        <v>317</v>
      </c>
      <c r="B119" s="2" t="s">
        <v>426</v>
      </c>
      <c r="C119" s="2" t="s">
        <v>425</v>
      </c>
      <c r="D119" s="2" t="s">
        <v>320</v>
      </c>
      <c r="E119" s="3" t="str">
        <f>HYPERLINK("http://mp.weixin.qq.com/s?__biz=MzA5MzEwMDEzNQ==&amp;mid=2650434007&amp;idx=4&amp;sn=3363e6a7f0e9bad694f3866d98bef831&amp;chksm=886dc8dfbf1a41c912180a0ba78344c66927ac0ae4032d2513069b1cb6ef058c83ca3f672a65#rd","文章永久链接")</f>
        <v>文章永久链接</v>
      </c>
    </row>
    <row r="120" spans="1:5" x14ac:dyDescent="0.4">
      <c r="A120" s="2" t="s">
        <v>317</v>
      </c>
      <c r="B120" s="2" t="s">
        <v>316</v>
      </c>
      <c r="C120" s="2" t="s">
        <v>425</v>
      </c>
      <c r="D120" s="2" t="s">
        <v>314</v>
      </c>
      <c r="E120" s="3" t="str">
        <f>HYPERLINK("http://mp.weixin.qq.com/s?__biz=MzA5MzEwMDEzNQ==&amp;mid=2650434007&amp;idx=5&amp;sn=cc3a0d31065e1f032916f8b32a277012&amp;chksm=886dc8dfbf1a41c9e885bb600a7656aed756784b2a512f5a6ab936edc80b7fd62ea1a1e3fbbd#rd","文章永久链接")</f>
        <v>文章永久链接</v>
      </c>
    </row>
  </sheetData>
  <sortState xmlns:xlrd2="http://schemas.microsoft.com/office/spreadsheetml/2017/richdata2" ref="A27:E120">
    <sortCondition descending="1" ref="C27:C120"/>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1D62-0CD0-46CF-B5D2-B473C3BA227A}">
  <sheetPr>
    <outlinePr summaryBelow="0" summaryRight="0"/>
  </sheetPr>
  <dimension ref="A1:E122"/>
  <sheetViews>
    <sheetView topLeftCell="B1" zoomScaleNormal="100" workbookViewId="0">
      <selection activeCell="A2" sqref="A2:XFD31"/>
    </sheetView>
  </sheetViews>
  <sheetFormatPr defaultRowHeight="12.3" x14ac:dyDescent="0.4"/>
  <cols>
    <col min="1" max="1" width="10.796875" style="2" customWidth="1"/>
    <col min="2" max="2" width="98.09765625" style="2" customWidth="1"/>
    <col min="3" max="3" width="17.09765625" style="2" customWidth="1"/>
    <col min="4" max="4" width="108.8984375" style="2" customWidth="1"/>
    <col min="5" max="5" width="10.796875" style="2" customWidth="1"/>
    <col min="6" max="16384" width="8.796875" style="1"/>
  </cols>
  <sheetData>
    <row r="1" spans="1:5" x14ac:dyDescent="0.4">
      <c r="A1" s="2" t="s">
        <v>313</v>
      </c>
      <c r="B1" s="2" t="s">
        <v>312</v>
      </c>
      <c r="C1" s="2" t="s">
        <v>311</v>
      </c>
      <c r="D1" s="2" t="s">
        <v>310</v>
      </c>
      <c r="E1" s="2" t="s">
        <v>309</v>
      </c>
    </row>
    <row r="2" spans="1:5" customFormat="1" ht="14.1" x14ac:dyDescent="0.4">
      <c r="A2" s="4" t="s">
        <v>440</v>
      </c>
      <c r="B2" s="4" t="s">
        <v>1370</v>
      </c>
      <c r="C2" s="4" t="s">
        <v>1371</v>
      </c>
      <c r="D2" s="4" t="s">
        <v>437</v>
      </c>
      <c r="E2" s="5" t="str">
        <f>HYPERLINK("http://mp.weixin.qq.com/s?__biz=MzI1NjQ3NzAwNQ==&amp;mid=2247509331&amp;idx=1&amp;sn=3e295b390856e65035339a4aae1c9c89&amp;chksm=ea24f771dd537e677f239c8ac5326b29f8e3cad0546c8a351c4019c4dac7799b9fc94a341229#rd","文章永久链接")</f>
        <v>文章永久链接</v>
      </c>
    </row>
    <row r="3" spans="1:5" customFormat="1" ht="14.1" x14ac:dyDescent="0.4">
      <c r="A3" s="4" t="s">
        <v>440</v>
      </c>
      <c r="B3" s="4" t="s">
        <v>1372</v>
      </c>
      <c r="C3" s="4" t="s">
        <v>1371</v>
      </c>
      <c r="D3" s="4" t="s">
        <v>437</v>
      </c>
      <c r="E3" s="5" t="str">
        <f>HYPERLINK("http://mp.weixin.qq.com/s?__biz=MzI1NjQ3NzAwNQ==&amp;mid=2247509331&amp;idx=2&amp;sn=21844afa29abbe8e51ed9dfa225ebf3a&amp;chksm=ea24f771dd537e67fab2ef0f7c9e699d71e96f98f5b23dc4a626195d2fcfcd411ed4ff539ce8#rd","文章永久链接")</f>
        <v>文章永久链接</v>
      </c>
    </row>
    <row r="4" spans="1:5" customFormat="1" ht="14.1" x14ac:dyDescent="0.4">
      <c r="A4" s="4" t="s">
        <v>440</v>
      </c>
      <c r="B4" s="4" t="s">
        <v>1373</v>
      </c>
      <c r="C4" s="4" t="s">
        <v>1371</v>
      </c>
      <c r="D4" s="4" t="s">
        <v>437</v>
      </c>
      <c r="E4" s="5" t="str">
        <f>HYPERLINK("http://mp.weixin.qq.com/s?__biz=MzI1NjQ3NzAwNQ==&amp;mid=2247509331&amp;idx=3&amp;sn=b5b06f48660ba36b48a65a4a3d121b8e&amp;chksm=ea24f771dd537e67d72872eee3ecca62905ff6b65cd08b57fbb84f085ce0e0f0b7ac60ea9fc5#rd","文章永久链接")</f>
        <v>文章永久链接</v>
      </c>
    </row>
    <row r="5" spans="1:5" customFormat="1" ht="14.1" x14ac:dyDescent="0.4">
      <c r="A5" s="4" t="s">
        <v>440</v>
      </c>
      <c r="B5" s="4" t="s">
        <v>1374</v>
      </c>
      <c r="C5" s="4" t="s">
        <v>1371</v>
      </c>
      <c r="D5" s="4" t="s">
        <v>437</v>
      </c>
      <c r="E5" s="5" t="str">
        <f>HYPERLINK("http://mp.weixin.qq.com/s?__biz=MzI1NjQ3NzAwNQ==&amp;mid=2247509331&amp;idx=4&amp;sn=31d6a4613db21a0bb72698db17000ee7&amp;chksm=ea24f771dd537e67848f44459e709a4315c3cf96bd7317b48019e0df7e9b7fa08a74f8bdc7c5#rd","文章永久链接")</f>
        <v>文章永久链接</v>
      </c>
    </row>
    <row r="6" spans="1:5" customFormat="1" ht="14.1" x14ac:dyDescent="0.4">
      <c r="A6" s="4" t="s">
        <v>440</v>
      </c>
      <c r="B6" s="4" t="s">
        <v>1375</v>
      </c>
      <c r="C6" s="4" t="s">
        <v>1371</v>
      </c>
      <c r="D6" s="4" t="s">
        <v>437</v>
      </c>
      <c r="E6" s="5" t="str">
        <f>HYPERLINK("http://mp.weixin.qq.com/s?__biz=MzI1NjQ3NzAwNQ==&amp;mid=2247509331&amp;idx=5&amp;sn=bd3d621f582c09627964ba4953ded1ff&amp;chksm=ea24f771dd537e67fb3ed7ab145a898c96e12296933e6c3dc73263fe295d167063a2ae47714a#rd","文章永久链接")</f>
        <v>文章永久链接</v>
      </c>
    </row>
    <row r="7" spans="1:5" customFormat="1" ht="14.1" x14ac:dyDescent="0.4">
      <c r="A7" s="4" t="s">
        <v>440</v>
      </c>
      <c r="B7" s="4" t="s">
        <v>1376</v>
      </c>
      <c r="C7" s="4" t="s">
        <v>1377</v>
      </c>
      <c r="D7" s="4" t="s">
        <v>437</v>
      </c>
      <c r="E7" s="5" t="str">
        <f>HYPERLINK("http://mp.weixin.qq.com/s?__biz=MzI1NjQ3NzAwNQ==&amp;mid=2247509288&amp;idx=1&amp;sn=26987506e5d984859d6ed2009733b7a4&amp;chksm=ea24f70add537e1c971afd6c13726a0f88027a94b3faedd3cad83315b54040555015213e48d8#rd","文章永久链接")</f>
        <v>文章永久链接</v>
      </c>
    </row>
    <row r="8" spans="1:5" customFormat="1" ht="14.1" x14ac:dyDescent="0.4">
      <c r="A8" s="4" t="s">
        <v>440</v>
      </c>
      <c r="B8" s="4" t="s">
        <v>1378</v>
      </c>
      <c r="C8" s="4" t="s">
        <v>1377</v>
      </c>
      <c r="D8" s="4" t="s">
        <v>437</v>
      </c>
      <c r="E8" s="5" t="str">
        <f>HYPERLINK("http://mp.weixin.qq.com/s?__biz=MzI1NjQ3NzAwNQ==&amp;mid=2247509288&amp;idx=2&amp;sn=1a7c4b52a181bd4cc73855c269e29706&amp;chksm=ea24f70add537e1c44d1eefbd9ec517efec9d6b72e6b7dc2d15d3d4455ce24452060e6c636c8#rd","文章永久链接")</f>
        <v>文章永久链接</v>
      </c>
    </row>
    <row r="9" spans="1:5" customFormat="1" ht="14.1" x14ac:dyDescent="0.4">
      <c r="A9" s="4" t="s">
        <v>440</v>
      </c>
      <c r="B9" s="4" t="s">
        <v>1379</v>
      </c>
      <c r="C9" s="4" t="s">
        <v>1377</v>
      </c>
      <c r="D9" s="4" t="s">
        <v>437</v>
      </c>
      <c r="E9" s="5" t="str">
        <f>HYPERLINK("http://mp.weixin.qq.com/s?__biz=MzI1NjQ3NzAwNQ==&amp;mid=2247509288&amp;idx=3&amp;sn=1fce6f45fd3daa46aa098e68a615ca9e&amp;chksm=ea24f70add537e1c16b82cd1e925ca5199133e2501acd93fc063a397894e8d01cae6568d52b9#rd","文章永久链接")</f>
        <v>文章永久链接</v>
      </c>
    </row>
    <row r="10" spans="1:5" customFormat="1" ht="14.1" x14ac:dyDescent="0.4">
      <c r="A10" s="4" t="s">
        <v>440</v>
      </c>
      <c r="B10" s="4" t="s">
        <v>1380</v>
      </c>
      <c r="C10" s="4" t="s">
        <v>1377</v>
      </c>
      <c r="D10" s="4" t="s">
        <v>437</v>
      </c>
      <c r="E10" s="5" t="str">
        <f>HYPERLINK("http://mp.weixin.qq.com/s?__biz=MzI1NjQ3NzAwNQ==&amp;mid=2247509288&amp;idx=4&amp;sn=7a73c72d8ad07ed5c1b598b5538f506f&amp;chksm=ea24f70add537e1c943ecd33c5686cbd4fd04b932974e18314943d70167dadebf635b481cfd7#rd","文章永久链接")</f>
        <v>文章永久链接</v>
      </c>
    </row>
    <row r="11" spans="1:5" customFormat="1" ht="14.1" x14ac:dyDescent="0.4">
      <c r="A11" s="4" t="s">
        <v>440</v>
      </c>
      <c r="B11" s="4" t="s">
        <v>1381</v>
      </c>
      <c r="C11" s="4" t="s">
        <v>1377</v>
      </c>
      <c r="D11" s="4" t="s">
        <v>437</v>
      </c>
      <c r="E11" s="5" t="str">
        <f>HYPERLINK("http://mp.weixin.qq.com/s?__biz=MzI1NjQ3NzAwNQ==&amp;mid=2247509288&amp;idx=5&amp;sn=24bf89ae38b6ebdb1ecc31c3bdf6fe09&amp;chksm=ea24f70add537e1cb3897d4615054721661e3e799706ff1c441cd6624d1e59cadd8ff0d39b78#rd","文章永久链接")</f>
        <v>文章永久链接</v>
      </c>
    </row>
    <row r="12" spans="1:5" customFormat="1" ht="14.1" x14ac:dyDescent="0.4">
      <c r="A12" s="4" t="s">
        <v>440</v>
      </c>
      <c r="B12" s="4" t="s">
        <v>1382</v>
      </c>
      <c r="C12" s="4" t="s">
        <v>1383</v>
      </c>
      <c r="D12" s="4" t="s">
        <v>437</v>
      </c>
      <c r="E12" s="5" t="str">
        <f>HYPERLINK("http://mp.weixin.qq.com/s?__biz=MzI1NjQ3NzAwNQ==&amp;mid=2247509243&amp;idx=1&amp;sn=fbd52d9aea1e4ff07cf548e1b94c515e&amp;chksm=ea24f6d9dd537fcf718f4956c1f088cddcc6f9a112df8e0b6e8e1e4e343640dc4957cb6fcb03#rd","文章永久链接")</f>
        <v>文章永久链接</v>
      </c>
    </row>
    <row r="13" spans="1:5" customFormat="1" ht="14.1" x14ac:dyDescent="0.4">
      <c r="A13" s="4" t="s">
        <v>440</v>
      </c>
      <c r="B13" s="4" t="s">
        <v>1384</v>
      </c>
      <c r="C13" s="4" t="s">
        <v>1383</v>
      </c>
      <c r="D13" s="4" t="s">
        <v>1385</v>
      </c>
      <c r="E13" s="5" t="str">
        <f>HYPERLINK("http://mp.weixin.qq.com/s?__biz=MzI1NjQ3NzAwNQ==&amp;mid=2247509243&amp;idx=2&amp;sn=aef162e67814f6308159bde78d689412&amp;chksm=ea24f6d9dd537fcf2582a8066e99130f510118bf554a56547a72bcfc441510d5836b92685539#rd","文章永久链接")</f>
        <v>文章永久链接</v>
      </c>
    </row>
    <row r="14" spans="1:5" customFormat="1" ht="14.1" x14ac:dyDescent="0.4">
      <c r="A14" s="4" t="s">
        <v>440</v>
      </c>
      <c r="B14" s="4" t="s">
        <v>1386</v>
      </c>
      <c r="C14" s="4" t="s">
        <v>1383</v>
      </c>
      <c r="D14" s="4" t="s">
        <v>437</v>
      </c>
      <c r="E14" s="5" t="str">
        <f>HYPERLINK("http://mp.weixin.qq.com/s?__biz=MzI1NjQ3NzAwNQ==&amp;mid=2247509243&amp;idx=3&amp;sn=bdd249da6bf7d716893144920030347a&amp;chksm=ea24f6d9dd537fcf0a2aa0b5fe8c8cdb398f8b4b2bae7129c6084837fce21f3e647044af6144#rd","文章永久链接")</f>
        <v>文章永久链接</v>
      </c>
    </row>
    <row r="15" spans="1:5" customFormat="1" ht="14.1" x14ac:dyDescent="0.4">
      <c r="A15" s="4" t="s">
        <v>440</v>
      </c>
      <c r="B15" s="4" t="s">
        <v>1387</v>
      </c>
      <c r="C15" s="4" t="s">
        <v>1383</v>
      </c>
      <c r="D15" s="4" t="s">
        <v>437</v>
      </c>
      <c r="E15" s="5" t="str">
        <f>HYPERLINK("http://mp.weixin.qq.com/s?__biz=MzI1NjQ3NzAwNQ==&amp;mid=2247509243&amp;idx=4&amp;sn=b1f3261d92722ff3e6f45475abcf3665&amp;chksm=ea24f6d9dd537fcf9b467f9a573594322af235a16787755752dfd71928a40acf918ff6cf53a2#rd","文章永久链接")</f>
        <v>文章永久链接</v>
      </c>
    </row>
    <row r="16" spans="1:5" customFormat="1" ht="14.1" x14ac:dyDescent="0.4">
      <c r="A16" s="4" t="s">
        <v>440</v>
      </c>
      <c r="B16" s="4" t="s">
        <v>1388</v>
      </c>
      <c r="C16" s="4" t="s">
        <v>1383</v>
      </c>
      <c r="D16" s="4" t="s">
        <v>437</v>
      </c>
      <c r="E16" s="5" t="str">
        <f>HYPERLINK("http://mp.weixin.qq.com/s?__biz=MzI1NjQ3NzAwNQ==&amp;mid=2247509243&amp;idx=5&amp;sn=da9806ccd025ae2f8e73f040804dfd60&amp;chksm=ea24f6d9dd537fcfd1443ac44c52b48195750ac3be2e799aaa51a0d1a619ae94a2f84437a36b#rd","文章永久链接")</f>
        <v>文章永久链接</v>
      </c>
    </row>
    <row r="17" spans="1:5" customFormat="1" ht="14.1" x14ac:dyDescent="0.4">
      <c r="A17" s="4" t="s">
        <v>440</v>
      </c>
      <c r="B17" s="4" t="s">
        <v>1389</v>
      </c>
      <c r="C17" s="4" t="s">
        <v>1383</v>
      </c>
      <c r="D17" s="4" t="s">
        <v>437</v>
      </c>
      <c r="E17" s="5" t="str">
        <f>HYPERLINK("http://mp.weixin.qq.com/s?__biz=MzI1NjQ3NzAwNQ==&amp;mid=2247509243&amp;idx=6&amp;sn=1b8399cdc68ddbfc4d5802dbb530ab14&amp;chksm=ea24f6d9dd537fcffd99bc5b8d9c3fcea9db53dc88e963679b38d55759df6b4eb015d6e4dd0b#rd","文章永久链接")</f>
        <v>文章永久链接</v>
      </c>
    </row>
    <row r="18" spans="1:5" customFormat="1" ht="14.1" x14ac:dyDescent="0.4">
      <c r="A18" s="4" t="s">
        <v>440</v>
      </c>
      <c r="B18" s="4" t="s">
        <v>1390</v>
      </c>
      <c r="C18" s="4" t="s">
        <v>1383</v>
      </c>
      <c r="D18" s="4" t="s">
        <v>437</v>
      </c>
      <c r="E18" s="5" t="str">
        <f>HYPERLINK("http://mp.weixin.qq.com/s?__biz=MzI1NjQ3NzAwNQ==&amp;mid=2247509243&amp;idx=7&amp;sn=7089132a1aea3d59d4657a66beafcba5&amp;chksm=ea24f6d9dd537fcfcefc9ad78443fa5a817dd43ff5d803a2aa269e10a7be3004efb1b4325fce#rd","文章永久链接")</f>
        <v>文章永久链接</v>
      </c>
    </row>
    <row r="19" spans="1:5" customFormat="1" ht="14.1" x14ac:dyDescent="0.4">
      <c r="A19" s="4" t="s">
        <v>440</v>
      </c>
      <c r="B19" s="4" t="s">
        <v>1391</v>
      </c>
      <c r="C19" s="4" t="s">
        <v>1392</v>
      </c>
      <c r="D19" s="4" t="s">
        <v>437</v>
      </c>
      <c r="E19" s="5" t="str">
        <f>HYPERLINK("http://mp.weixin.qq.com/s?__biz=MzI1NjQ3NzAwNQ==&amp;mid=2247509175&amp;idx=1&amp;sn=dcfa801176c6dda1dd05ed73925879c6&amp;chksm=ea24f695dd537f8322181e1395c004ad1c1962559ae26eb8a8f7ee34142e9a43f03e26586a9f#rd","文章永久链接")</f>
        <v>文章永久链接</v>
      </c>
    </row>
    <row r="20" spans="1:5" customFormat="1" ht="14.1" x14ac:dyDescent="0.4">
      <c r="A20" s="4" t="s">
        <v>440</v>
      </c>
      <c r="B20" s="4" t="s">
        <v>1393</v>
      </c>
      <c r="C20" s="4" t="s">
        <v>1392</v>
      </c>
      <c r="D20" s="4" t="s">
        <v>437</v>
      </c>
      <c r="E20" s="5" t="str">
        <f>HYPERLINK("http://mp.weixin.qq.com/s?__biz=MzI1NjQ3NzAwNQ==&amp;mid=2247509175&amp;idx=2&amp;sn=e52ab7827cad786f41602421e3e10212&amp;chksm=ea24f695dd537f8302635000c542962e1976c308798c77a8e55efa8f72b7a9575d66d39fdf76#rd","文章永久链接")</f>
        <v>文章永久链接</v>
      </c>
    </row>
    <row r="21" spans="1:5" customFormat="1" ht="14.1" x14ac:dyDescent="0.4">
      <c r="A21" s="4" t="s">
        <v>440</v>
      </c>
      <c r="B21" s="4" t="s">
        <v>1394</v>
      </c>
      <c r="C21" s="4" t="s">
        <v>1392</v>
      </c>
      <c r="D21" s="4" t="s">
        <v>437</v>
      </c>
      <c r="E21" s="5" t="str">
        <f>HYPERLINK("http://mp.weixin.qq.com/s?__biz=MzI1NjQ3NzAwNQ==&amp;mid=2247509175&amp;idx=3&amp;sn=f84695673682807248ebb22a3a737204&amp;chksm=ea24f695dd537f83934f5a3fca03aa21d0a137888d2d9964b322588bb204358dddcc33f4630a#rd","文章永久链接")</f>
        <v>文章永久链接</v>
      </c>
    </row>
    <row r="22" spans="1:5" customFormat="1" ht="14.1" x14ac:dyDescent="0.4">
      <c r="A22" s="4" t="s">
        <v>440</v>
      </c>
      <c r="B22" s="4" t="s">
        <v>1395</v>
      </c>
      <c r="C22" s="4" t="s">
        <v>1392</v>
      </c>
      <c r="D22" s="4" t="s">
        <v>437</v>
      </c>
      <c r="E22" s="5" t="str">
        <f>HYPERLINK("http://mp.weixin.qq.com/s?__biz=MzI1NjQ3NzAwNQ==&amp;mid=2247509175&amp;idx=4&amp;sn=3d9a26eefff66a3fd0a8250ff3055811&amp;chksm=ea24f695dd537f837bfafb0d826ae5c9d632802baa2d12a78bf6e48c6313c2e2761540c35035#rd","文章永久链接")</f>
        <v>文章永久链接</v>
      </c>
    </row>
    <row r="23" spans="1:5" customFormat="1" ht="14.1" x14ac:dyDescent="0.4">
      <c r="A23" s="4" t="s">
        <v>440</v>
      </c>
      <c r="B23" s="4" t="s">
        <v>1396</v>
      </c>
      <c r="C23" s="4" t="s">
        <v>1392</v>
      </c>
      <c r="D23" s="4" t="s">
        <v>437</v>
      </c>
      <c r="E23" s="5" t="str">
        <f>HYPERLINK("http://mp.weixin.qq.com/s?__biz=MzI1NjQ3NzAwNQ==&amp;mid=2247509175&amp;idx=5&amp;sn=764e873dbd1c88f6f1f6db34b85ef71f&amp;chksm=ea24f695dd537f83fc82e3b9fb4b392954e09f3a20b7976dfab6f69a7d82af794f4676491023#rd","文章永久链接")</f>
        <v>文章永久链接</v>
      </c>
    </row>
    <row r="24" spans="1:5" customFormat="1" ht="14.1" x14ac:dyDescent="0.4">
      <c r="A24" s="4" t="s">
        <v>440</v>
      </c>
      <c r="B24" s="4" t="s">
        <v>1397</v>
      </c>
      <c r="C24" s="4" t="s">
        <v>1398</v>
      </c>
      <c r="D24" s="4" t="s">
        <v>437</v>
      </c>
      <c r="E24" s="5" t="str">
        <f>HYPERLINK("http://mp.weixin.qq.com/s?__biz=MzI1NjQ3NzAwNQ==&amp;mid=2247509139&amp;idx=1&amp;sn=a370f53136c105a9c7d89375af1f0a48&amp;chksm=ea24f6b1dd537fa78f449056f9acae451230353b5fd94532deefad312706a258c32cc14d56c9#rd","文章永久链接")</f>
        <v>文章永久链接</v>
      </c>
    </row>
    <row r="25" spans="1:5" customFormat="1" ht="14.1" x14ac:dyDescent="0.4">
      <c r="A25" s="4" t="s">
        <v>440</v>
      </c>
      <c r="B25" s="4" t="s">
        <v>1399</v>
      </c>
      <c r="C25" s="4" t="s">
        <v>1398</v>
      </c>
      <c r="D25" s="4" t="s">
        <v>437</v>
      </c>
      <c r="E25" s="5" t="str">
        <f>HYPERLINK("http://mp.weixin.qq.com/s?__biz=MzI1NjQ3NzAwNQ==&amp;mid=2247509139&amp;idx=2&amp;sn=1eafeee968639a04b1d6934cd6236099&amp;chksm=ea24f6b1dd537fa78c8fce8621c34fc3f6ca1ac14b149b70298ea8ab836eece1bca0f336ac29#rd","文章永久链接")</f>
        <v>文章永久链接</v>
      </c>
    </row>
    <row r="26" spans="1:5" customFormat="1" ht="14.1" x14ac:dyDescent="0.4">
      <c r="A26" s="4" t="s">
        <v>440</v>
      </c>
      <c r="B26" s="4" t="s">
        <v>1400</v>
      </c>
      <c r="C26" s="4" t="s">
        <v>1398</v>
      </c>
      <c r="D26" s="4" t="s">
        <v>437</v>
      </c>
      <c r="E26" s="5" t="str">
        <f>HYPERLINK("http://mp.weixin.qq.com/s?__biz=MzI1NjQ3NzAwNQ==&amp;mid=2247509139&amp;idx=3&amp;sn=bdca988840570edc84ced59bffe81b40&amp;chksm=ea24f6b1dd537fa74d81372b734933d73bd44024369a4ec99670f89bc8eb2252e9a948eabb93#rd","文章永久链接")</f>
        <v>文章永久链接</v>
      </c>
    </row>
    <row r="27" spans="1:5" customFormat="1" ht="14.1" x14ac:dyDescent="0.4">
      <c r="A27" s="4" t="s">
        <v>440</v>
      </c>
      <c r="B27" s="4" t="s">
        <v>1401</v>
      </c>
      <c r="C27" s="4" t="s">
        <v>1398</v>
      </c>
      <c r="D27" s="4" t="s">
        <v>437</v>
      </c>
      <c r="E27" s="5" t="str">
        <f>HYPERLINK("http://mp.weixin.qq.com/s?__biz=MzI1NjQ3NzAwNQ==&amp;mid=2247509139&amp;idx=4&amp;sn=089aa7e61999e25a2b0d0483088eb937&amp;chksm=ea24f6b1dd537fa7e16a33306cd7787fbb000094c302e8e8f61b84951694605dde9cb39f54a4#rd","文章永久链接")</f>
        <v>文章永久链接</v>
      </c>
    </row>
    <row r="28" spans="1:5" customFormat="1" ht="14.1" x14ac:dyDescent="0.4">
      <c r="A28" s="4" t="s">
        <v>440</v>
      </c>
      <c r="B28" s="4" t="s">
        <v>1402</v>
      </c>
      <c r="C28" s="4" t="s">
        <v>1398</v>
      </c>
      <c r="D28" s="4" t="s">
        <v>437</v>
      </c>
      <c r="E28" s="5" t="str">
        <f>HYPERLINK("http://mp.weixin.qq.com/s?__biz=MzI1NjQ3NzAwNQ==&amp;mid=2247509139&amp;idx=5&amp;sn=fe4ff55c36315f6e1e2546a6d4e8d236&amp;chksm=ea24f6b1dd537fa737f5cd7d0ce48c50ff9717b868a9a82064d2b67a342d095df1f2e1a72eed#rd","文章永久链接")</f>
        <v>文章永久链接</v>
      </c>
    </row>
    <row r="29" spans="1:5" customFormat="1" ht="14.1" x14ac:dyDescent="0.4">
      <c r="A29" s="4" t="s">
        <v>440</v>
      </c>
      <c r="B29" s="4" t="s">
        <v>1403</v>
      </c>
      <c r="C29" s="4" t="s">
        <v>1398</v>
      </c>
      <c r="D29" s="4" t="s">
        <v>437</v>
      </c>
      <c r="E29" s="5" t="str">
        <f>HYPERLINK("http://mp.weixin.qq.com/s?__biz=MzI1NjQ3NzAwNQ==&amp;mid=2247509139&amp;idx=6&amp;sn=d4ab71808ce6b8ef57b819ac7567626b&amp;chksm=ea24f6b1dd537fa7b6dd738542edd62482784d98c719efc673bbdd48b0995c9c34e33e910681#rd","文章永久链接")</f>
        <v>文章永久链接</v>
      </c>
    </row>
    <row r="30" spans="1:5" customFormat="1" ht="14.1" x14ac:dyDescent="0.4">
      <c r="A30" s="4" t="s">
        <v>440</v>
      </c>
      <c r="B30" s="4" t="s">
        <v>1404</v>
      </c>
      <c r="C30" s="4" t="s">
        <v>1398</v>
      </c>
      <c r="D30" s="4" t="s">
        <v>437</v>
      </c>
      <c r="E30" s="5" t="str">
        <f>HYPERLINK("http://mp.weixin.qq.com/s?__biz=MzI1NjQ3NzAwNQ==&amp;mid=2247509139&amp;idx=7&amp;sn=406f71efac437c3cd5d438925a1bdc0d&amp;chksm=ea24f6b1dd537fa7d964f44ddc332af12940f17a1d0f9346050b727bc98b0c575bb2a7306291#rd","文章永久链接")</f>
        <v>文章永久链接</v>
      </c>
    </row>
    <row r="31" spans="1:5" customFormat="1" ht="14.1" x14ac:dyDescent="0.4">
      <c r="A31" s="4" t="s">
        <v>440</v>
      </c>
      <c r="B31" s="4" t="s">
        <v>1405</v>
      </c>
      <c r="C31" s="4" t="s">
        <v>1398</v>
      </c>
      <c r="D31" s="4" t="s">
        <v>508</v>
      </c>
      <c r="E31" s="5" t="str">
        <f>HYPERLINK("http://mp.weixin.qq.com/s?__biz=MzI1NjQ3NzAwNQ==&amp;mid=2247509139&amp;idx=8&amp;sn=222ee4ff8f2a990d22b496f5ebf9cb93&amp;chksm=ea24f6b1dd537fa74bd39e598c0d26667678020ba30d9ce63bc5bcdf476cb566fa10dcac9568#rd","文章永久链接")</f>
        <v>文章永久链接</v>
      </c>
    </row>
    <row r="32" spans="1:5" x14ac:dyDescent="0.4">
      <c r="A32" s="2" t="s">
        <v>440</v>
      </c>
      <c r="B32" s="2" t="s">
        <v>490</v>
      </c>
      <c r="C32" s="2" t="s">
        <v>486</v>
      </c>
      <c r="D32" s="2" t="s">
        <v>437</v>
      </c>
      <c r="E32" s="3" t="str">
        <f>HYPERLINK("http://mp.weixin.qq.com/s?__biz=MzI1NjQ3NzAwNQ==&amp;mid=2247509086&amp;idx=1&amp;sn=6c9a1c9d57b93fa553446625e266025b&amp;chksm=ea24f67cdd537f6a1a106b6dde1b4d98792e7708597a000d9d58f410109073bb4bd2ad25a108#rd","文章永久链接")</f>
        <v>文章永久链接</v>
      </c>
    </row>
    <row r="33" spans="1:5" x14ac:dyDescent="0.4">
      <c r="A33" s="2" t="s">
        <v>440</v>
      </c>
      <c r="B33" s="2" t="s">
        <v>489</v>
      </c>
      <c r="C33" s="2" t="s">
        <v>486</v>
      </c>
      <c r="D33" s="2" t="s">
        <v>437</v>
      </c>
      <c r="E33" s="3" t="str">
        <f>HYPERLINK("http://mp.weixin.qq.com/s?__biz=MzI1NjQ3NzAwNQ==&amp;mid=2247509086&amp;idx=2&amp;sn=e5e4b62fa4cd5af1c36b059591faa8fe&amp;chksm=ea24f67cdd537f6a64ded75906d757b78ef0168c72a738d7108f6a02246fde06c0b00d9db2ab#rd","文章永久链接")</f>
        <v>文章永久链接</v>
      </c>
    </row>
    <row r="34" spans="1:5" x14ac:dyDescent="0.4">
      <c r="A34" s="2" t="s">
        <v>440</v>
      </c>
      <c r="B34" s="2" t="s">
        <v>488</v>
      </c>
      <c r="C34" s="2" t="s">
        <v>486</v>
      </c>
      <c r="D34" s="2" t="s">
        <v>437</v>
      </c>
      <c r="E34" s="3" t="str">
        <f>HYPERLINK("http://mp.weixin.qq.com/s?__biz=MzI1NjQ3NzAwNQ==&amp;mid=2247509086&amp;idx=3&amp;sn=982669983650947913a1a02111b93830&amp;chksm=ea24f67cdd537f6abce35ab97bb2cecaea1a63982458bab89b6c3a523cb001490e6c598e1573#rd","文章永久链接")</f>
        <v>文章永久链接</v>
      </c>
    </row>
    <row r="35" spans="1:5" x14ac:dyDescent="0.4">
      <c r="A35" s="2" t="s">
        <v>440</v>
      </c>
      <c r="B35" s="2" t="s">
        <v>487</v>
      </c>
      <c r="C35" s="2" t="s">
        <v>486</v>
      </c>
      <c r="D35" s="2" t="s">
        <v>437</v>
      </c>
      <c r="E35" s="3" t="str">
        <f>HYPERLINK("http://mp.weixin.qq.com/s?__biz=MzI1NjQ3NzAwNQ==&amp;mid=2247509086&amp;idx=4&amp;sn=ac6596cc303f3bb14d9fc80e7f11192a&amp;chksm=ea24f67cdd537f6a370afa7c89baaa57226715fe5ec8bf85366b015c564701bc823636d24526#rd","文章永久链接")</f>
        <v>文章永久链接</v>
      </c>
    </row>
    <row r="36" spans="1:5" x14ac:dyDescent="0.4">
      <c r="A36" s="2" t="s">
        <v>440</v>
      </c>
      <c r="B36" s="2" t="s">
        <v>485</v>
      </c>
      <c r="C36" s="2" t="s">
        <v>484</v>
      </c>
      <c r="D36" s="2" t="s">
        <v>483</v>
      </c>
      <c r="E36" s="3" t="str">
        <f>HYPERLINK("http://mp.weixin.qq.com/s?__biz=MzI1NjQ3NzAwNQ==&amp;mid=2247509074&amp;idx=1&amp;sn=fc947de7622b3a9b103e6b8d0ca091ab&amp;chksm=ea24f670dd537f6656f0d4c1f88b92df35b4ff0756296c2db3a724cf0e4a4995e21df365e57b#rd","文章永久链接")</f>
        <v>文章永久链接</v>
      </c>
    </row>
    <row r="37" spans="1:5" x14ac:dyDescent="0.4">
      <c r="A37" s="2" t="s">
        <v>440</v>
      </c>
      <c r="B37" s="2" t="s">
        <v>482</v>
      </c>
      <c r="C37" s="2" t="s">
        <v>476</v>
      </c>
      <c r="D37" s="2" t="s">
        <v>437</v>
      </c>
      <c r="E37" s="3" t="str">
        <f>HYPERLINK("http://mp.weixin.qq.com/s?__biz=MzI1NjQ3NzAwNQ==&amp;mid=2247508988&amp;idx=1&amp;sn=a93fbe490567d6dbf9a11641238e01e0&amp;chksm=ea24f1dedd5378c88309eec90ce4f98ece6149abecc4b5da248a3ec2256e90b0091663bfed90#rd","文章永久链接")</f>
        <v>文章永久链接</v>
      </c>
    </row>
    <row r="38" spans="1:5" x14ac:dyDescent="0.4">
      <c r="A38" s="2" t="s">
        <v>440</v>
      </c>
      <c r="B38" s="2" t="s">
        <v>481</v>
      </c>
      <c r="C38" s="2" t="s">
        <v>476</v>
      </c>
      <c r="D38" s="2" t="s">
        <v>437</v>
      </c>
      <c r="E38" s="3" t="str">
        <f>HYPERLINK("http://mp.weixin.qq.com/s?__biz=MzI1NjQ3NzAwNQ==&amp;mid=2247508988&amp;idx=2&amp;sn=ac3232a93c4262de52116751e87d04b7&amp;chksm=ea24f1dedd5378c8053eae34df451a062916683676d17c435d06e3cdf7bf2bccd18d24150f57#rd","文章永久链接")</f>
        <v>文章永久链接</v>
      </c>
    </row>
    <row r="39" spans="1:5" x14ac:dyDescent="0.4">
      <c r="A39" s="2" t="s">
        <v>440</v>
      </c>
      <c r="B39" s="2" t="s">
        <v>480</v>
      </c>
      <c r="C39" s="2" t="s">
        <v>476</v>
      </c>
      <c r="D39" s="2" t="s">
        <v>437</v>
      </c>
      <c r="E39" s="3" t="str">
        <f>HYPERLINK("http://mp.weixin.qq.com/s?__biz=MzI1NjQ3NzAwNQ==&amp;mid=2247508988&amp;idx=3&amp;sn=5545cb1e49eca604a4cdef27f720cb00&amp;chksm=ea24f1dedd5378c8416260ab228ec547acf3ab957b87960778a3677b5d3fc55896ab37b13dcc#rd","文章永久链接")</f>
        <v>文章永久链接</v>
      </c>
    </row>
    <row r="40" spans="1:5" x14ac:dyDescent="0.4">
      <c r="A40" s="2" t="s">
        <v>440</v>
      </c>
      <c r="B40" s="2" t="s">
        <v>479</v>
      </c>
      <c r="C40" s="2" t="s">
        <v>476</v>
      </c>
      <c r="D40" s="2" t="s">
        <v>437</v>
      </c>
      <c r="E40" s="3" t="str">
        <f>HYPERLINK("http://mp.weixin.qq.com/s?__biz=MzI1NjQ3NzAwNQ==&amp;mid=2247508988&amp;idx=4&amp;sn=907c4d687482d004fddff924574f1862&amp;chksm=ea24f1dedd5378c8869eee3e05ae7daf5258fd20e2158184b3515b519b9ffa5b8f5d20aaa280#rd","文章永久链接")</f>
        <v>文章永久链接</v>
      </c>
    </row>
    <row r="41" spans="1:5" x14ac:dyDescent="0.4">
      <c r="A41" s="2" t="s">
        <v>440</v>
      </c>
      <c r="B41" s="2" t="s">
        <v>478</v>
      </c>
      <c r="C41" s="2" t="s">
        <v>476</v>
      </c>
      <c r="D41" s="2" t="s">
        <v>437</v>
      </c>
      <c r="E41" s="3" t="str">
        <f>HYPERLINK("http://mp.weixin.qq.com/s?__biz=MzI1NjQ3NzAwNQ==&amp;mid=2247508988&amp;idx=5&amp;sn=6b6ef96791b54389bd2ae1c9589aad7e&amp;chksm=ea24f1dedd5378c8a192345445099f6614b0cc45d33df24e99390ef007c1d55f9936453030e0#rd","文章永久链接")</f>
        <v>文章永久链接</v>
      </c>
    </row>
    <row r="42" spans="1:5" x14ac:dyDescent="0.4">
      <c r="A42" s="2" t="s">
        <v>440</v>
      </c>
      <c r="B42" s="2" t="s">
        <v>477</v>
      </c>
      <c r="C42" s="2" t="s">
        <v>476</v>
      </c>
      <c r="D42" s="2" t="s">
        <v>437</v>
      </c>
      <c r="E42" s="3" t="str">
        <f>HYPERLINK("http://mp.weixin.qq.com/s?__biz=MzI1NjQ3NzAwNQ==&amp;mid=2247508988&amp;idx=6&amp;sn=7ebdeb6f84dba58dc781bee6864ef59d&amp;chksm=ea24f1dedd5378c8e9bf413e509b2134334377d8f3f18def1c7d8d526bc3c59147a5fbb7aaa2#rd","文章永久链接")</f>
        <v>文章永久链接</v>
      </c>
    </row>
    <row r="43" spans="1:5" x14ac:dyDescent="0.4">
      <c r="A43" s="2" t="s">
        <v>440</v>
      </c>
      <c r="B43" s="2" t="s">
        <v>475</v>
      </c>
      <c r="C43" s="2" t="s">
        <v>467</v>
      </c>
      <c r="D43" s="2" t="s">
        <v>437</v>
      </c>
      <c r="E43" s="3" t="str">
        <f>HYPERLINK("http://mp.weixin.qq.com/s?__biz=MzI1NjQ3NzAwNQ==&amp;mid=2247508932&amp;idx=1&amp;sn=571a16eba85923c10efe0f96f29792a6&amp;chksm=ea24f1e6dd5378f0a75ed6785f05e2498f74597c0b7e1944ea3aff15e743ba8b8903c8bf57a9#rd","文章永久链接")</f>
        <v>文章永久链接</v>
      </c>
    </row>
    <row r="44" spans="1:5" x14ac:dyDescent="0.4">
      <c r="A44" s="2" t="s">
        <v>440</v>
      </c>
      <c r="B44" s="2" t="s">
        <v>474</v>
      </c>
      <c r="C44" s="2" t="s">
        <v>467</v>
      </c>
      <c r="D44" s="2" t="s">
        <v>473</v>
      </c>
      <c r="E44" s="3" t="str">
        <f>HYPERLINK("http://mp.weixin.qq.com/s?__biz=MzI1NjQ3NzAwNQ==&amp;mid=2247508932&amp;idx=2&amp;sn=566a01f397e28bd9c457a93c34bf067c&amp;chksm=ea24f1e6dd5378f044d8ee2a0f7a6d0f5eb8291c0f55b53fd10a9cf809513a0051e5746d65c1#rd","文章永久链接")</f>
        <v>文章永久链接</v>
      </c>
    </row>
    <row r="45" spans="1:5" x14ac:dyDescent="0.4">
      <c r="A45" s="2" t="s">
        <v>440</v>
      </c>
      <c r="B45" s="2" t="s">
        <v>472</v>
      </c>
      <c r="C45" s="2" t="s">
        <v>467</v>
      </c>
      <c r="D45" s="2" t="s">
        <v>437</v>
      </c>
      <c r="E45" s="3" t="str">
        <f>HYPERLINK("http://mp.weixin.qq.com/s?__biz=MzI1NjQ3NzAwNQ==&amp;mid=2247508932&amp;idx=3&amp;sn=66bc898cc853d7c3fd24b6a7ea8482ac&amp;chksm=ea24f1e6dd5378f07156d9ec56337aba079d0dea1e8af64edc76ca877bb6a7264c87f9cd2a01#rd","文章永久链接")</f>
        <v>文章永久链接</v>
      </c>
    </row>
    <row r="46" spans="1:5" x14ac:dyDescent="0.4">
      <c r="A46" s="2" t="s">
        <v>440</v>
      </c>
      <c r="B46" s="2" t="s">
        <v>471</v>
      </c>
      <c r="C46" s="2" t="s">
        <v>467</v>
      </c>
      <c r="D46" s="2" t="s">
        <v>437</v>
      </c>
      <c r="E46" s="3" t="str">
        <f>HYPERLINK("http://mp.weixin.qq.com/s?__biz=MzI1NjQ3NzAwNQ==&amp;mid=2247508932&amp;idx=4&amp;sn=cb294becde9ca4011515ebe79115507d&amp;chksm=ea24f1e6dd5378f0390432e6784223a0abbc5da6ddb308ab389be19a601baadda6717c4d203f#rd","文章永久链接")</f>
        <v>文章永久链接</v>
      </c>
    </row>
    <row r="47" spans="1:5" x14ac:dyDescent="0.4">
      <c r="A47" s="2" t="s">
        <v>440</v>
      </c>
      <c r="B47" s="2" t="s">
        <v>470</v>
      </c>
      <c r="C47" s="2" t="s">
        <v>467</v>
      </c>
      <c r="D47" s="2" t="s">
        <v>437</v>
      </c>
      <c r="E47" s="3" t="str">
        <f>HYPERLINK("http://mp.weixin.qq.com/s?__biz=MzI1NjQ3NzAwNQ==&amp;mid=2247508932&amp;idx=5&amp;sn=62906817b5f1c0d0366f152f7a6a43cf&amp;chksm=ea24f1e6dd5378f07ffd6bcb50f6e632fc9472644442cc24d3b05f17d52663ba870a740c573d#rd","文章永久链接")</f>
        <v>文章永久链接</v>
      </c>
    </row>
    <row r="48" spans="1:5" x14ac:dyDescent="0.4">
      <c r="A48" s="2" t="s">
        <v>440</v>
      </c>
      <c r="B48" s="2" t="s">
        <v>469</v>
      </c>
      <c r="C48" s="2" t="s">
        <v>467</v>
      </c>
      <c r="D48" s="2" t="s">
        <v>437</v>
      </c>
      <c r="E48" s="3" t="str">
        <f>HYPERLINK("http://mp.weixin.qq.com/s?__biz=MzI1NjQ3NzAwNQ==&amp;mid=2247508932&amp;idx=6&amp;sn=97d3ebe36804f62eb4840677ba60a641&amp;chksm=ea24f1e6dd5378f087e9122f3c2845d46e810b9b515f3c4e119789f956f81ea3e4b473f99ee4#rd","文章永久链接")</f>
        <v>文章永久链接</v>
      </c>
    </row>
    <row r="49" spans="1:5" x14ac:dyDescent="0.4">
      <c r="A49" s="2" t="s">
        <v>440</v>
      </c>
      <c r="B49" s="2" t="s">
        <v>468</v>
      </c>
      <c r="C49" s="2" t="s">
        <v>467</v>
      </c>
      <c r="D49" s="2" t="s">
        <v>437</v>
      </c>
      <c r="E49" s="3" t="str">
        <f>HYPERLINK("http://mp.weixin.qq.com/s?__biz=MzI1NjQ3NzAwNQ==&amp;mid=2247508932&amp;idx=7&amp;sn=63f8bb3807c2bbb7ca94a2f2b7cbd165&amp;chksm=ea24f1e6dd5378f0cc70ea346221e26f9b0f2a0a0ca9c89089f00ffb4b93a8f304d045f3fbcb#rd","文章永久链接")</f>
        <v>文章永久链接</v>
      </c>
    </row>
    <row r="50" spans="1:5" x14ac:dyDescent="0.4">
      <c r="A50" s="2" t="s">
        <v>440</v>
      </c>
      <c r="B50" s="2" t="s">
        <v>466</v>
      </c>
      <c r="C50" s="2" t="s">
        <v>461</v>
      </c>
      <c r="D50" s="2" t="s">
        <v>437</v>
      </c>
      <c r="E50" s="3" t="str">
        <f>HYPERLINK("http://mp.weixin.qq.com/s?__biz=MzI1NjQ3NzAwNQ==&amp;mid=2247508890&amp;idx=1&amp;sn=9856410f80446aa1967fcca90fde4861&amp;chksm=ea24f1b8dd5378ae7b00c9ebaa818604442cd78e11f9d46133ddae4257a5656f420ab12c466b#rd","文章永久链接")</f>
        <v>文章永久链接</v>
      </c>
    </row>
    <row r="51" spans="1:5" x14ac:dyDescent="0.4">
      <c r="A51" s="2" t="s">
        <v>440</v>
      </c>
      <c r="B51" s="2" t="s">
        <v>465</v>
      </c>
      <c r="C51" s="2" t="s">
        <v>461</v>
      </c>
      <c r="D51" s="2" t="s">
        <v>437</v>
      </c>
      <c r="E51" s="3" t="str">
        <f>HYPERLINK("http://mp.weixin.qq.com/s?__biz=MzI1NjQ3NzAwNQ==&amp;mid=2247508890&amp;idx=2&amp;sn=20071b673f4f0685318525dcf394681b&amp;chksm=ea24f1b8dd5378aea20357f2fcd9a2019a2bbe43dc1397e61e23c9600a31bd2ef6a7d183521f#rd","文章永久链接")</f>
        <v>文章永久链接</v>
      </c>
    </row>
    <row r="52" spans="1:5" x14ac:dyDescent="0.4">
      <c r="A52" s="2" t="s">
        <v>440</v>
      </c>
      <c r="B52" s="2" t="s">
        <v>464</v>
      </c>
      <c r="C52" s="2" t="s">
        <v>461</v>
      </c>
      <c r="D52" s="2" t="s">
        <v>437</v>
      </c>
      <c r="E52" s="3" t="str">
        <f>HYPERLINK("http://mp.weixin.qq.com/s?__biz=MzI1NjQ3NzAwNQ==&amp;mid=2247508890&amp;idx=3&amp;sn=4d14304e3574e05f17094c9edf67a3b4&amp;chksm=ea24f1b8dd5378ae7cf838b77a5329520da8471f4b8d3667f83b52833a5bc63bc9c89ac6ed4c#rd","文章永久链接")</f>
        <v>文章永久链接</v>
      </c>
    </row>
    <row r="53" spans="1:5" x14ac:dyDescent="0.4">
      <c r="A53" s="2" t="s">
        <v>440</v>
      </c>
      <c r="B53" s="2" t="s">
        <v>463</v>
      </c>
      <c r="C53" s="2" t="s">
        <v>461</v>
      </c>
      <c r="D53" s="2" t="s">
        <v>437</v>
      </c>
      <c r="E53" s="3" t="str">
        <f>HYPERLINK("http://mp.weixin.qq.com/s?__biz=MzI1NjQ3NzAwNQ==&amp;mid=2247508890&amp;idx=4&amp;sn=e3f0d7480e3f93c57f5d7f969242771d&amp;chksm=ea24f1b8dd5378aead8870422882eba15bc5287cce0962589dcbc9898d9852985b6e46d61984#rd","文章永久链接")</f>
        <v>文章永久链接</v>
      </c>
    </row>
    <row r="54" spans="1:5" x14ac:dyDescent="0.4">
      <c r="A54" s="2" t="s">
        <v>440</v>
      </c>
      <c r="B54" s="2" t="s">
        <v>462</v>
      </c>
      <c r="C54" s="2" t="s">
        <v>461</v>
      </c>
      <c r="D54" s="2" t="s">
        <v>437</v>
      </c>
      <c r="E54" s="3" t="str">
        <f>HYPERLINK("http://mp.weixin.qq.com/s?__biz=MzI1NjQ3NzAwNQ==&amp;mid=2247508890&amp;idx=5&amp;sn=d7ddccacdebfb1747e778812032ebc67&amp;chksm=ea24f1b8dd5378ae26245c432466bcf76f6ac95af9617e8cc7d15d00c9600b384ae52625e5df#rd","文章永久链接")</f>
        <v>文章永久链接</v>
      </c>
    </row>
    <row r="55" spans="1:5" x14ac:dyDescent="0.4">
      <c r="A55" s="2" t="s">
        <v>440</v>
      </c>
      <c r="B55" s="2" t="s">
        <v>460</v>
      </c>
      <c r="C55" s="2" t="s">
        <v>456</v>
      </c>
      <c r="D55" s="2" t="s">
        <v>437</v>
      </c>
      <c r="E55" s="3" t="str">
        <f>HYPERLINK("http://mp.weixin.qq.com/s?__biz=MzI1NjQ3NzAwNQ==&amp;mid=2247508835&amp;idx=1&amp;sn=4f9ab835f86ab21eb0fccdf3fc29efa8&amp;chksm=ea24f141dd53785746cee1a2285dc48b095fb87eda08e6cbc3c480843b7420f51a3e819c5bee#rd","文章永久链接")</f>
        <v>文章永久链接</v>
      </c>
    </row>
    <row r="56" spans="1:5" x14ac:dyDescent="0.4">
      <c r="A56" s="2" t="s">
        <v>440</v>
      </c>
      <c r="B56" s="2" t="s">
        <v>459</v>
      </c>
      <c r="C56" s="2" t="s">
        <v>456</v>
      </c>
      <c r="D56" s="2" t="s">
        <v>437</v>
      </c>
      <c r="E56" s="3" t="str">
        <f>HYPERLINK("http://mp.weixin.qq.com/s?__biz=MzI1NjQ3NzAwNQ==&amp;mid=2247508835&amp;idx=2&amp;sn=f9599c5552e84692ff9d2f865bd89673&amp;chksm=ea24f141dd53785721efa359d5dc3437340f3a4fc526b1bdf3bacc1ac1e1ed2c60b47872394c#rd","文章永久链接")</f>
        <v>文章永久链接</v>
      </c>
    </row>
    <row r="57" spans="1:5" x14ac:dyDescent="0.4">
      <c r="A57" s="2" t="s">
        <v>440</v>
      </c>
      <c r="B57" s="2" t="s">
        <v>458</v>
      </c>
      <c r="C57" s="2" t="s">
        <v>456</v>
      </c>
      <c r="D57" s="2" t="s">
        <v>437</v>
      </c>
      <c r="E57" s="3" t="str">
        <f>HYPERLINK("http://mp.weixin.qq.com/s?__biz=MzI1NjQ3NzAwNQ==&amp;mid=2247508835&amp;idx=3&amp;sn=1dc68b35badb034c24a5b783f5900711&amp;chksm=ea24f141dd5378577c331c0fc4d38cb3d5415215645075fdbe4ffb1f7c0a6977f8cd00945098#rd","文章永久链接")</f>
        <v>文章永久链接</v>
      </c>
    </row>
    <row r="58" spans="1:5" x14ac:dyDescent="0.4">
      <c r="A58" s="2" t="s">
        <v>440</v>
      </c>
      <c r="B58" s="2" t="s">
        <v>457</v>
      </c>
      <c r="C58" s="2" t="s">
        <v>456</v>
      </c>
      <c r="D58" s="2" t="s">
        <v>437</v>
      </c>
      <c r="E58" s="3" t="str">
        <f>HYPERLINK("http://mp.weixin.qq.com/s?__biz=MzI1NjQ3NzAwNQ==&amp;mid=2247508835&amp;idx=4&amp;sn=4f3d7fc55fade591abe9495c6a729546&amp;chksm=ea24f141dd537857db0e2b847d8d818f5077ef30551993365da2000bdd65373b06bceb8dc801#rd","文章永久链接")</f>
        <v>文章永久链接</v>
      </c>
    </row>
    <row r="59" spans="1:5" x14ac:dyDescent="0.4">
      <c r="A59" s="2" t="s">
        <v>440</v>
      </c>
      <c r="B59" s="2" t="s">
        <v>455</v>
      </c>
      <c r="C59" s="2" t="s">
        <v>451</v>
      </c>
      <c r="D59" s="2" t="s">
        <v>437</v>
      </c>
      <c r="E59" s="3" t="str">
        <f>HYPERLINK("http://mp.weixin.qq.com/s?__biz=MzI1NjQ3NzAwNQ==&amp;mid=2247508803&amp;idx=1&amp;sn=f25c29f3423456164cad37c2e75cc6e1&amp;chksm=ea24f161dd53787780e602375472d3ce685d62eac48ae0026e030f8c50086eeae38f1464baab#rd","文章永久链接")</f>
        <v>文章永久链接</v>
      </c>
    </row>
    <row r="60" spans="1:5" x14ac:dyDescent="0.4">
      <c r="A60" s="2" t="s">
        <v>440</v>
      </c>
      <c r="B60" s="2" t="s">
        <v>454</v>
      </c>
      <c r="C60" s="2" t="s">
        <v>451</v>
      </c>
      <c r="D60" s="2" t="s">
        <v>437</v>
      </c>
      <c r="E60" s="3" t="str">
        <f>HYPERLINK("http://mp.weixin.qq.com/s?__biz=MzI1NjQ3NzAwNQ==&amp;mid=2247508803&amp;idx=2&amp;sn=77f9953a137f611dbcc4ddcff9adaefc&amp;chksm=ea24f161dd537877223992fd9bcb77c2d328e2688ca0588a61f1bab66a223ba11b5dd602c0f9#rd","文章永久链接")</f>
        <v>文章永久链接</v>
      </c>
    </row>
    <row r="61" spans="1:5" x14ac:dyDescent="0.4">
      <c r="A61" s="2" t="s">
        <v>440</v>
      </c>
      <c r="B61" s="2" t="s">
        <v>453</v>
      </c>
      <c r="C61" s="2" t="s">
        <v>451</v>
      </c>
      <c r="D61" s="2" t="s">
        <v>437</v>
      </c>
      <c r="E61" s="3" t="str">
        <f>HYPERLINK("http://mp.weixin.qq.com/s?__biz=MzI1NjQ3NzAwNQ==&amp;mid=2247508803&amp;idx=3&amp;sn=df440320dfc2ab151b71d4846237b67b&amp;chksm=ea24f161dd53787766f011a63affa1fafe0191b915cb36be3c7e360edd5fcae6accdddd34152#rd","文章永久链接")</f>
        <v>文章永久链接</v>
      </c>
    </row>
    <row r="62" spans="1:5" x14ac:dyDescent="0.4">
      <c r="A62" s="2" t="s">
        <v>440</v>
      </c>
      <c r="B62" s="2" t="s">
        <v>452</v>
      </c>
      <c r="C62" s="2" t="s">
        <v>451</v>
      </c>
      <c r="D62" s="2" t="s">
        <v>437</v>
      </c>
      <c r="E62" s="3" t="str">
        <f>HYPERLINK("http://mp.weixin.qq.com/s?__biz=MzI1NjQ3NzAwNQ==&amp;mid=2247508803&amp;idx=4&amp;sn=52f93b8ce1708325aa6e217f4b104bd1&amp;chksm=ea24f161dd537877f7f19953b56fdc04bc9b7f8583cdeb217a5049af970d0c91067b28bcdabc#rd","文章永久链接")</f>
        <v>文章永久链接</v>
      </c>
    </row>
    <row r="63" spans="1:5" x14ac:dyDescent="0.4">
      <c r="A63" s="2" t="s">
        <v>440</v>
      </c>
      <c r="B63" s="2" t="s">
        <v>515</v>
      </c>
      <c r="C63" s="2" t="s">
        <v>509</v>
      </c>
      <c r="D63" s="2" t="s">
        <v>437</v>
      </c>
      <c r="E63" s="3" t="str">
        <f>HYPERLINK("http://mp.weixin.qq.com/s?__biz=MzI1NjQ3NzAwNQ==&amp;mid=2247508793&amp;idx=1&amp;sn=934739222544939fb0f6198f280aa7a7&amp;chksm=ea24f11bdd53780dd717f000740d835cea9a41a65ec71d63c3b4efa804b101793fec51f12c42#rd","文章永久链接")</f>
        <v>文章永久链接</v>
      </c>
    </row>
    <row r="64" spans="1:5" x14ac:dyDescent="0.4">
      <c r="A64" s="2" t="s">
        <v>440</v>
      </c>
      <c r="B64" s="2" t="s">
        <v>514</v>
      </c>
      <c r="C64" s="2" t="s">
        <v>509</v>
      </c>
      <c r="D64" s="2" t="s">
        <v>513</v>
      </c>
      <c r="E64" s="3" t="str">
        <f>HYPERLINK("http://mp.weixin.qq.com/s?__biz=MzI1NjQ3NzAwNQ==&amp;mid=2247508793&amp;idx=2&amp;sn=411e6bff729efb0b319ac93c4f8e1a17&amp;chksm=ea24f11bdd53780d1f11b51ac8b5553f099df7a54ad1ee89fbd3eb81843835da0847068ecb65#rd","文章永久链接")</f>
        <v>文章永久链接</v>
      </c>
    </row>
    <row r="65" spans="1:5" x14ac:dyDescent="0.4">
      <c r="A65" s="2" t="s">
        <v>440</v>
      </c>
      <c r="B65" s="2" t="s">
        <v>512</v>
      </c>
      <c r="C65" s="2" t="s">
        <v>509</v>
      </c>
      <c r="D65" s="2" t="s">
        <v>437</v>
      </c>
      <c r="E65" s="3" t="str">
        <f>HYPERLINK("http://mp.weixin.qq.com/s?__biz=MzI1NjQ3NzAwNQ==&amp;mid=2247508793&amp;idx=3&amp;sn=414f42b5f6657f62c81ec143a4966112&amp;chksm=ea24f11bdd53780d26b6e347034e88afe1c2ca9e11fc381fe66f1750b106f778d06919e8d155#rd","文章永久链接")</f>
        <v>文章永久链接</v>
      </c>
    </row>
    <row r="66" spans="1:5" x14ac:dyDescent="0.4">
      <c r="A66" s="2" t="s">
        <v>440</v>
      </c>
      <c r="B66" s="2" t="s">
        <v>511</v>
      </c>
      <c r="C66" s="2" t="s">
        <v>509</v>
      </c>
      <c r="D66" s="2" t="s">
        <v>437</v>
      </c>
      <c r="E66" s="3" t="str">
        <f>HYPERLINK("http://mp.weixin.qq.com/s?__biz=MzI1NjQ3NzAwNQ==&amp;mid=2247508793&amp;idx=4&amp;sn=e3b772071803d86618542296190ab15b&amp;chksm=ea24f11bdd53780dbf2f55d590a2a8e9234942599854d0ede4ebd7b98d2c92268d35c92abc61#rd","文章永久链接")</f>
        <v>文章永久链接</v>
      </c>
    </row>
    <row r="67" spans="1:5" x14ac:dyDescent="0.4">
      <c r="A67" s="2" t="s">
        <v>440</v>
      </c>
      <c r="B67" s="2" t="s">
        <v>510</v>
      </c>
      <c r="C67" s="2" t="s">
        <v>509</v>
      </c>
      <c r="D67" s="2" t="s">
        <v>508</v>
      </c>
      <c r="E67" s="3" t="str">
        <f>HYPERLINK("http://mp.weixin.qq.com/s?__biz=MzI1NjQ3NzAwNQ==&amp;mid=2247508793&amp;idx=5&amp;sn=83792b9903f956e41bf53eb028c1dbd8&amp;chksm=ea24f11bdd53780d614e234dacc5e3664256d1e0fa55d86eb325f31f44df4ee77f4068f79a4e#rd","文章永久链接")</f>
        <v>文章永久链接</v>
      </c>
    </row>
    <row r="68" spans="1:5" x14ac:dyDescent="0.4">
      <c r="A68" s="2" t="s">
        <v>440</v>
      </c>
      <c r="B68" s="2" t="s">
        <v>507</v>
      </c>
      <c r="C68" s="2" t="s">
        <v>504</v>
      </c>
      <c r="D68" s="2" t="s">
        <v>506</v>
      </c>
      <c r="E68" s="3" t="str">
        <f>HYPERLINK("http://mp.weixin.qq.com/s?__biz=MzI1NjQ3NzAwNQ==&amp;mid=2247508690&amp;idx=1&amp;sn=ec12a654c786c01379ceb5acd597feea&amp;chksm=ea24f0f0dd5379e62292fcc564067d372093023f3bc2a1d6dd0688f8626def4e06a70dadef50#rd","文章永久链接")</f>
        <v>文章永久链接</v>
      </c>
    </row>
    <row r="69" spans="1:5" x14ac:dyDescent="0.4">
      <c r="A69" s="2" t="s">
        <v>440</v>
      </c>
      <c r="B69" s="2" t="s">
        <v>505</v>
      </c>
      <c r="C69" s="2" t="s">
        <v>504</v>
      </c>
      <c r="D69" s="2" t="s">
        <v>437</v>
      </c>
      <c r="E69" s="3" t="str">
        <f>HYPERLINK("http://mp.weixin.qq.com/s?__biz=MzI1NjQ3NzAwNQ==&amp;mid=2247508690&amp;idx=2&amp;sn=b1cefe07838a1fa133dfb2b404a84ac3&amp;chksm=ea24f0f0dd5379e627d8eb06974cd2dd2fc788e81a10b2ca6f9367956167150601306c25d1b0#rd","文章永久链接")</f>
        <v>文章永久链接</v>
      </c>
    </row>
    <row r="70" spans="1:5" x14ac:dyDescent="0.4">
      <c r="A70" s="2" t="s">
        <v>440</v>
      </c>
      <c r="B70" s="2" t="s">
        <v>503</v>
      </c>
      <c r="C70" s="2" t="s">
        <v>499</v>
      </c>
      <c r="D70" s="2" t="s">
        <v>437</v>
      </c>
      <c r="E70" s="3" t="str">
        <f>HYPERLINK("http://mp.weixin.qq.com/s?__biz=MzI1NjQ3NzAwNQ==&amp;mid=2247508625&amp;idx=1&amp;sn=7ab4f4c7ca884596edd145c66bd8766e&amp;chksm=ea24f0b3dd5379a5f3fcac2eba066244e6e2930d6547809282876e955b0973a4768143037dda#rd","文章永久链接")</f>
        <v>文章永久链接</v>
      </c>
    </row>
    <row r="71" spans="1:5" x14ac:dyDescent="0.4">
      <c r="A71" s="2" t="s">
        <v>440</v>
      </c>
      <c r="B71" s="2" t="s">
        <v>502</v>
      </c>
      <c r="C71" s="2" t="s">
        <v>499</v>
      </c>
      <c r="D71" s="2" t="s">
        <v>437</v>
      </c>
      <c r="E71" s="3" t="str">
        <f>HYPERLINK("http://mp.weixin.qq.com/s?__biz=MzI1NjQ3NzAwNQ==&amp;mid=2247508625&amp;idx=2&amp;sn=f1b28e6b818b2163d0b0435c74bf807c&amp;chksm=ea24f0b3dd5379a57dced37829372436c3c4758e0d8ff21c3df15bbe3b82bf3c2c4412365a43#rd","文章永久链接")</f>
        <v>文章永久链接</v>
      </c>
    </row>
    <row r="72" spans="1:5" x14ac:dyDescent="0.4">
      <c r="A72" s="2" t="s">
        <v>440</v>
      </c>
      <c r="B72" s="2" t="s">
        <v>501</v>
      </c>
      <c r="C72" s="2" t="s">
        <v>499</v>
      </c>
      <c r="D72" s="2" t="s">
        <v>437</v>
      </c>
      <c r="E72" s="3" t="str">
        <f>HYPERLINK("http://mp.weixin.qq.com/s?__biz=MzI1NjQ3NzAwNQ==&amp;mid=2247508625&amp;idx=3&amp;sn=444c5e2c81b6e338453b77f17aa4fcbb&amp;chksm=ea24f0b3dd5379a5a55fd863971486842f2a7e0ac2280218cf2f6cf447e80c655d19411febd1#rd","文章永久链接")</f>
        <v>文章永久链接</v>
      </c>
    </row>
    <row r="73" spans="1:5" x14ac:dyDescent="0.4">
      <c r="A73" s="2" t="s">
        <v>440</v>
      </c>
      <c r="B73" s="2" t="s">
        <v>500</v>
      </c>
      <c r="C73" s="2" t="s">
        <v>499</v>
      </c>
      <c r="D73" s="2" t="s">
        <v>437</v>
      </c>
      <c r="E73" s="3" t="str">
        <f>HYPERLINK("http://mp.weixin.qq.com/s?__biz=MzI1NjQ3NzAwNQ==&amp;mid=2247508625&amp;idx=4&amp;sn=a1713bf825f3e36de598ebe45bc5e687&amp;chksm=ea24f0b3dd5379a58f4d56c51002e4645030c5eb3ff9e169e643352497a7abf249a0a2381856#rd","文章永久链接")</f>
        <v>文章永久链接</v>
      </c>
    </row>
    <row r="74" spans="1:5" x14ac:dyDescent="0.4">
      <c r="A74" s="2" t="s">
        <v>440</v>
      </c>
      <c r="B74" s="2" t="s">
        <v>498</v>
      </c>
      <c r="C74" s="2" t="s">
        <v>495</v>
      </c>
      <c r="D74" s="2" t="s">
        <v>437</v>
      </c>
      <c r="E74" s="3" t="str">
        <f>HYPERLINK("http://mp.weixin.qq.com/s?__biz=MzI1NjQ3NzAwNQ==&amp;mid=2247508589&amp;idx=1&amp;sn=a0ee6fb0d5b3e91cfed738dd3753ae20&amp;chksm=ea24f04fdd537959859eb3481136f5bae4d594dc92ce66a003bbd476a6fbbe23a4c105131422#rd","文章永久链接")</f>
        <v>文章永久链接</v>
      </c>
    </row>
    <row r="75" spans="1:5" x14ac:dyDescent="0.4">
      <c r="A75" s="2" t="s">
        <v>440</v>
      </c>
      <c r="B75" s="2" t="s">
        <v>497</v>
      </c>
      <c r="C75" s="2" t="s">
        <v>495</v>
      </c>
      <c r="D75" s="2" t="s">
        <v>437</v>
      </c>
      <c r="E75" s="3" t="str">
        <f>HYPERLINK("http://mp.weixin.qq.com/s?__biz=MzI1NjQ3NzAwNQ==&amp;mid=2247508589&amp;idx=2&amp;sn=e305ad564a976406641145b329507b33&amp;chksm=ea24f04fdd5379598eac9f6c3b3202cc98de769af728e88a8efcbb537b39e6d85e48b72ae043#rd","文章永久链接")</f>
        <v>文章永久链接</v>
      </c>
    </row>
    <row r="76" spans="1:5" x14ac:dyDescent="0.4">
      <c r="A76" s="2" t="s">
        <v>440</v>
      </c>
      <c r="B76" s="2" t="s">
        <v>496</v>
      </c>
      <c r="C76" s="2" t="s">
        <v>495</v>
      </c>
      <c r="D76" s="2" t="s">
        <v>437</v>
      </c>
      <c r="E76" s="3" t="str">
        <f>HYPERLINK("http://mp.weixin.qq.com/s?__biz=MzI1NjQ3NzAwNQ==&amp;mid=2247508589&amp;idx=3&amp;sn=2b8a6953d4ebce0828c534a0fd9baada&amp;chksm=ea24f04fdd5379591e5b64adfb28d6b5313324e77ff14bd09f80a4f5a598029fc2fe92b20d18#rd","文章永久链接")</f>
        <v>文章永久链接</v>
      </c>
    </row>
    <row r="77" spans="1:5" x14ac:dyDescent="0.4">
      <c r="A77" s="2" t="s">
        <v>440</v>
      </c>
      <c r="B77" s="2" t="s">
        <v>494</v>
      </c>
      <c r="C77" s="2" t="s">
        <v>491</v>
      </c>
      <c r="D77" s="2" t="s">
        <v>437</v>
      </c>
      <c r="E77" s="3" t="str">
        <f>HYPERLINK("http://mp.weixin.qq.com/s?__biz=MzI1NjQ3NzAwNQ==&amp;mid=2247508554&amp;idx=1&amp;sn=5ac56049b689ac66d0683ec23bac02a6&amp;chksm=ea24f068dd53797e5eea2d6b34734c2da8ead249b2b16873447ca558c17306012fd455d6f184#rd","文章永久链接")</f>
        <v>文章永久链接</v>
      </c>
    </row>
    <row r="78" spans="1:5" x14ac:dyDescent="0.4">
      <c r="A78" s="2" t="s">
        <v>440</v>
      </c>
      <c r="B78" s="2" t="s">
        <v>493</v>
      </c>
      <c r="C78" s="2" t="s">
        <v>491</v>
      </c>
      <c r="D78" s="2" t="s">
        <v>437</v>
      </c>
      <c r="E78" s="3" t="str">
        <f>HYPERLINK("http://mp.weixin.qq.com/s?__biz=MzI1NjQ3NzAwNQ==&amp;mid=2247508554&amp;idx=2&amp;sn=c1fef76088b05577ebea9faf15100015&amp;chksm=ea24f068dd53797ef2f580dba3e3f548ade121b06807e1188d648b267d2788d8fa207e6d40cf#rd","文章永久链接")</f>
        <v>文章永久链接</v>
      </c>
    </row>
    <row r="79" spans="1:5" x14ac:dyDescent="0.4">
      <c r="A79" s="2" t="s">
        <v>440</v>
      </c>
      <c r="B79" s="2" t="s">
        <v>492</v>
      </c>
      <c r="C79" s="2" t="s">
        <v>491</v>
      </c>
      <c r="D79" s="2" t="s">
        <v>437</v>
      </c>
      <c r="E79" s="3" t="str">
        <f>HYPERLINK("http://mp.weixin.qq.com/s?__biz=MzI1NjQ3NzAwNQ==&amp;mid=2247508554&amp;idx=3&amp;sn=b5273807991f28c865c8bb8855104c30&amp;chksm=ea24f068dd53797e6365bed557e0681f6f4f452d2e02782f80066c64cc599d8fe4d401323c9c#rd","文章永久链接")</f>
        <v>文章永久链接</v>
      </c>
    </row>
    <row r="80" spans="1:5" x14ac:dyDescent="0.4">
      <c r="A80" s="2" t="s">
        <v>440</v>
      </c>
      <c r="B80" s="2" t="s">
        <v>450</v>
      </c>
      <c r="C80" s="2" t="s">
        <v>446</v>
      </c>
      <c r="D80" s="2" t="s">
        <v>437</v>
      </c>
      <c r="E80" s="3" t="str">
        <f>HYPERLINK("http://mp.weixin.qq.com/s?__biz=MzI1NjQ3NzAwNQ==&amp;mid=2247508530&amp;idx=1&amp;sn=95baca99c5264323fa5d8ba0b83e1b5c&amp;chksm=ea24f010dd537906bf73adc598bf39a61d2a14f6b3ea80b78b14dd156ff17e89167199d9f621#rd","文章永久链接")</f>
        <v>文章永久链接</v>
      </c>
    </row>
    <row r="81" spans="1:5" x14ac:dyDescent="0.4">
      <c r="A81" s="2" t="s">
        <v>440</v>
      </c>
      <c r="B81" s="2" t="s">
        <v>449</v>
      </c>
      <c r="C81" s="2" t="s">
        <v>446</v>
      </c>
      <c r="D81" s="2" t="s">
        <v>448</v>
      </c>
      <c r="E81" s="3" t="str">
        <f>HYPERLINK("http://mp.weixin.qq.com/s?__biz=MzI1NjQ3NzAwNQ==&amp;mid=2247508530&amp;idx=2&amp;sn=0c54db61dd67d8a36914f6d4d4b7c124&amp;chksm=ea24f010dd537906e4d09585af20a3ef55c95b9a28657e58b8fbab703dd5b4aabf2b143ca99f#rd","文章永久链接")</f>
        <v>文章永久链接</v>
      </c>
    </row>
    <row r="82" spans="1:5" x14ac:dyDescent="0.4">
      <c r="A82" s="2" t="s">
        <v>440</v>
      </c>
      <c r="B82" s="2" t="s">
        <v>447</v>
      </c>
      <c r="C82" s="2" t="s">
        <v>446</v>
      </c>
      <c r="D82" s="2" t="s">
        <v>437</v>
      </c>
      <c r="E82" s="3" t="str">
        <f>HYPERLINK("http://mp.weixin.qq.com/s?__biz=MzI1NjQ3NzAwNQ==&amp;mid=2247508530&amp;idx=3&amp;sn=8a02e460d00bb9981762726c0ca60378&amp;chksm=ea24f010dd537906c57dc48d103995a4bc9361367791d37c2fbe03fee8663679f8151d9a08c2#rd","文章永久链接")</f>
        <v>文章永久链接</v>
      </c>
    </row>
    <row r="83" spans="1:5" x14ac:dyDescent="0.4">
      <c r="A83" s="2" t="s">
        <v>440</v>
      </c>
      <c r="B83" s="2" t="s">
        <v>445</v>
      </c>
      <c r="C83" s="2" t="s">
        <v>438</v>
      </c>
      <c r="D83" s="2" t="s">
        <v>437</v>
      </c>
      <c r="E83" s="3" t="str">
        <f>HYPERLINK("http://mp.weixin.qq.com/s?__biz=MzI1NjQ3NzAwNQ==&amp;mid=2247508489&amp;idx=1&amp;sn=a364c023172d8ddbc4ab51bef7f060c5&amp;chksm=ea24f02bdd53793de4856158a308df5de2651e8db70921f3cee8707b09f5cc960939c6034549#rd","文章永久链接")</f>
        <v>文章永久链接</v>
      </c>
    </row>
    <row r="84" spans="1:5" x14ac:dyDescent="0.4">
      <c r="A84" s="2" t="s">
        <v>440</v>
      </c>
      <c r="B84" s="2" t="s">
        <v>444</v>
      </c>
      <c r="C84" s="2" t="s">
        <v>438</v>
      </c>
      <c r="D84" s="2" t="s">
        <v>437</v>
      </c>
      <c r="E84" s="3" t="str">
        <f>HYPERLINK("http://mp.weixin.qq.com/s?__biz=MzI1NjQ3NzAwNQ==&amp;mid=2247508489&amp;idx=2&amp;sn=201114cdf5ca8b79e1fc58b1a4382227&amp;chksm=ea24f02bdd53793d186f2a0aeb73c97b6d08b607bcc3effb302667fa6f8660afe31b3323c30f#rd","文章永久链接")</f>
        <v>文章永久链接</v>
      </c>
    </row>
    <row r="85" spans="1:5" x14ac:dyDescent="0.4">
      <c r="A85" s="2" t="s">
        <v>440</v>
      </c>
      <c r="B85" s="2" t="s">
        <v>443</v>
      </c>
      <c r="C85" s="2" t="s">
        <v>438</v>
      </c>
      <c r="D85" s="2" t="s">
        <v>437</v>
      </c>
      <c r="E85" s="3" t="str">
        <f>HYPERLINK("http://mp.weixin.qq.com/s?__biz=MzI1NjQ3NzAwNQ==&amp;mid=2247508489&amp;idx=3&amp;sn=d978c628cf33b566f5371b7a4f69c95b&amp;chksm=ea24f02bdd53793d5a20bcfd865fb2394506d3dc2bd24de60328b881996d1bffcf399e0804d2#rd","文章永久链接")</f>
        <v>文章永久链接</v>
      </c>
    </row>
    <row r="86" spans="1:5" x14ac:dyDescent="0.4">
      <c r="A86" s="2" t="s">
        <v>440</v>
      </c>
      <c r="B86" s="2" t="s">
        <v>442</v>
      </c>
      <c r="C86" s="2" t="s">
        <v>438</v>
      </c>
      <c r="D86" s="2" t="s">
        <v>437</v>
      </c>
      <c r="E86" s="3" t="str">
        <f>HYPERLINK("http://mp.weixin.qq.com/s?__biz=MzI1NjQ3NzAwNQ==&amp;mid=2247508489&amp;idx=4&amp;sn=d08a5f8bc313b2ccd847af5f22e2da8a&amp;chksm=ea24f02bdd53793d2d13c4c4a43d1354a11d9e02d483ec68fac98648687091687a2f1df130e7#rd","文章永久链接")</f>
        <v>文章永久链接</v>
      </c>
    </row>
    <row r="87" spans="1:5" x14ac:dyDescent="0.4">
      <c r="A87" s="2" t="s">
        <v>440</v>
      </c>
      <c r="B87" s="2" t="s">
        <v>441</v>
      </c>
      <c r="C87" s="2" t="s">
        <v>438</v>
      </c>
      <c r="D87" s="2" t="s">
        <v>437</v>
      </c>
      <c r="E87" s="3" t="str">
        <f>HYPERLINK("http://mp.weixin.qq.com/s?__biz=MzI1NjQ3NzAwNQ==&amp;mid=2247508489&amp;idx=5&amp;sn=2d8bf3039ab702ffd5b575760c2133a2&amp;chksm=ea24f02bdd53793dfa53da01f610fc2ca4ea99620ee4e022f40de9a58db81bfa03559e16092f#rd","文章永久链接")</f>
        <v>文章永久链接</v>
      </c>
    </row>
    <row r="88" spans="1:5" x14ac:dyDescent="0.4">
      <c r="A88" s="2" t="s">
        <v>440</v>
      </c>
      <c r="B88" s="2" t="s">
        <v>439</v>
      </c>
      <c r="C88" s="2" t="s">
        <v>438</v>
      </c>
      <c r="D88" s="2" t="s">
        <v>437</v>
      </c>
      <c r="E88" s="3" t="str">
        <f>HYPERLINK("http://mp.weixin.qq.com/s?__biz=MzI1NjQ3NzAwNQ==&amp;mid=2247508489&amp;idx=6&amp;sn=e85c8f9fc90c3314ce73546068744382&amp;chksm=ea24f02bdd53793d2cb7f352705247d901a7e51f3e0f33d4e1553028e23222e57e363379898c#rd","文章永久链接")</f>
        <v>文章永久链接</v>
      </c>
    </row>
    <row r="89" spans="1:5" x14ac:dyDescent="0.4">
      <c r="A89" s="2" t="s">
        <v>440</v>
      </c>
      <c r="B89" s="2" t="s">
        <v>546</v>
      </c>
      <c r="C89" s="2" t="s">
        <v>541</v>
      </c>
      <c r="D89" s="2" t="s">
        <v>437</v>
      </c>
      <c r="E89" s="3" t="str">
        <f>HYPERLINK("http://mp.weixin.qq.com/s?__biz=MzI1NjQ3NzAwNQ==&amp;mid=2247508487&amp;idx=1&amp;sn=9aee4c1690687e406becbcb5e85d9419&amp;chksm=ea24f025dd537933fcbfcff7002130044736371f91ba30d2b30197e1e463c0e85ee58730d4cb#rd","文章永久链接")</f>
        <v>文章永久链接</v>
      </c>
    </row>
    <row r="90" spans="1:5" x14ac:dyDescent="0.4">
      <c r="A90" s="2" t="s">
        <v>440</v>
      </c>
      <c r="B90" s="2" t="s">
        <v>545</v>
      </c>
      <c r="C90" s="2" t="s">
        <v>541</v>
      </c>
      <c r="D90" s="2" t="s">
        <v>437</v>
      </c>
      <c r="E90" s="3" t="str">
        <f>HYPERLINK("http://mp.weixin.qq.com/s?__biz=MzI1NjQ3NzAwNQ==&amp;mid=2247508487&amp;idx=2&amp;sn=369008f51d27bb1b215a76357cb0c3a4&amp;chksm=ea24f025dd53793361971412fb67c3aa8dc52c478382144a01a2e9d645aa4e74041b821df323#rd","文章永久链接")</f>
        <v>文章永久链接</v>
      </c>
    </row>
    <row r="91" spans="1:5" x14ac:dyDescent="0.4">
      <c r="A91" s="2" t="s">
        <v>440</v>
      </c>
      <c r="B91" s="2" t="s">
        <v>544</v>
      </c>
      <c r="C91" s="2" t="s">
        <v>541</v>
      </c>
      <c r="D91" s="2" t="s">
        <v>437</v>
      </c>
      <c r="E91" s="3" t="str">
        <f>HYPERLINK("http://mp.weixin.qq.com/s?__biz=MzI1NjQ3NzAwNQ==&amp;mid=2247508487&amp;idx=3&amp;sn=773f306183aaf9381c11fc1fc1617e9a&amp;chksm=ea24f025dd53793325bf4106e575483a846d9d5516f10fde9dc8862c814dc227cfb149139071#rd","文章永久链接")</f>
        <v>文章永久链接</v>
      </c>
    </row>
    <row r="92" spans="1:5" x14ac:dyDescent="0.4">
      <c r="A92" s="2" t="s">
        <v>440</v>
      </c>
      <c r="B92" s="2" t="s">
        <v>543</v>
      </c>
      <c r="C92" s="2" t="s">
        <v>541</v>
      </c>
      <c r="D92" s="2" t="s">
        <v>437</v>
      </c>
      <c r="E92" s="3" t="str">
        <f>HYPERLINK("http://mp.weixin.qq.com/s?__biz=MzI1NjQ3NzAwNQ==&amp;mid=2247508487&amp;idx=4&amp;sn=49d61530b5672b067aa1a65d979202fa&amp;chksm=ea24f025dd537933218bada5eae883bfcffe5d9306cf74fcd755661b7c87bd846c9fe8b31e5e#rd","文章永久链接")</f>
        <v>文章永久链接</v>
      </c>
    </row>
    <row r="93" spans="1:5" x14ac:dyDescent="0.4">
      <c r="A93" s="2" t="s">
        <v>440</v>
      </c>
      <c r="B93" s="2" t="s">
        <v>542</v>
      </c>
      <c r="C93" s="2" t="s">
        <v>541</v>
      </c>
      <c r="D93" s="2" t="s">
        <v>437</v>
      </c>
      <c r="E93" s="3" t="str">
        <f>HYPERLINK("http://mp.weixin.qq.com/s?__biz=MzI1NjQ3NzAwNQ==&amp;mid=2247508487&amp;idx=5&amp;sn=a54f42612eb22cc5c58d7d73feb8776b&amp;chksm=ea24f025dd53793373520b6750e588bfca7f5e6f469c3df15ca324470390519cca38a5e9d946#rd","文章永久链接")</f>
        <v>文章永久链接</v>
      </c>
    </row>
    <row r="94" spans="1:5" x14ac:dyDescent="0.4">
      <c r="A94" s="2" t="s">
        <v>440</v>
      </c>
      <c r="B94" s="2" t="s">
        <v>518</v>
      </c>
      <c r="C94" s="2" t="s">
        <v>541</v>
      </c>
      <c r="D94" s="2" t="s">
        <v>508</v>
      </c>
      <c r="E94" s="3" t="str">
        <f>HYPERLINK("http://mp.weixin.qq.com/s?__biz=MzI1NjQ3NzAwNQ==&amp;mid=2247508487&amp;idx=6&amp;sn=d22dacfa9217ea95ea3d06a060f4f999&amp;chksm=ea24f025dd537933d26469b24c279102baf3bf24fabc54c551228a40d0b4249619df5502c6e1#rd","文章永久链接")</f>
        <v>文章永久链接</v>
      </c>
    </row>
    <row r="95" spans="1:5" x14ac:dyDescent="0.4">
      <c r="A95" s="2" t="s">
        <v>440</v>
      </c>
      <c r="B95" s="2" t="s">
        <v>540</v>
      </c>
      <c r="C95" s="2" t="s">
        <v>536</v>
      </c>
      <c r="D95" s="2" t="s">
        <v>437</v>
      </c>
      <c r="E95" s="3" t="str">
        <f>HYPERLINK("http://mp.weixin.qq.com/s?__biz=MzI1NjQ3NzAwNQ==&amp;mid=2247508290&amp;idx=1&amp;sn=c89111aef119bdfe870b3d26671650f8&amp;chksm=ea24f360dd537a7650cfad86dd009cc2748a83d232498aa5e67ca4e375c6dee083b1b38cda70#rd","文章永久链接")</f>
        <v>文章永久链接</v>
      </c>
    </row>
    <row r="96" spans="1:5" x14ac:dyDescent="0.4">
      <c r="A96" s="2" t="s">
        <v>440</v>
      </c>
      <c r="B96" s="2" t="s">
        <v>539</v>
      </c>
      <c r="C96" s="2" t="s">
        <v>536</v>
      </c>
      <c r="D96" s="2" t="s">
        <v>437</v>
      </c>
      <c r="E96" s="3" t="str">
        <f>HYPERLINK("http://mp.weixin.qq.com/s?__biz=MzI1NjQ3NzAwNQ==&amp;mid=2247508290&amp;idx=2&amp;sn=d90bbeeaa8cb94917f073329547972c8&amp;chksm=ea24f360dd537a7669a19e35097d6bf9f84fd0925cb213531dbe5f4b266fdb45ec2e4fd3849d#rd","文章永久链接")</f>
        <v>文章永久链接</v>
      </c>
    </row>
    <row r="97" spans="1:5" x14ac:dyDescent="0.4">
      <c r="A97" s="2" t="s">
        <v>440</v>
      </c>
      <c r="B97" s="2" t="s">
        <v>538</v>
      </c>
      <c r="C97" s="2" t="s">
        <v>536</v>
      </c>
      <c r="D97" s="2" t="s">
        <v>437</v>
      </c>
      <c r="E97" s="3" t="str">
        <f>HYPERLINK("http://mp.weixin.qq.com/s?__biz=MzI1NjQ3NzAwNQ==&amp;mid=2247508290&amp;idx=3&amp;sn=ab20d50be9caa1d45bf96b9e4a5048fd&amp;chksm=ea24f360dd537a7670da6f3b8ba4d7f2ba27cfe8f380fbbcc30a7575355430c07b0b76515254#rd","文章永久链接")</f>
        <v>文章永久链接</v>
      </c>
    </row>
    <row r="98" spans="1:5" x14ac:dyDescent="0.4">
      <c r="A98" s="2" t="s">
        <v>440</v>
      </c>
      <c r="B98" s="2" t="s">
        <v>537</v>
      </c>
      <c r="C98" s="2" t="s">
        <v>536</v>
      </c>
      <c r="D98" s="2" t="s">
        <v>437</v>
      </c>
      <c r="E98" s="3" t="str">
        <f>HYPERLINK("http://mp.weixin.qq.com/s?__biz=MzI1NjQ3NzAwNQ==&amp;mid=2247508290&amp;idx=4&amp;sn=91c2dfed8cff68ded58ae54ba603ecb4&amp;chksm=ea24f360dd537a7685338f76728d12b920514914e7b322c71cf2a29fef88980e0946a60688cc#rd","文章永久链接")</f>
        <v>文章永久链接</v>
      </c>
    </row>
    <row r="99" spans="1:5" x14ac:dyDescent="0.4">
      <c r="A99" s="2" t="s">
        <v>440</v>
      </c>
      <c r="B99" s="2" t="s">
        <v>535</v>
      </c>
      <c r="C99" s="2" t="s">
        <v>530</v>
      </c>
      <c r="D99" s="2" t="s">
        <v>437</v>
      </c>
      <c r="E99" s="3" t="str">
        <f>HYPERLINK("http://mp.weixin.qq.com/s?__biz=MzI1NjQ3NzAwNQ==&amp;mid=2247508262&amp;idx=1&amp;sn=66a55d071c383b5738c36f9c9f0b57d0&amp;chksm=ea24f304dd537a121302185b26850df7e381a2bba30aad222d0e34fc72528f9dfc9963414fe0#rd","文章永久链接")</f>
        <v>文章永久链接</v>
      </c>
    </row>
    <row r="100" spans="1:5" x14ac:dyDescent="0.4">
      <c r="A100" s="2" t="s">
        <v>440</v>
      </c>
      <c r="B100" s="2" t="s">
        <v>534</v>
      </c>
      <c r="C100" s="2" t="s">
        <v>530</v>
      </c>
      <c r="D100" s="2" t="s">
        <v>533</v>
      </c>
      <c r="E100" s="3" t="str">
        <f>HYPERLINK("http://mp.weixin.qq.com/s?__biz=MzI1NjQ3NzAwNQ==&amp;mid=2247508262&amp;idx=2&amp;sn=54706350c0ad93d53b2de9fb22ba490c&amp;chksm=ea24f304dd537a12b77626b32fb9bad8b3a92b95ef122f1361fc7375a65c999e888aa43c9df7#rd","文章永久链接")</f>
        <v>文章永久链接</v>
      </c>
    </row>
    <row r="101" spans="1:5" x14ac:dyDescent="0.4">
      <c r="A101" s="2" t="s">
        <v>440</v>
      </c>
      <c r="B101" s="2" t="s">
        <v>532</v>
      </c>
      <c r="C101" s="2" t="s">
        <v>530</v>
      </c>
      <c r="D101" s="2" t="s">
        <v>437</v>
      </c>
      <c r="E101" s="3" t="str">
        <f>HYPERLINK("http://mp.weixin.qq.com/s?__biz=MzI1NjQ3NzAwNQ==&amp;mid=2247508262&amp;idx=3&amp;sn=9a276aae5faed4af675782c1a69f138a&amp;chksm=ea24f304dd537a12ecf452e82de4edc6ec608975eef25d2e9a0e165284060816be5de5ad0927#rd","文章永久链接")</f>
        <v>文章永久链接</v>
      </c>
    </row>
    <row r="102" spans="1:5" x14ac:dyDescent="0.4">
      <c r="A102" s="2" t="s">
        <v>440</v>
      </c>
      <c r="B102" s="2" t="s">
        <v>531</v>
      </c>
      <c r="C102" s="2" t="s">
        <v>530</v>
      </c>
      <c r="D102" s="2" t="s">
        <v>437</v>
      </c>
      <c r="E102" s="3" t="str">
        <f>HYPERLINK("http://mp.weixin.qq.com/s?__biz=MzI1NjQ3NzAwNQ==&amp;mid=2247508262&amp;idx=4&amp;sn=f863c4d9a7f15d338cd6baced23a0411&amp;chksm=ea24f304dd537a12205f19692a3818bd433660d4010623c5215c8637cefc09ebf35d418731e1#rd","文章永久链接")</f>
        <v>文章永久链接</v>
      </c>
    </row>
    <row r="103" spans="1:5" x14ac:dyDescent="0.4">
      <c r="A103" s="2" t="s">
        <v>440</v>
      </c>
      <c r="B103" s="2" t="s">
        <v>529</v>
      </c>
      <c r="C103" s="2" t="s">
        <v>528</v>
      </c>
      <c r="D103" s="2" t="s">
        <v>437</v>
      </c>
      <c r="E103" s="3" t="str">
        <f>HYPERLINK("http://mp.weixin.qq.com/s?__biz=MzI1NjQ3NzAwNQ==&amp;mid=2247508198&amp;idx=1&amp;sn=43c587083d148dc69f1fff3930f8b524&amp;chksm=ea24f2c4dd537bd271ab71db7e1698231001c1e96e17ee76bdf6940d3a9b3b3b647c9563e046#rd","文章永久链接")</f>
        <v>文章永久链接</v>
      </c>
    </row>
    <row r="104" spans="1:5" x14ac:dyDescent="0.4">
      <c r="A104" s="2" t="s">
        <v>440</v>
      </c>
      <c r="B104" s="2" t="s">
        <v>527</v>
      </c>
      <c r="C104" s="2" t="s">
        <v>522</v>
      </c>
      <c r="D104" s="2" t="s">
        <v>437</v>
      </c>
      <c r="E104" s="3" t="str">
        <f>HYPERLINK("http://mp.weixin.qq.com/s?__biz=MzI1NjQ3NzAwNQ==&amp;mid=2247508175&amp;idx=1&amp;sn=cf4c9ba895e48b065ef46ebd351e5be2&amp;chksm=ea24f2eddd537bfbbd464bffe6de56d3b3572c70b3a27a90eba16de1851ab78fe3949d069f40#rd","文章永久链接")</f>
        <v>文章永久链接</v>
      </c>
    </row>
    <row r="105" spans="1:5" x14ac:dyDescent="0.4">
      <c r="A105" s="2" t="s">
        <v>440</v>
      </c>
      <c r="B105" s="2" t="s">
        <v>526</v>
      </c>
      <c r="C105" s="2" t="s">
        <v>522</v>
      </c>
      <c r="D105" s="2" t="s">
        <v>437</v>
      </c>
      <c r="E105" s="3" t="str">
        <f>HYPERLINK("http://mp.weixin.qq.com/s?__biz=MzI1NjQ3NzAwNQ==&amp;mid=2247508175&amp;idx=2&amp;sn=767df25766ae61e4feeff326c1249786&amp;chksm=ea24f2eddd537bfbf801e899eb8afa4b6d43697584cc88b22e8d5d77a51a1cc4abd74b8617de#rd","文章永久链接")</f>
        <v>文章永久链接</v>
      </c>
    </row>
    <row r="106" spans="1:5" x14ac:dyDescent="0.4">
      <c r="A106" s="2" t="s">
        <v>440</v>
      </c>
      <c r="B106" s="2" t="s">
        <v>525</v>
      </c>
      <c r="C106" s="2" t="s">
        <v>522</v>
      </c>
      <c r="D106" s="2" t="s">
        <v>437</v>
      </c>
      <c r="E106" s="3" t="str">
        <f>HYPERLINK("http://mp.weixin.qq.com/s?__biz=MzI1NjQ3NzAwNQ==&amp;mid=2247508175&amp;idx=3&amp;sn=77e1dcaff6dd01c83660b9d90f1c19f8&amp;chksm=ea24f2eddd537bfbfb80b06c429e0e1def688fabfb9e22d81e91df9c59ba29c71a5aeea7fd03#rd","文章永久链接")</f>
        <v>文章永久链接</v>
      </c>
    </row>
    <row r="107" spans="1:5" x14ac:dyDescent="0.4">
      <c r="A107" s="2" t="s">
        <v>440</v>
      </c>
      <c r="B107" s="2" t="s">
        <v>524</v>
      </c>
      <c r="C107" s="2" t="s">
        <v>522</v>
      </c>
      <c r="D107" s="2" t="s">
        <v>437</v>
      </c>
      <c r="E107" s="3" t="str">
        <f>HYPERLINK("http://mp.weixin.qq.com/s?__biz=MzI1NjQ3NzAwNQ==&amp;mid=2247508175&amp;idx=4&amp;sn=047afd01ba4c8f3a1cea968b19ccfe1a&amp;chksm=ea24f2eddd537bfb110fb53465fa7ccd90af477b57182d3f2b52ceb42e5c9f52dcd167c27b86#rd","文章永久链接")</f>
        <v>文章永久链接</v>
      </c>
    </row>
    <row r="108" spans="1:5" x14ac:dyDescent="0.4">
      <c r="A108" s="2" t="s">
        <v>440</v>
      </c>
      <c r="B108" s="2" t="s">
        <v>523</v>
      </c>
      <c r="C108" s="2" t="s">
        <v>522</v>
      </c>
      <c r="D108" s="2" t="s">
        <v>437</v>
      </c>
      <c r="E108" s="3" t="str">
        <f>HYPERLINK("http://mp.weixin.qq.com/s?__biz=MzI1NjQ3NzAwNQ==&amp;mid=2247508175&amp;idx=5&amp;sn=c8c5caa32571b316a8947e9065297de4&amp;chksm=ea24f2eddd537bfbddcaf9cb37d9f7ca7b0279754a7464ec1582953e94e8c84cf44b5f76e03a#rd","文章永久链接")</f>
        <v>文章永久链接</v>
      </c>
    </row>
    <row r="109" spans="1:5" x14ac:dyDescent="0.4">
      <c r="A109" s="2" t="s">
        <v>440</v>
      </c>
      <c r="B109" s="2" t="s">
        <v>521</v>
      </c>
      <c r="C109" s="2" t="s">
        <v>517</v>
      </c>
      <c r="D109" s="2" t="s">
        <v>437</v>
      </c>
      <c r="E109" s="3" t="str">
        <f>HYPERLINK("http://mp.weixin.qq.com/s?__biz=MzI1NjQ3NzAwNQ==&amp;mid=2247508171&amp;idx=1&amp;sn=c543641770405421d4965e051f27c7ff&amp;chksm=ea24f2e9dd537bffd20205a638074b1f8892f9d90ac928864e8ebb9d158fc594914a6a0d4300#rd","文章永久链接")</f>
        <v>文章永久链接</v>
      </c>
    </row>
    <row r="110" spans="1:5" x14ac:dyDescent="0.4">
      <c r="A110" s="2" t="s">
        <v>440</v>
      </c>
      <c r="B110" s="2" t="s">
        <v>520</v>
      </c>
      <c r="C110" s="2" t="s">
        <v>517</v>
      </c>
      <c r="D110" s="2" t="s">
        <v>437</v>
      </c>
      <c r="E110" s="3" t="str">
        <f>HYPERLINK("http://mp.weixin.qq.com/s?__biz=MzI1NjQ3NzAwNQ==&amp;mid=2247508171&amp;idx=2&amp;sn=8768dd3410df0d81ef82137248bb595d&amp;chksm=ea24f2e9dd537bff0d211bb0a6f19b9514b3604fb66b6a204279bca34d70c392862ec2d063aa#rd","文章永久链接")</f>
        <v>文章永久链接</v>
      </c>
    </row>
    <row r="111" spans="1:5" x14ac:dyDescent="0.4">
      <c r="A111" s="2" t="s">
        <v>440</v>
      </c>
      <c r="B111" s="2" t="s">
        <v>519</v>
      </c>
      <c r="C111" s="2" t="s">
        <v>517</v>
      </c>
      <c r="D111" s="2" t="s">
        <v>437</v>
      </c>
      <c r="E111" s="3" t="str">
        <f>HYPERLINK("http://mp.weixin.qq.com/s?__biz=MzI1NjQ3NzAwNQ==&amp;mid=2247508171&amp;idx=3&amp;sn=fee94a9b5e45fb38ed0249955fd3f352&amp;chksm=ea24f2e9dd537bff3d9180cfb43bfaa785517e6454fe611841778e1a5c9180888c3799894dae#rd","文章永久链接")</f>
        <v>文章永久链接</v>
      </c>
    </row>
    <row r="112" spans="1:5" x14ac:dyDescent="0.4">
      <c r="A112" s="2" t="s">
        <v>440</v>
      </c>
      <c r="B112" s="2" t="s">
        <v>518</v>
      </c>
      <c r="C112" s="2" t="s">
        <v>517</v>
      </c>
      <c r="D112" s="2" t="s">
        <v>516</v>
      </c>
      <c r="E112" s="3" t="str">
        <f>HYPERLINK("http://mp.weixin.qq.com/s?__biz=MzI1NjQ3NzAwNQ==&amp;mid=2247508171&amp;idx=4&amp;sn=e5d312f1236167dadd307d5aa0a4c751&amp;chksm=ea24f2e9dd537bff988a81b2bca549dc69b39e59b199b09a6687f5a5cab5519fc1c8427fed07#rd","文章永久链接")</f>
        <v>文章永久链接</v>
      </c>
    </row>
    <row r="113" spans="1:5" x14ac:dyDescent="0.4">
      <c r="A113" s="2" t="s">
        <v>440</v>
      </c>
      <c r="B113" s="2" t="s">
        <v>559</v>
      </c>
      <c r="C113" s="2" t="s">
        <v>558</v>
      </c>
      <c r="D113" s="2" t="s">
        <v>483</v>
      </c>
      <c r="E113" s="3" t="str">
        <f>HYPERLINK("http://mp.weixin.qq.com/s?__biz=MzI1NjQ3NzAwNQ==&amp;mid=2247508075&amp;idx=1&amp;sn=25a9983b7b46571e8e1d22666e8a0dd0&amp;chksm=ea24f249dd537b5f30beb90fa5413df804a69b4db3328f59e3688736a2508b87db2d72239551#rd","文章永久链接")</f>
        <v>文章永久链接</v>
      </c>
    </row>
    <row r="114" spans="1:5" x14ac:dyDescent="0.4">
      <c r="A114" s="2" t="s">
        <v>440</v>
      </c>
      <c r="B114" s="2" t="s">
        <v>557</v>
      </c>
      <c r="C114" s="2" t="s">
        <v>553</v>
      </c>
      <c r="D114" s="2" t="s">
        <v>437</v>
      </c>
      <c r="E114" s="3" t="str">
        <f>HYPERLINK("http://mp.weixin.qq.com/s?__biz=MzI1NjQ3NzAwNQ==&amp;mid=2247508066&amp;idx=1&amp;sn=00115d116b5774770127ce1fff5dc03f&amp;chksm=ea24f240dd537b5630194288eb71b84481f085f60e27e99eefc5ffe754c94ca448f6b7ccbab4#rd","文章永久链接")</f>
        <v>文章永久链接</v>
      </c>
    </row>
    <row r="115" spans="1:5" x14ac:dyDescent="0.4">
      <c r="A115" s="2" t="s">
        <v>440</v>
      </c>
      <c r="B115" s="2" t="s">
        <v>556</v>
      </c>
      <c r="C115" s="2" t="s">
        <v>553</v>
      </c>
      <c r="D115" s="2" t="s">
        <v>437</v>
      </c>
      <c r="E115" s="3" t="str">
        <f>HYPERLINK("http://mp.weixin.qq.com/s?__biz=MzI1NjQ3NzAwNQ==&amp;mid=2247508066&amp;idx=2&amp;sn=53e804a0a8cabd1597872a081f83c18d&amp;chksm=ea24f240dd537b569be7ed5e3cc6a1f4ef0d2a470f7ef7d36e640aa57b77ec1c6a42f84f39ff#rd","文章永久链接")</f>
        <v>文章永久链接</v>
      </c>
    </row>
    <row r="116" spans="1:5" x14ac:dyDescent="0.4">
      <c r="A116" s="2" t="s">
        <v>440</v>
      </c>
      <c r="B116" s="2" t="s">
        <v>555</v>
      </c>
      <c r="C116" s="2" t="s">
        <v>553</v>
      </c>
      <c r="D116" s="2" t="s">
        <v>437</v>
      </c>
      <c r="E116" s="3" t="str">
        <f>HYPERLINK("http://mp.weixin.qq.com/s?__biz=MzI1NjQ3NzAwNQ==&amp;mid=2247508066&amp;idx=3&amp;sn=f92f460be58eca67b6802294c4a86daa&amp;chksm=ea24f240dd537b56a00ee3585b6bd7808dd5c58e00b81ae9ead596dfd3eab8cb0c3c0e11f05f#rd","文章永久链接")</f>
        <v>文章永久链接</v>
      </c>
    </row>
    <row r="117" spans="1:5" x14ac:dyDescent="0.4">
      <c r="A117" s="2" t="s">
        <v>440</v>
      </c>
      <c r="B117" s="2" t="s">
        <v>554</v>
      </c>
      <c r="C117" s="2" t="s">
        <v>553</v>
      </c>
      <c r="D117" s="2" t="s">
        <v>437</v>
      </c>
      <c r="E117" s="3" t="str">
        <f>HYPERLINK("http://mp.weixin.qq.com/s?__biz=MzI1NjQ3NzAwNQ==&amp;mid=2247508066&amp;idx=4&amp;sn=43c05a979368627c82ee6d51866e1652&amp;chksm=ea24f240dd537b56e4ef227ce3a355a876c551dcbbeeedacca887e2a6958f03b157486bac179#rd","文章永久链接")</f>
        <v>文章永久链接</v>
      </c>
    </row>
    <row r="118" spans="1:5" x14ac:dyDescent="0.4">
      <c r="A118" s="2" t="s">
        <v>440</v>
      </c>
      <c r="B118" s="2" t="s">
        <v>552</v>
      </c>
      <c r="C118" s="2" t="s">
        <v>547</v>
      </c>
      <c r="D118" s="2" t="s">
        <v>437</v>
      </c>
      <c r="E118" s="3" t="str">
        <f>HYPERLINK("http://mp.weixin.qq.com/s?__biz=MzI1NjQ3NzAwNQ==&amp;mid=2247508007&amp;idx=1&amp;sn=4f93ee7e6bcb6579ef8871d8693c1d84&amp;chksm=ea24f205dd537b13a4529f5feba1e491ba7085d2437fdfcb3b80b05642e003452e03b6c2a4da#rd","文章永久链接")</f>
        <v>文章永久链接</v>
      </c>
    </row>
    <row r="119" spans="1:5" x14ac:dyDescent="0.4">
      <c r="A119" s="2" t="s">
        <v>440</v>
      </c>
      <c r="B119" s="2" t="s">
        <v>551</v>
      </c>
      <c r="C119" s="2" t="s">
        <v>547</v>
      </c>
      <c r="D119" s="2" t="s">
        <v>551</v>
      </c>
      <c r="E119" s="3" t="str">
        <f>HYPERLINK("http://mp.weixin.qq.com/s?__biz=MzI1NjQ3NzAwNQ==&amp;mid=2247508007&amp;idx=2&amp;sn=d2ff47cbc1054139b9da9bece68b5d06&amp;chksm=ea24f205dd537b131d0c2439642624da0bde4a325a6adb10610610b0939a85cae1e6fd5631f3#rd","文章永久链接")</f>
        <v>文章永久链接</v>
      </c>
    </row>
    <row r="120" spans="1:5" x14ac:dyDescent="0.4">
      <c r="A120" s="2" t="s">
        <v>440</v>
      </c>
      <c r="B120" s="2" t="s">
        <v>550</v>
      </c>
      <c r="C120" s="2" t="s">
        <v>547</v>
      </c>
      <c r="D120" s="2" t="s">
        <v>437</v>
      </c>
      <c r="E120" s="3" t="str">
        <f>HYPERLINK("http://mp.weixin.qq.com/s?__biz=MzI1NjQ3NzAwNQ==&amp;mid=2247508007&amp;idx=3&amp;sn=d0f13df4a529bc2646d2c6f9b5f87f49&amp;chksm=ea24f205dd537b137ed85aa3c6c489bcdba8c6e9fa8e55e10c246b70cdb88a5b4469c24dd195#rd","文章永久链接")</f>
        <v>文章永久链接</v>
      </c>
    </row>
    <row r="121" spans="1:5" x14ac:dyDescent="0.4">
      <c r="A121" s="2" t="s">
        <v>440</v>
      </c>
      <c r="B121" s="2" t="s">
        <v>549</v>
      </c>
      <c r="C121" s="2" t="s">
        <v>547</v>
      </c>
      <c r="D121" s="2" t="s">
        <v>437</v>
      </c>
      <c r="E121" s="3" t="str">
        <f>HYPERLINK("http://mp.weixin.qq.com/s?__biz=MzI1NjQ3NzAwNQ==&amp;mid=2247508007&amp;idx=4&amp;sn=75752963414aa6463d503a34557a64de&amp;chksm=ea24f205dd537b131ed6a626c6c5fe1f107091123aaa4e203c428c25bf813fdd421becbed0b2#rd","文章永久链接")</f>
        <v>文章永久链接</v>
      </c>
    </row>
    <row r="122" spans="1:5" x14ac:dyDescent="0.4">
      <c r="A122" s="2" t="s">
        <v>440</v>
      </c>
      <c r="B122" s="2" t="s">
        <v>548</v>
      </c>
      <c r="C122" s="2" t="s">
        <v>547</v>
      </c>
      <c r="D122" s="2" t="s">
        <v>437</v>
      </c>
      <c r="E122" s="3" t="str">
        <f>HYPERLINK("http://mp.weixin.qq.com/s?__biz=MzI1NjQ3NzAwNQ==&amp;mid=2247508007&amp;idx=5&amp;sn=0d820b24a91f227e56ad445e4ed0486f&amp;chksm=ea24f205dd537b13df7510a970753dd2395feb7ed41a08b4ca97b27e058ed5409a8cf61aa310#rd","文章永久链接")</f>
        <v>文章永久链接</v>
      </c>
    </row>
  </sheetData>
  <sortState xmlns:xlrd2="http://schemas.microsoft.com/office/spreadsheetml/2017/richdata2" ref="A32:E122">
    <sortCondition descending="1" ref="C32:C122"/>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7AF4B-6114-47C5-9DDE-9B8A08B454CC}">
  <sheetPr>
    <outlinePr summaryBelow="0" summaryRight="0"/>
  </sheetPr>
  <dimension ref="A1:E17"/>
  <sheetViews>
    <sheetView topLeftCell="C1" zoomScaleNormal="100" workbookViewId="0">
      <selection activeCell="A2" sqref="A2:XFD2"/>
    </sheetView>
  </sheetViews>
  <sheetFormatPr defaultRowHeight="12.3" x14ac:dyDescent="0.4"/>
  <cols>
    <col min="1" max="1" width="12.59765625" style="2" customWidth="1"/>
    <col min="2" max="2" width="81" style="2" customWidth="1"/>
    <col min="3" max="3" width="17.09765625" style="2" customWidth="1"/>
    <col min="4" max="4" width="0" style="2" hidden="1" customWidth="1"/>
    <col min="5" max="5" width="10.796875" style="2" customWidth="1"/>
    <col min="6" max="16384" width="8.796875" style="1"/>
  </cols>
  <sheetData>
    <row r="1" spans="1:5" x14ac:dyDescent="0.4">
      <c r="A1" s="2" t="s">
        <v>313</v>
      </c>
      <c r="B1" s="2" t="s">
        <v>312</v>
      </c>
      <c r="C1" s="2" t="s">
        <v>311</v>
      </c>
      <c r="D1" s="2" t="s">
        <v>310</v>
      </c>
      <c r="E1" s="2" t="s">
        <v>309</v>
      </c>
    </row>
    <row r="2" spans="1:5" customFormat="1" ht="14.1" x14ac:dyDescent="0.4">
      <c r="A2" s="4" t="s">
        <v>562</v>
      </c>
      <c r="B2" s="4" t="s">
        <v>1406</v>
      </c>
      <c r="C2" s="4" t="s">
        <v>1407</v>
      </c>
      <c r="D2" s="4" t="s">
        <v>1408</v>
      </c>
      <c r="E2" s="5" t="str">
        <f>HYPERLINK("http://mp.weixin.qq.com/s?__biz=MzI4NzQ2Njc5NQ==&amp;mid=2247506020&amp;idx=1&amp;sn=c21d7f34cfe0b467392b9079f21165b3&amp;chksm=ebcfac20dcb825365658da49f00bdf78745e6291a1c996cb2ec8bc7c339abc81bb99c2c6827c#rd","文章永久链接")</f>
        <v>文章永久链接</v>
      </c>
    </row>
    <row r="3" spans="1:5" x14ac:dyDescent="0.4">
      <c r="A3" s="2" t="s">
        <v>562</v>
      </c>
      <c r="B3" s="2" t="s">
        <v>563</v>
      </c>
      <c r="C3" s="2" t="s">
        <v>560</v>
      </c>
      <c r="E3" s="3" t="str">
        <f>HYPERLINK("http://mp.weixin.qq.com/s?__biz=MzI4NzQ2Njc5NQ==&amp;mid=2247506017&amp;idx=1&amp;sn=57d5a6fb7406a8c55c155945ee48c152&amp;chksm=ebcfac25dcb825338f960da747dddffa53f4378c54de4bfd2f5e043869051c8acfe646b2b651#rd","文章永久链接")</f>
        <v>文章永久链接</v>
      </c>
    </row>
    <row r="4" spans="1:5" x14ac:dyDescent="0.4">
      <c r="A4" s="2" t="s">
        <v>562</v>
      </c>
      <c r="B4" s="2" t="s">
        <v>561</v>
      </c>
      <c r="C4" s="2" t="s">
        <v>560</v>
      </c>
      <c r="E4" s="3" t="str">
        <f>HYPERLINK("http://mp.weixin.qq.com/s?__biz=MzI4NzQ2Njc5NQ==&amp;mid=2247506017&amp;idx=2&amp;sn=90f2a2930877d12c201a999d8c071ca9&amp;chksm=ebcfac25dcb82533584b1a15dfe6d02c3d96b29c2d31852feea844896655201f3c6e2b92be38#rd","文章永久链接")</f>
        <v>文章永久链接</v>
      </c>
    </row>
    <row r="5" spans="1:5" x14ac:dyDescent="0.4">
      <c r="A5" s="2" t="s">
        <v>562</v>
      </c>
      <c r="B5" s="2" t="s">
        <v>570</v>
      </c>
      <c r="C5" s="2" t="s">
        <v>568</v>
      </c>
      <c r="E5" s="3" t="str">
        <f>HYPERLINK("http://mp.weixin.qq.com/s?__biz=MzI4NzQ2Njc5NQ==&amp;mid=2247505819&amp;idx=1&amp;sn=1281d9550f36ea9fb748562a73f831db&amp;chksm=ebcfa3dfdcb82ac9dd7ccb63505b521fae14b8568d469bc6afe6e64e952bd166ae0e80ea8f90#rd","文章永久链接")</f>
        <v>文章永久链接</v>
      </c>
    </row>
    <row r="6" spans="1:5" x14ac:dyDescent="0.4">
      <c r="A6" s="2" t="s">
        <v>562</v>
      </c>
      <c r="B6" s="2" t="s">
        <v>569</v>
      </c>
      <c r="C6" s="2" t="s">
        <v>568</v>
      </c>
      <c r="E6" s="3" t="str">
        <f>HYPERLINK("http://mp.weixin.qq.com/s?__biz=MzI4NzQ2Njc5NQ==&amp;mid=2247505819&amp;idx=2&amp;sn=5b42f1bb9c3234f4f91eec3b41c456b3&amp;chksm=ebcfa3dfdcb82ac98ec977b044d98f2d38f06949a0978038fcf9b97227792b097ef88209a4ea#rd","文章永久链接")</f>
        <v>文章永久链接</v>
      </c>
    </row>
    <row r="7" spans="1:5" x14ac:dyDescent="0.4">
      <c r="A7" s="2" t="s">
        <v>562</v>
      </c>
      <c r="B7" s="2" t="s">
        <v>567</v>
      </c>
      <c r="C7" s="2" t="s">
        <v>566</v>
      </c>
      <c r="E7" s="3" t="str">
        <f>HYPERLINK("http://mp.weixin.qq.com/s?__biz=MzI4NzQ2Njc5NQ==&amp;mid=2247505632&amp;idx=1&amp;sn=f9e73bc263a8ceb4707ecf828ea4a649&amp;chksm=ebcfa2a4dcb82bb29462e7ad656696c392842fc9bbbdc89edd3a7343cb67b24891468ae09785#rd","文章永久链接")</f>
        <v>文章永久链接</v>
      </c>
    </row>
    <row r="8" spans="1:5" x14ac:dyDescent="0.4">
      <c r="A8" s="2" t="s">
        <v>562</v>
      </c>
      <c r="B8" s="2" t="s">
        <v>565</v>
      </c>
      <c r="C8" s="2" t="s">
        <v>564</v>
      </c>
      <c r="E8" s="3" t="str">
        <f>HYPERLINK("http://mp.weixin.qq.com/s?__biz=MzI4NzQ2Njc5NQ==&amp;mid=2247505619&amp;idx=1&amp;sn=378e29edb1c177c4729a3195d7c80230&amp;chksm=ebcfa297dcb82b81357121685be0ed4f9cecf34bd0832bb21b370b73e4ea4dd92ca378ece746#rd","文章永久链接")</f>
        <v>文章永久链接</v>
      </c>
    </row>
    <row r="9" spans="1:5" x14ac:dyDescent="0.4">
      <c r="A9" s="2" t="s">
        <v>562</v>
      </c>
      <c r="B9" s="2" t="s">
        <v>577</v>
      </c>
      <c r="C9" s="2" t="s">
        <v>575</v>
      </c>
      <c r="E9" s="3" t="str">
        <f>HYPERLINK("http://mp.weixin.qq.com/s?__biz=MzI4NzQ2Njc5NQ==&amp;mid=2247505617&amp;idx=1&amp;sn=b5dc8d9ed41070b445ec845f978ae5d2&amp;chksm=ebcfa295dcb82b83b656f43790bc3242574048428bcd782ab35de91d883f0e4720b702fce1e0#rd","文章永久链接")</f>
        <v>文章永久链接</v>
      </c>
    </row>
    <row r="10" spans="1:5" x14ac:dyDescent="0.4">
      <c r="A10" s="2" t="s">
        <v>562</v>
      </c>
      <c r="B10" s="2" t="s">
        <v>576</v>
      </c>
      <c r="C10" s="2" t="s">
        <v>575</v>
      </c>
      <c r="E10" s="3" t="str">
        <f>HYPERLINK("http://mp.weixin.qq.com/s?__biz=MzI4NzQ2Njc5NQ==&amp;mid=2247505617&amp;idx=2&amp;sn=d951d55cf8d7f5bc1d7ef03dd65b5dca&amp;chksm=ebcfa295dcb82b83032d871fe3620a55715271a7b527c9eacf0edd9c9755cd3d813d5c04a6b5#rd","文章永久链接")</f>
        <v>文章永久链接</v>
      </c>
    </row>
    <row r="11" spans="1:5" x14ac:dyDescent="0.4">
      <c r="A11" s="2" t="s">
        <v>562</v>
      </c>
      <c r="B11" s="2" t="s">
        <v>574</v>
      </c>
      <c r="C11" s="2" t="s">
        <v>573</v>
      </c>
      <c r="E11" s="3" t="str">
        <f>HYPERLINK("http://mp.weixin.qq.com/s?__biz=MzI4NzQ2Njc5NQ==&amp;mid=2247505471&amp;idx=1&amp;sn=6938d37d61575569defb2c77c3d179d2&amp;chksm=ebcfa27bdcb82b6d24021faaf4e204287ac3b9c2df268875c14af2e0e6466ec64cb44d3d4615#rd","文章永久链接")</f>
        <v>文章永久链接</v>
      </c>
    </row>
    <row r="12" spans="1:5" x14ac:dyDescent="0.4">
      <c r="A12" s="2" t="s">
        <v>562</v>
      </c>
      <c r="B12" s="2" t="s">
        <v>572</v>
      </c>
      <c r="C12" s="2" t="s">
        <v>571</v>
      </c>
      <c r="E12" s="3" t="str">
        <f>HYPERLINK("http://mp.weixin.qq.com/s?__biz=MzI4NzQ2Njc5NQ==&amp;mid=2247505447&amp;idx=1&amp;sn=617e029a96642e67475c91eb78cf5c9b&amp;chksm=ebcfa263dcb82b756cb9098e186c6dfe877439705930651ffd9f08dcff5ce8933f0831e1551e#rd","文章永久链接")</f>
        <v>文章永久链接</v>
      </c>
    </row>
    <row r="13" spans="1:5" x14ac:dyDescent="0.4">
      <c r="A13" s="2" t="s">
        <v>562</v>
      </c>
      <c r="B13" s="2" t="s">
        <v>582</v>
      </c>
      <c r="C13" s="2" t="s">
        <v>583</v>
      </c>
      <c r="E13" s="3" t="str">
        <f>HYPERLINK("http://mp.weixin.qq.com/s?__biz=MzI4NzQ2Njc5NQ==&amp;mid=2247505364&amp;idx=1&amp;sn=b0e0d16adbd9383e121674389026a4da&amp;chksm=ebcfa190dcb82886dc0e4d2fdb950f7b5b3cbc05a49b0bbcbfd2e22a1d395fe7d49a08a7afdf#rd","文章永久链接")</f>
        <v>文章永久链接</v>
      </c>
    </row>
    <row r="14" spans="1:5" x14ac:dyDescent="0.4">
      <c r="A14" s="2" t="s">
        <v>562</v>
      </c>
      <c r="B14" s="2" t="s">
        <v>581</v>
      </c>
      <c r="C14" s="2" t="s">
        <v>583</v>
      </c>
      <c r="E14" s="3" t="str">
        <f>HYPERLINK("http://mp.weixin.qq.com/s?__biz=MzI4NzQ2Njc5NQ==&amp;mid=2247505364&amp;idx=2&amp;sn=e06bca485d1911446b414f08715d498c&amp;chksm=ebcfa190dcb828865aaabd23a45fbabbf9458ecdd319eeaac1a5733eac67c3c64126b864bd8b#rd","文章永久链接")</f>
        <v>文章永久链接</v>
      </c>
    </row>
    <row r="15" spans="1:5" x14ac:dyDescent="0.4">
      <c r="A15" s="2" t="s">
        <v>562</v>
      </c>
      <c r="B15" s="2" t="s">
        <v>582</v>
      </c>
      <c r="C15" s="2" t="s">
        <v>580</v>
      </c>
      <c r="E15" s="3" t="str">
        <f>HYPERLINK("http://mp.weixin.qq.com/s?__biz=MzI4NzQ2Njc5NQ==&amp;mid=2247505363&amp;idx=1&amp;sn=6fb2934e0af9cae696b767a6bbd1e889&amp;chksm=ebcfa197dcb82881c2ff14dd12629b8ad07710031a84f905696e4698cc149320a0dc9cffa5c9#rd","文章永久链接")</f>
        <v>文章永久链接</v>
      </c>
    </row>
    <row r="16" spans="1:5" x14ac:dyDescent="0.4">
      <c r="A16" s="2" t="s">
        <v>562</v>
      </c>
      <c r="B16" s="2" t="s">
        <v>581</v>
      </c>
      <c r="C16" s="2" t="s">
        <v>580</v>
      </c>
      <c r="E16" s="3" t="str">
        <f>HYPERLINK("http://mp.weixin.qq.com/s?__biz=MzI4NzQ2Njc5NQ==&amp;mid=2247505363&amp;idx=2&amp;sn=1ad026ff40dbaf63c19cfb1e2e2a3253&amp;chksm=ebcfa197dcb828816bd0d33cc5c7224b627f7c873535b7058c784e01723194f6be0813a7a622#rd","文章永久链接")</f>
        <v>文章永久链接</v>
      </c>
    </row>
    <row r="17" spans="1:5" x14ac:dyDescent="0.4">
      <c r="A17" s="2" t="s">
        <v>562</v>
      </c>
      <c r="B17" s="2" t="s">
        <v>579</v>
      </c>
      <c r="C17" s="2" t="s">
        <v>578</v>
      </c>
      <c r="E17" s="3" t="str">
        <f>HYPERLINK("http://mp.weixin.qq.com/s?__biz=MzI4NzQ2Njc5NQ==&amp;mid=2247505154&amp;idx=1&amp;sn=2cdb570fcf41a67e8260c1d1eff88540&amp;chksm=ebcfa146dcb82850c7934262e9bfd76d252fde6ab2c5411ceead624c6824ce4c5685dffb9686#rd","文章永久链接")</f>
        <v>文章永久链接</v>
      </c>
    </row>
  </sheetData>
  <sortState xmlns:xlrd2="http://schemas.microsoft.com/office/spreadsheetml/2017/richdata2" ref="A3:E17">
    <sortCondition descending="1" ref="C3:C17"/>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78ACC-42C7-46BE-8484-92B852640AD5}">
  <sheetPr>
    <outlinePr summaryBelow="0" summaryRight="0"/>
  </sheetPr>
  <dimension ref="A1:E18"/>
  <sheetViews>
    <sheetView topLeftCell="B1" zoomScaleNormal="100" workbookViewId="0">
      <selection activeCell="B19" sqref="B19"/>
    </sheetView>
  </sheetViews>
  <sheetFormatPr defaultRowHeight="12.3" x14ac:dyDescent="0.4"/>
  <cols>
    <col min="1" max="1" width="7.19921875" style="2" customWidth="1"/>
    <col min="2" max="2" width="69.296875" style="2" customWidth="1"/>
    <col min="3" max="3" width="17.09765625" style="2" customWidth="1"/>
    <col min="4" max="4" width="193.5" style="2" customWidth="1"/>
    <col min="5" max="5" width="10.796875" style="2" customWidth="1"/>
    <col min="6" max="16384" width="8.796875" style="1"/>
  </cols>
  <sheetData>
    <row r="1" spans="1:5" x14ac:dyDescent="0.4">
      <c r="A1" s="2" t="s">
        <v>313</v>
      </c>
      <c r="B1" s="2" t="s">
        <v>312</v>
      </c>
      <c r="C1" s="2" t="s">
        <v>311</v>
      </c>
      <c r="D1" s="2" t="s">
        <v>310</v>
      </c>
      <c r="E1" s="2" t="s">
        <v>309</v>
      </c>
    </row>
    <row r="2" spans="1:5" customFormat="1" ht="14.1" x14ac:dyDescent="0.4">
      <c r="A2" s="4" t="s">
        <v>587</v>
      </c>
      <c r="B2" s="4" t="s">
        <v>1409</v>
      </c>
      <c r="C2" s="4" t="s">
        <v>1410</v>
      </c>
      <c r="D2" s="4" t="s">
        <v>597</v>
      </c>
      <c r="E2" s="5" t="str">
        <f>HYPERLINK("http://mp.weixin.qq.com/s?__biz=MjM5NjkxMDgyMw==&amp;mid=2649780361&amp;idx=1&amp;sn=d2ca3c30a53c1b25ee7afef3b933d6cd&amp;chksm=bee6d30189915a17448db574a828ce39b178b00b76d59a6858a57c0b10a9ea5b1fb2fdf5b781#rd","文章永久链接")</f>
        <v>文章永久链接</v>
      </c>
    </row>
    <row r="3" spans="1:5" customFormat="1" ht="14.1" x14ac:dyDescent="0.4">
      <c r="A3" s="4" t="s">
        <v>587</v>
      </c>
      <c r="B3" s="4" t="s">
        <v>1411</v>
      </c>
      <c r="C3" s="4" t="s">
        <v>1412</v>
      </c>
      <c r="D3" s="4" t="s">
        <v>1413</v>
      </c>
      <c r="E3" s="5" t="str">
        <f>HYPERLINK("http://mp.weixin.qq.com/s?__biz=MjM5NjkxMDgyMw==&amp;mid=2649780345&amp;idx=1&amp;sn=3dbed9aef47b3f5256a01861583e8580&amp;chksm=bee6d3f189915ae71acf7c6726d6753626852d68d27cfc19cceb47632f91fe13505708dec49a#rd","文章永久链接")</f>
        <v>文章永久链接</v>
      </c>
    </row>
    <row r="4" spans="1:5" customFormat="1" ht="14.1" x14ac:dyDescent="0.4">
      <c r="A4" s="4" t="s">
        <v>587</v>
      </c>
      <c r="B4" s="4" t="s">
        <v>1414</v>
      </c>
      <c r="C4" s="4" t="s">
        <v>1415</v>
      </c>
      <c r="D4" s="4" t="s">
        <v>1416</v>
      </c>
      <c r="E4" s="5" t="str">
        <f>HYPERLINK("http://mp.weixin.qq.com/s?__biz=MjM5NjkxMDgyMw==&amp;mid=2649780344&amp;idx=1&amp;sn=8527dd51b115638b8aa4cc63294ac7b7&amp;chksm=bee6d3f089915ae6570c66de82f2d1c4b41bca91fc16b00451f1d7038fbbbef9071c8be50eeb#rd","文章永久链接")</f>
        <v>文章永久链接</v>
      </c>
    </row>
    <row r="5" spans="1:5" x14ac:dyDescent="0.4">
      <c r="A5" s="2" t="s">
        <v>587</v>
      </c>
      <c r="B5" s="2" t="s">
        <v>593</v>
      </c>
      <c r="C5" s="2" t="s">
        <v>592</v>
      </c>
      <c r="D5" s="2" t="s">
        <v>591</v>
      </c>
      <c r="E5" s="3" t="str">
        <f>HYPERLINK("http://mp.weixin.qq.com/s?__biz=MjM5NjkxMDgyMw==&amp;mid=2649780276&amp;idx=1&amp;sn=c62befbafb6cc6fb4144d95717f25ad8&amp;chksm=bee6d3bc89915aaa3b471e9ea6e13405ca8d40f1e97929d01d311c81d0866a374b05d8d9e686#rd","文章永久链接")</f>
        <v>文章永久链接</v>
      </c>
    </row>
    <row r="6" spans="1:5" x14ac:dyDescent="0.4">
      <c r="A6" s="2" t="s">
        <v>587</v>
      </c>
      <c r="B6" s="2" t="s">
        <v>590</v>
      </c>
      <c r="C6" s="2" t="s">
        <v>589</v>
      </c>
      <c r="D6" s="2" t="s">
        <v>588</v>
      </c>
      <c r="E6" s="3" t="str">
        <f>HYPERLINK("http://mp.weixin.qq.com/s?__biz=MjM5NjkxMDgyMw==&amp;mid=2649780254&amp;idx=1&amp;sn=cac773647e97c511ecb45ccdf0a655fb&amp;chksm=bee6d39689915a80808f0c56f7e9d34bc1dae2b48da86a6b4c2a9ffe2bc2b07b798b5c395437#rd","文章永久链接")</f>
        <v>文章永久链接</v>
      </c>
    </row>
    <row r="7" spans="1:5" x14ac:dyDescent="0.4">
      <c r="A7" s="2" t="s">
        <v>587</v>
      </c>
      <c r="B7" s="2" t="s">
        <v>586</v>
      </c>
      <c r="C7" s="2" t="s">
        <v>585</v>
      </c>
      <c r="D7" s="2" t="s">
        <v>584</v>
      </c>
      <c r="E7" s="3" t="str">
        <f>HYPERLINK("http://mp.weixin.qq.com/s?__biz=MjM5NjkxMDgyMw==&amp;mid=2649780194&amp;idx=1&amp;sn=c48076ff309eaafe61b83e6f609afcb2&amp;chksm=bee6cc6a8991457c796a3002ffcdca66efab25efb08daa4ea76865ccd6ae24eac3eb60f9e976#rd","文章永久链接")</f>
        <v>文章永久链接</v>
      </c>
    </row>
    <row r="8" spans="1:5" x14ac:dyDescent="0.4">
      <c r="A8" s="2" t="s">
        <v>587</v>
      </c>
      <c r="B8" s="2" t="s">
        <v>607</v>
      </c>
      <c r="C8" s="2" t="s">
        <v>606</v>
      </c>
      <c r="D8" s="2" t="s">
        <v>605</v>
      </c>
      <c r="E8" s="3" t="str">
        <f>HYPERLINK("http://mp.weixin.qq.com/s?__biz=MjM5NjkxMDgyMw==&amp;mid=2649780155&amp;idx=1&amp;sn=06c09292d42008b2f06397c1a3d2fa99&amp;chksm=bee6cc3389914525280dc26173f9d0f30172bc96eac886a8779c4342b1fd2251389ebf7123b9#rd","文章永久链接")</f>
        <v>文章永久链接</v>
      </c>
    </row>
    <row r="9" spans="1:5" x14ac:dyDescent="0.4">
      <c r="A9" s="2" t="s">
        <v>587</v>
      </c>
      <c r="B9" s="2" t="s">
        <v>604</v>
      </c>
      <c r="C9" s="2" t="s">
        <v>603</v>
      </c>
      <c r="D9" s="2" t="s">
        <v>602</v>
      </c>
      <c r="E9" s="3" t="str">
        <f>HYPERLINK("http://mp.weixin.qq.com/s?__biz=MjM5NjkxMDgyMw==&amp;mid=2649780128&amp;idx=1&amp;sn=21ec07743a8537538f6af3c2c0ca9e8e&amp;chksm=bee6cc288991453e3a78c71afbdef9d30f560274b6b1466a01460ad7aaef795df022d8a992b8#rd","文章永久链接")</f>
        <v>文章永久链接</v>
      </c>
    </row>
    <row r="10" spans="1:5" x14ac:dyDescent="0.4">
      <c r="A10" s="2" t="s">
        <v>587</v>
      </c>
      <c r="B10" s="2" t="s">
        <v>601</v>
      </c>
      <c r="C10" s="2" t="s">
        <v>600</v>
      </c>
      <c r="D10" s="2" t="s">
        <v>599</v>
      </c>
      <c r="E10" s="3" t="str">
        <f>HYPERLINK("http://mp.weixin.qq.com/s?__biz=MjM5NjkxMDgyMw==&amp;mid=2649780094&amp;idx=1&amp;sn=161edcc4e0b345cd57990c4b62319547&amp;chksm=bee6ccf6899145e0e8e1bf739343978f28fd1102e95559ec9fc1753f1c2a0aac0b5bd6954c77#rd","文章永久链接")</f>
        <v>文章永久链接</v>
      </c>
    </row>
    <row r="11" spans="1:5" x14ac:dyDescent="0.4">
      <c r="A11" s="2" t="s">
        <v>587</v>
      </c>
      <c r="B11" s="2" t="s">
        <v>598</v>
      </c>
      <c r="C11" s="2" t="s">
        <v>595</v>
      </c>
      <c r="D11" s="2" t="s">
        <v>597</v>
      </c>
      <c r="E11" s="3" t="str">
        <f>HYPERLINK("http://mp.weixin.qq.com/s?__biz=MjM5NjkxMDgyMw==&amp;mid=2649780078&amp;idx=1&amp;sn=3f32bcd65eccb38a0db702aed4abc7db&amp;chksm=bee6cce6899145f02f8214d73637988cd83d5daf879d3989bbc58dba6be2a1d04bdbb12714bb#rd","文章永久链接")</f>
        <v>文章永久链接</v>
      </c>
    </row>
    <row r="12" spans="1:5" x14ac:dyDescent="0.4">
      <c r="A12" s="2" t="s">
        <v>587</v>
      </c>
      <c r="B12" s="2" t="s">
        <v>596</v>
      </c>
      <c r="C12" s="2" t="s">
        <v>595</v>
      </c>
      <c r="D12" s="2" t="s">
        <v>594</v>
      </c>
      <c r="E12" s="3" t="str">
        <f>HYPERLINK("http://mp.weixin.qq.com/s?__biz=MjM5NjkxMDgyMw==&amp;mid=2649780078&amp;idx=2&amp;sn=e1ffd78499ea998e7e8d07625414d0a8&amp;chksm=bee6cce6899145f03c970ef753a75253750e8e61d1403cd9396f636720db709cabc03e004f93#rd","文章永久链接")</f>
        <v>文章永久链接</v>
      </c>
    </row>
    <row r="13" spans="1:5" x14ac:dyDescent="0.4">
      <c r="A13" s="2" t="s">
        <v>587</v>
      </c>
      <c r="B13" s="2" t="s">
        <v>620</v>
      </c>
      <c r="C13" s="2" t="s">
        <v>619</v>
      </c>
      <c r="D13" s="2" t="s">
        <v>618</v>
      </c>
      <c r="E13" s="3" t="str">
        <f>HYPERLINK("http://mp.weixin.qq.com/s?__biz=MjM5NjkxMDgyMw==&amp;mid=2649780039&amp;idx=1&amp;sn=02a6256c1b672f83bc71030a701cf88c&amp;chksm=bee6cccf899145d93a7ccff5783999d4c997e057bdc3be1e29912302a7d6fb75e6a305b9e6b4#rd","文章永久链接")</f>
        <v>文章永久链接</v>
      </c>
    </row>
    <row r="14" spans="1:5" x14ac:dyDescent="0.4">
      <c r="A14" s="2" t="s">
        <v>587</v>
      </c>
      <c r="B14" s="2" t="s">
        <v>617</v>
      </c>
      <c r="C14" s="2" t="s">
        <v>612</v>
      </c>
      <c r="D14" s="2" t="s">
        <v>616</v>
      </c>
      <c r="E14" s="3" t="str">
        <f>HYPERLINK("http://mp.weixin.qq.com/s?__biz=MjM5NjkxMDgyMw==&amp;mid=2649779981&amp;idx=1&amp;sn=d75884e64b44d393db0aaa9fa1507a49&amp;chksm=bee6cc8589914593d06f92247fd5eae00908ad470734bc89f1f133f1e3e544ed83c59812a2e7#rd","文章永久链接")</f>
        <v>文章永久链接</v>
      </c>
    </row>
    <row r="15" spans="1:5" x14ac:dyDescent="0.4">
      <c r="A15" s="2" t="s">
        <v>587</v>
      </c>
      <c r="B15" s="2" t="s">
        <v>615</v>
      </c>
      <c r="C15" s="2" t="s">
        <v>612</v>
      </c>
      <c r="D15" s="2" t="s">
        <v>614</v>
      </c>
      <c r="E15" s="3" t="str">
        <f>HYPERLINK("http://mp.weixin.qq.com/s?__biz=MjM5NjkxMDgyMw==&amp;mid=2649779981&amp;idx=2&amp;sn=7c50cf7e553556d0b4097a00f3ba1707&amp;chksm=bee6cc85899145931ac56c541cc0589b2ebab7fb54b04c04a525bef5f06c122e85ed535b38e5#rd","文章永久链接")</f>
        <v>文章永久链接</v>
      </c>
    </row>
    <row r="16" spans="1:5" x14ac:dyDescent="0.4">
      <c r="A16" s="2" t="s">
        <v>587</v>
      </c>
      <c r="B16" s="2" t="s">
        <v>613</v>
      </c>
      <c r="C16" s="2" t="s">
        <v>612</v>
      </c>
      <c r="D16" s="2" t="s">
        <v>611</v>
      </c>
      <c r="E16" s="3" t="str">
        <f>HYPERLINK("http://mp.weixin.qq.com/s?__biz=MjM5NjkxMDgyMw==&amp;mid=2649779981&amp;idx=3&amp;sn=c10b8c5e518b7c2a547c6a510c4ae44b&amp;chksm=bee6cc8589914593faf906293daed5cbf715d97781c1730c58606214f0ac32df5f93768fb84f#rd","文章永久链接")</f>
        <v>文章永久链接</v>
      </c>
    </row>
    <row r="17" spans="1:5" x14ac:dyDescent="0.4">
      <c r="A17" s="2" t="s">
        <v>587</v>
      </c>
      <c r="B17" s="2" t="s">
        <v>610</v>
      </c>
      <c r="C17" s="2" t="s">
        <v>609</v>
      </c>
      <c r="D17" s="2" t="s">
        <v>608</v>
      </c>
      <c r="E17" s="3" t="str">
        <f>HYPERLINK("http://mp.weixin.qq.com/s?__biz=MjM5NjkxMDgyMw==&amp;mid=2649779916&amp;idx=1&amp;sn=5511497c917ad61158c8d9890670b8be&amp;chksm=bee6cd4489914452f48a28bd36c71224106b5209c478fcf3193b42a5c2387ea3225b3859bc82#rd","文章永久链接")</f>
        <v>文章永久链接</v>
      </c>
    </row>
    <row r="18" spans="1:5" x14ac:dyDescent="0.4">
      <c r="A18" s="2" t="s">
        <v>587</v>
      </c>
      <c r="B18" s="2" t="s">
        <v>623</v>
      </c>
      <c r="C18" s="2" t="s">
        <v>622</v>
      </c>
      <c r="D18" s="2" t="s">
        <v>621</v>
      </c>
      <c r="E18" s="3" t="str">
        <f>HYPERLINK("http://mp.weixin.qq.com/s?__biz=MjM5NjkxMDgyMw==&amp;mid=2649779886&amp;idx=1&amp;sn=895d6a8fed88741e3553dd84fbc50d50&amp;chksm=bee6cd26899144304b72ed7d2ce2a791d27354d60968d5b4ef568ad6e35d6c8196cffb98e616#rd","文章永久链接")</f>
        <v>文章永久链接</v>
      </c>
    </row>
  </sheetData>
  <sortState xmlns:xlrd2="http://schemas.microsoft.com/office/spreadsheetml/2017/richdata2" ref="A5:E18">
    <sortCondition descending="1" ref="C5:C18"/>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23CEF-1A03-408F-9D5A-B92559F0BB03}">
  <sheetPr>
    <outlinePr summaryBelow="0" summaryRight="0"/>
  </sheetPr>
  <dimension ref="A1:E13"/>
  <sheetViews>
    <sheetView zoomScaleNormal="100" workbookViewId="0">
      <selection activeCell="B17" sqref="B17"/>
    </sheetView>
  </sheetViews>
  <sheetFormatPr defaultRowHeight="12.3" x14ac:dyDescent="0.4"/>
  <cols>
    <col min="1" max="1" width="9" style="2" customWidth="1"/>
    <col min="2" max="2" width="67.5" style="2" customWidth="1"/>
    <col min="3" max="3" width="17.09765625" style="2" customWidth="1"/>
    <col min="4" max="4" width="30.59765625" style="2" customWidth="1"/>
    <col min="5" max="5" width="10.796875" style="2" customWidth="1"/>
    <col min="6" max="16384" width="8.796875" style="1"/>
  </cols>
  <sheetData>
    <row r="1" spans="1:5" x14ac:dyDescent="0.4">
      <c r="A1" s="2" t="s">
        <v>313</v>
      </c>
      <c r="B1" s="2" t="s">
        <v>312</v>
      </c>
      <c r="C1" s="2" t="s">
        <v>311</v>
      </c>
      <c r="D1" s="2" t="s">
        <v>310</v>
      </c>
      <c r="E1" s="2" t="s">
        <v>309</v>
      </c>
    </row>
    <row r="2" spans="1:5" customFormat="1" ht="14.1" x14ac:dyDescent="0.4">
      <c r="A2" s="4" t="s">
        <v>627</v>
      </c>
      <c r="B2" s="4" t="s">
        <v>1417</v>
      </c>
      <c r="C2" s="4" t="s">
        <v>1418</v>
      </c>
      <c r="D2" s="4" t="s">
        <v>1419</v>
      </c>
      <c r="E2" s="5" t="str">
        <f>HYPERLINK("http://mp.weixin.qq.com/s?__biz=MzAxNjAwNTMwNQ==&amp;mid=2652353603&amp;idx=1&amp;sn=dd49611c6a2551180a69347fde7df416&amp;chksm=80187595b76ffc8397f88f2bd8bc28008744f810a9a7b1a5e7e1b76970ee59777bc497888398#rd","文章永久链接")</f>
        <v>文章永久链接</v>
      </c>
    </row>
    <row r="3" spans="1:5" x14ac:dyDescent="0.4">
      <c r="A3" s="2" t="s">
        <v>627</v>
      </c>
      <c r="B3" s="2" t="s">
        <v>636</v>
      </c>
      <c r="C3" s="2" t="s">
        <v>635</v>
      </c>
      <c r="D3" s="2" t="s">
        <v>634</v>
      </c>
      <c r="E3" s="3" t="str">
        <f>HYPERLINK("http://mp.weixin.qq.com/s?__biz=MzAxNjAwNTMwNQ==&amp;mid=2652353404&amp;idx=1&amp;sn=64eb2debe7b9787c50fda5f1b0a97e6a&amp;chksm=801872aab76ffbbc42e2c1247dd3b0b2c6fe46deea1e4fafe6066f9bcc6b2651370584e8e827#rd","文章永久链接")</f>
        <v>文章永久链接</v>
      </c>
    </row>
    <row r="4" spans="1:5" x14ac:dyDescent="0.4">
      <c r="A4" s="2" t="s">
        <v>627</v>
      </c>
      <c r="B4" s="2" t="s">
        <v>633</v>
      </c>
      <c r="C4" s="2" t="s">
        <v>632</v>
      </c>
      <c r="D4" s="2" t="s">
        <v>631</v>
      </c>
      <c r="E4" s="3" t="str">
        <f>HYPERLINK("http://mp.weixin.qq.com/s?__biz=MzAxNjAwNTMwNQ==&amp;mid=2652353359&amp;idx=1&amp;sn=3edb616b212031120dcf066d67a6c932&amp;chksm=80187299b76ffb8feca3492dfe8f93e0aa26756adb397eee8d77693e77000e465f0219fc6bf1#rd","文章永久链接")</f>
        <v>文章永久链接</v>
      </c>
    </row>
    <row r="5" spans="1:5" x14ac:dyDescent="0.4">
      <c r="A5" s="2" t="s">
        <v>627</v>
      </c>
      <c r="B5" s="2" t="s">
        <v>630</v>
      </c>
      <c r="C5" s="2" t="s">
        <v>629</v>
      </c>
      <c r="D5" s="2" t="s">
        <v>628</v>
      </c>
      <c r="E5" s="3" t="str">
        <f>HYPERLINK("http://mp.weixin.qq.com/s?__biz=MzAxNjAwNTMwNQ==&amp;mid=2652353323&amp;idx=1&amp;sn=973bfff558776e18e4eebdc23cec32bb&amp;chksm=801872fdb76ffbebc7486992f8dbdb7cf11729465ca06eca07a93efd90bc35e0378cc08d81f8#rd","文章永久链接")</f>
        <v>文章永久链接</v>
      </c>
    </row>
    <row r="6" spans="1:5" x14ac:dyDescent="0.4">
      <c r="A6" s="2" t="s">
        <v>627</v>
      </c>
      <c r="B6" s="2" t="s">
        <v>626</v>
      </c>
      <c r="C6" s="2" t="s">
        <v>625</v>
      </c>
      <c r="D6" s="2" t="s">
        <v>624</v>
      </c>
      <c r="E6" s="3" t="str">
        <f>HYPERLINK("http://mp.weixin.qq.com/s?__biz=MzAxNjAwNTMwNQ==&amp;mid=2652353260&amp;idx=1&amp;sn=4f26057344c097aaf23e4889fe5b7f05&amp;chksm=8018733ab76ffa2cef745c16fcf2c3e89785f907087260790f77690bdb3a1d22e49dd96981c3#rd","文章永久链接")</f>
        <v>文章永久链接</v>
      </c>
    </row>
    <row r="7" spans="1:5" x14ac:dyDescent="0.4">
      <c r="A7" s="2" t="s">
        <v>627</v>
      </c>
      <c r="B7" s="2" t="s">
        <v>639</v>
      </c>
      <c r="C7" s="2" t="s">
        <v>638</v>
      </c>
      <c r="D7" s="2" t="s">
        <v>637</v>
      </c>
      <c r="E7" s="3" t="str">
        <f>HYPERLINK("http://mp.weixin.qq.com/s?__biz=MzAxNjAwNTMwNQ==&amp;mid=2652353203&amp;idx=1&amp;sn=1672326f89a8d25611a343ca4e6cb993&amp;chksm=80187365b76ffa732e8c8b51bff5b81dc41c759cd332460b1f710b895867b1efc77f0684f720#rd","文章永久链接")</f>
        <v>文章永久链接</v>
      </c>
    </row>
    <row r="8" spans="1:5" x14ac:dyDescent="0.4">
      <c r="A8" s="2" t="s">
        <v>627</v>
      </c>
      <c r="B8" s="2" t="s">
        <v>649</v>
      </c>
      <c r="C8" s="2" t="s">
        <v>650</v>
      </c>
      <c r="D8" s="2" t="s">
        <v>647</v>
      </c>
      <c r="E8" s="3" t="str">
        <f>HYPERLINK("http://mp.weixin.qq.com/s?__biz=MzAxNjAwNTMwNQ==&amp;mid=2652353144&amp;idx=1&amp;sn=526fe3d26b9d52ba88ffbeb986ec49ac&amp;chksm=801873aeb76ffab874bff86cbfb4c304fd7075988c6b2c8c7e97c167e174b8db9cf09cbe1f3a#rd","文章永久链接")</f>
        <v>文章永久链接</v>
      </c>
    </row>
    <row r="9" spans="1:5" x14ac:dyDescent="0.4">
      <c r="A9" s="2" t="s">
        <v>627</v>
      </c>
      <c r="B9" s="2" t="s">
        <v>649</v>
      </c>
      <c r="C9" s="2" t="s">
        <v>648</v>
      </c>
      <c r="D9" s="2" t="s">
        <v>647</v>
      </c>
      <c r="E9" s="3" t="str">
        <f>HYPERLINK("http://mp.weixin.qq.com/s?__biz=MzAxNjAwNTMwNQ==&amp;mid=2652353143&amp;idx=1&amp;sn=0f6402852094e857dd7318a4d1410e44&amp;chksm=801873a1b76ffab791d2ac1f788a2871f59ac9b3b76c3ed882d2ca097dee6b8e931a269d1286#rd","文章永久链接")</f>
        <v>文章永久链接</v>
      </c>
    </row>
    <row r="10" spans="1:5" x14ac:dyDescent="0.4">
      <c r="A10" s="2" t="s">
        <v>627</v>
      </c>
      <c r="B10" s="2" t="s">
        <v>646</v>
      </c>
      <c r="C10" s="2" t="s">
        <v>645</v>
      </c>
      <c r="D10" s="2" t="s">
        <v>644</v>
      </c>
      <c r="E10" s="3" t="str">
        <f>HYPERLINK("http://mp.weixin.qq.com/s?__biz=MzAxNjAwNTMwNQ==&amp;mid=2652353054&amp;idx=1&amp;sn=805d5aa438328a3755e20bce0bb5e3c8&amp;chksm=801873c8b76ffade5a762f47ea64eb52164bd7d8632b92cb12e4bc1ad289b37e87892726feca#rd","文章永久链接")</f>
        <v>文章永久链接</v>
      </c>
    </row>
    <row r="11" spans="1:5" x14ac:dyDescent="0.4">
      <c r="A11" s="2" t="s">
        <v>627</v>
      </c>
      <c r="B11" s="2" t="s">
        <v>642</v>
      </c>
      <c r="C11" s="2" t="s">
        <v>643</v>
      </c>
      <c r="D11" s="2" t="s">
        <v>640</v>
      </c>
      <c r="E11" s="3" t="str">
        <f>HYPERLINK("http://mp.weixin.qq.com/s?__biz=MzAxNjAwNTMwNQ==&amp;mid=2652353007&amp;idx=1&amp;sn=23d72d6e532bac6d2968d40905c2e1a9&amp;chksm=80187039b76ff92f0adf54fce7e9dcb49a03e8b029792626022566dc6adc5345f6e70ac41210#rd","文章永久链接")</f>
        <v>文章永久链接</v>
      </c>
    </row>
    <row r="12" spans="1:5" x14ac:dyDescent="0.4">
      <c r="A12" s="2" t="s">
        <v>627</v>
      </c>
      <c r="B12" s="2" t="s">
        <v>642</v>
      </c>
      <c r="C12" s="2" t="s">
        <v>641</v>
      </c>
      <c r="D12" s="2" t="s">
        <v>640</v>
      </c>
      <c r="E12" s="3" t="str">
        <f>HYPERLINK("http://mp.weixin.qq.com/s?__biz=MzAxNjAwNTMwNQ==&amp;mid=2652353006&amp;idx=1&amp;sn=d3240a2fcf3d33bbe9706aeabc8660d5&amp;chksm=80187038b76ff92ecf6d8137ed0e7c83ad0e1badda1964f90d94103a50e372d8fe55521fa255#rd","文章永久链接")</f>
        <v>文章永久链接</v>
      </c>
    </row>
    <row r="13" spans="1:5" x14ac:dyDescent="0.4">
      <c r="A13" s="2" t="s">
        <v>627</v>
      </c>
      <c r="B13" s="2" t="s">
        <v>653</v>
      </c>
      <c r="C13" s="2" t="s">
        <v>652</v>
      </c>
      <c r="D13" s="2" t="s">
        <v>651</v>
      </c>
      <c r="E13" s="3" t="str">
        <f>HYPERLINK("http://mp.weixin.qq.com/s?__biz=MzAxNjAwNTMwNQ==&amp;mid=2652352927&amp;idx=1&amp;sn=79ff6429a4ab84a9eb9fd79cf2be08ca&amp;chksm=80187049b76ff95f2d788d6296cbf0a3150213a35becf19ae9c1df748cb34e69913b2b8d59b1#rd","文章永久链接")</f>
        <v>文章永久链接</v>
      </c>
    </row>
  </sheetData>
  <sortState xmlns:xlrd2="http://schemas.microsoft.com/office/spreadsheetml/2017/richdata2" ref="A3:E13">
    <sortCondition descending="1" ref="C3:C13"/>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3FB80-A665-4BE5-BC1D-7828C8C7A3A6}">
  <sheetPr>
    <outlinePr summaryBelow="0" summaryRight="0"/>
  </sheetPr>
  <dimension ref="A1:E23"/>
  <sheetViews>
    <sheetView zoomScaleNormal="100" workbookViewId="0">
      <selection activeCell="A2" sqref="A2:XFD6"/>
    </sheetView>
  </sheetViews>
  <sheetFormatPr defaultRowHeight="12.3" x14ac:dyDescent="0.4"/>
  <cols>
    <col min="1" max="1" width="10.796875" style="2" customWidth="1"/>
    <col min="2" max="2" width="92.69921875" style="2" customWidth="1"/>
    <col min="3" max="3" width="17.09765625" style="2" customWidth="1"/>
    <col min="4" max="4" width="79.19921875" style="2" customWidth="1"/>
    <col min="5" max="5" width="10.796875" style="2" customWidth="1"/>
    <col min="6" max="16384" width="8.796875" style="1"/>
  </cols>
  <sheetData>
    <row r="1" spans="1:5" x14ac:dyDescent="0.4">
      <c r="A1" s="2" t="s">
        <v>313</v>
      </c>
      <c r="B1" s="2" t="s">
        <v>312</v>
      </c>
      <c r="C1" s="2" t="s">
        <v>311</v>
      </c>
      <c r="D1" s="2" t="s">
        <v>310</v>
      </c>
      <c r="E1" s="2" t="s">
        <v>309</v>
      </c>
    </row>
    <row r="2" spans="1:5" customFormat="1" ht="14.1" x14ac:dyDescent="0.4">
      <c r="A2" s="4" t="s">
        <v>657</v>
      </c>
      <c r="B2" s="4" t="s">
        <v>1420</v>
      </c>
      <c r="C2" s="4" t="s">
        <v>1421</v>
      </c>
      <c r="D2" s="4" t="s">
        <v>1422</v>
      </c>
      <c r="E2" s="5" t="str">
        <f>HYPERLINK("http://mp.weixin.qq.com/s?__biz=MzU0NDcyNzc0OQ==&amp;mid=2247518384&amp;idx=1&amp;sn=05572f294c8f5185a4acc60abe981bee&amp;chksm=fb757f1acc02f60c23c3b66d86985aec1be04f6b5fb2be5707984b5872e7ddca09b595083b1f#rd","文章永久链接")</f>
        <v>文章永久链接</v>
      </c>
    </row>
    <row r="3" spans="1:5" customFormat="1" ht="14.1" x14ac:dyDescent="0.4">
      <c r="A3" s="4" t="s">
        <v>657</v>
      </c>
      <c r="B3" s="4" t="s">
        <v>1423</v>
      </c>
      <c r="C3" s="4" t="s">
        <v>1421</v>
      </c>
      <c r="D3" s="4" t="s">
        <v>1424</v>
      </c>
      <c r="E3" s="5" t="str">
        <f>HYPERLINK("http://mp.weixin.qq.com/s?__biz=MzU0NDcyNzc0OQ==&amp;mid=2247518384&amp;idx=2&amp;sn=8a42a22ed9ab222449e0e50f266803b7&amp;chksm=fb757f1acc02f60cc46e6bfaec3a37ac08e1c7aa2256bd6f3331edb65786b445af88f1dbb113#rd","文章永久链接")</f>
        <v>文章永久链接</v>
      </c>
    </row>
    <row r="4" spans="1:5" customFormat="1" ht="14.1" x14ac:dyDescent="0.4">
      <c r="A4" s="4" t="s">
        <v>657</v>
      </c>
      <c r="B4" s="4" t="s">
        <v>1425</v>
      </c>
      <c r="C4" s="4" t="s">
        <v>1426</v>
      </c>
      <c r="D4" s="4" t="s">
        <v>1427</v>
      </c>
      <c r="E4" s="5" t="str">
        <f>HYPERLINK("http://mp.weixin.qq.com/s?__biz=MzU0NDcyNzc0OQ==&amp;mid=2247518344&amp;idx=1&amp;sn=52118eb0e15c78958a6b7e0202f44b8a&amp;chksm=fb757f22cc02f634ae8d84cf5eb4b570b634fdcb95ac8c030c69d66eae61d35a65c19c593227#rd","文章永久链接")</f>
        <v>文章永久链接</v>
      </c>
    </row>
    <row r="5" spans="1:5" customFormat="1" ht="14.1" x14ac:dyDescent="0.4">
      <c r="A5" s="4" t="s">
        <v>657</v>
      </c>
      <c r="B5" s="4" t="s">
        <v>1428</v>
      </c>
      <c r="C5" s="4" t="s">
        <v>1429</v>
      </c>
      <c r="D5" s="4" t="s">
        <v>1430</v>
      </c>
      <c r="E5" s="5" t="str">
        <f>HYPERLINK("http://mp.weixin.qq.com/s?__biz=MzU0NDcyNzc0OQ==&amp;mid=2247518328&amp;idx=1&amp;sn=331006bad977657929899e492f8dd27a&amp;chksm=fb757fd2cc02f6c40cd2b7958ee77b5094564faeb13a436759fe2eead6d90ca44856bf0216dd#rd","文章永久链接")</f>
        <v>文章永久链接</v>
      </c>
    </row>
    <row r="6" spans="1:5" customFormat="1" ht="14.1" x14ac:dyDescent="0.4">
      <c r="A6" s="4" t="s">
        <v>657</v>
      </c>
      <c r="B6" s="4" t="s">
        <v>1431</v>
      </c>
      <c r="C6" s="4" t="s">
        <v>1432</v>
      </c>
      <c r="D6" s="4" t="s">
        <v>1433</v>
      </c>
      <c r="E6" s="5" t="str">
        <f>HYPERLINK("http://mp.weixin.qq.com/s?__biz=MzU0NDcyNzc0OQ==&amp;mid=2247518312&amp;idx=1&amp;sn=5a452d2899e3d22cbbc5c9efd1c59a78&amp;chksm=fb757fc2cc02f6d49975603d93f59e899f93ae1df6a284c91d077d516cfefcc350099e0e3167#rd","文章永久链接")</f>
        <v>文章永久链接</v>
      </c>
    </row>
    <row r="7" spans="1:5" x14ac:dyDescent="0.4">
      <c r="A7" s="2" t="s">
        <v>657</v>
      </c>
      <c r="B7" s="2" t="s">
        <v>674</v>
      </c>
      <c r="C7" s="2" t="s">
        <v>673</v>
      </c>
      <c r="D7" s="2" t="s">
        <v>672</v>
      </c>
      <c r="E7" s="3" t="str">
        <f>HYPERLINK("http://mp.weixin.qq.com/s?__biz=MzU0NDcyNzc0OQ==&amp;mid=2247518238&amp;idx=1&amp;sn=94fd35558434a194c121106241b9c7eb&amp;chksm=fb757fb4cc02f6a2a1a7848172c15b27a2a1f18c213876c0f97b64562bf4db0ff5feba90a2cb#rd","文章永久链接")</f>
        <v>文章永久链接</v>
      </c>
    </row>
    <row r="8" spans="1:5" x14ac:dyDescent="0.4">
      <c r="A8" s="2" t="s">
        <v>657</v>
      </c>
      <c r="B8" s="2" t="s">
        <v>671</v>
      </c>
      <c r="C8" s="2" t="s">
        <v>670</v>
      </c>
      <c r="D8" s="2" t="s">
        <v>669</v>
      </c>
      <c r="E8" s="3" t="str">
        <f>HYPERLINK("http://mp.weixin.qq.com/s?__biz=MzU0NDcyNzc0OQ==&amp;mid=2247518193&amp;idx=1&amp;sn=39f8cda5c154926be1b384a4a95911d9&amp;chksm=fb75705bcc02f94d5e89ada680cf07d79e1a94f824530844214c4215e143f8f5113447f94e10#rd","文章永久链接")</f>
        <v>文章永久链接</v>
      </c>
    </row>
    <row r="9" spans="1:5" x14ac:dyDescent="0.4">
      <c r="A9" s="2" t="s">
        <v>657</v>
      </c>
      <c r="B9" s="2" t="s">
        <v>668</v>
      </c>
      <c r="C9" s="2" t="s">
        <v>665</v>
      </c>
      <c r="D9" s="2" t="s">
        <v>667</v>
      </c>
      <c r="E9" s="3" t="str">
        <f>HYPERLINK("http://mp.weixin.qq.com/s?__biz=MzU0NDcyNzc0OQ==&amp;mid=2247518012&amp;idx=1&amp;sn=a63108fd74b183e41b3d4fc455ec8933&amp;chksm=fb757096cc02f9805ae5fbe5cd52345b67d7c5a6a89e14a13b9970dc5ee26ccb5c416b7d0aba#rd","文章永久链接")</f>
        <v>文章永久链接</v>
      </c>
    </row>
    <row r="10" spans="1:5" x14ac:dyDescent="0.4">
      <c r="A10" s="2" t="s">
        <v>657</v>
      </c>
      <c r="B10" s="2" t="s">
        <v>666</v>
      </c>
      <c r="C10" s="2" t="s">
        <v>665</v>
      </c>
      <c r="D10" s="2" t="s">
        <v>664</v>
      </c>
      <c r="E10" s="3" t="str">
        <f>HYPERLINK("http://mp.weixin.qq.com/s?__biz=MzU0NDcyNzc0OQ==&amp;mid=2247518012&amp;idx=2&amp;sn=ac271c723bcdf288961710e0ee467ba5&amp;chksm=fb757096cc02f9803e994176c5d95d1e25e8c94b3d64dce8e62dc6788e7633d3a90e4c22bb7f#rd","文章永久链接")</f>
        <v>文章永久链接</v>
      </c>
    </row>
    <row r="11" spans="1:5" x14ac:dyDescent="0.4">
      <c r="A11" s="2" t="s">
        <v>657</v>
      </c>
      <c r="B11" s="2" t="s">
        <v>663</v>
      </c>
      <c r="C11" s="2" t="s">
        <v>662</v>
      </c>
      <c r="D11" s="2" t="s">
        <v>661</v>
      </c>
      <c r="E11" s="3" t="str">
        <f>HYPERLINK("http://mp.weixin.qq.com/s?__biz=MzU0NDcyNzc0OQ==&amp;mid=2247517995&amp;idx=1&amp;sn=369848588585a45607082db4d3cb3725&amp;chksm=fb757081cc02f997aad3eb61209945fdef732e6165f5d485c69ac51d1afd521305ac58874250#rd","文章永久链接")</f>
        <v>文章永久链接</v>
      </c>
    </row>
    <row r="12" spans="1:5" x14ac:dyDescent="0.4">
      <c r="A12" s="2" t="s">
        <v>657</v>
      </c>
      <c r="B12" s="2" t="s">
        <v>660</v>
      </c>
      <c r="C12" s="2" t="s">
        <v>659</v>
      </c>
      <c r="D12" s="2" t="s">
        <v>658</v>
      </c>
      <c r="E12" s="3" t="str">
        <f>HYPERLINK("http://mp.weixin.qq.com/s?__biz=MzU0NDcyNzc0OQ==&amp;mid=2247517882&amp;idx=1&amp;sn=4b13fa37c5196e08f7f90e078ba9db56&amp;chksm=fb757110cc02f8060886ce7dbd02799f2723c39386a94b6289ad9ea04b36dc01f586a6622e84#rd","文章永久链接")</f>
        <v>文章永久链接</v>
      </c>
    </row>
    <row r="13" spans="1:5" x14ac:dyDescent="0.4">
      <c r="A13" s="2" t="s">
        <v>657</v>
      </c>
      <c r="B13" s="2" t="s">
        <v>656</v>
      </c>
      <c r="C13" s="2" t="s">
        <v>655</v>
      </c>
      <c r="D13" s="2" t="s">
        <v>654</v>
      </c>
      <c r="E13" s="3" t="str">
        <f>HYPERLINK("http://mp.weixin.qq.com/s?__biz=MzU0NDcyNzc0OQ==&amp;mid=2247517872&amp;idx=1&amp;sn=62132a195d760763a6bb0c94f8de212d&amp;chksm=fb75711acc02f80c328bc970f908d05174fb9b659a7f89bbee8649d9feed247567fe30fd07b0#rd","文章永久链接")</f>
        <v>文章永久链接</v>
      </c>
    </row>
    <row r="14" spans="1:5" x14ac:dyDescent="0.4">
      <c r="A14" s="2" t="s">
        <v>657</v>
      </c>
      <c r="B14" s="2" t="s">
        <v>682</v>
      </c>
      <c r="C14" s="2" t="s">
        <v>681</v>
      </c>
      <c r="D14" s="2" t="s">
        <v>680</v>
      </c>
      <c r="E14" s="3" t="str">
        <f>HYPERLINK("http://mp.weixin.qq.com/s?__biz=MzU0NDcyNzc0OQ==&amp;mid=2247517757&amp;idx=1&amp;sn=b30afe91ceb63753108e224beb84f416&amp;chksm=fb757197cc02f881f335365b7e43c29ec2b28ea6b6a0b07b5f137853dadd976bd9e446f6e668#rd","文章永久链接")</f>
        <v>文章永久链接</v>
      </c>
    </row>
    <row r="15" spans="1:5" x14ac:dyDescent="0.4">
      <c r="A15" s="2" t="s">
        <v>657</v>
      </c>
      <c r="B15" s="2" t="s">
        <v>679</v>
      </c>
      <c r="C15" s="2" t="s">
        <v>676</v>
      </c>
      <c r="D15" s="2" t="s">
        <v>678</v>
      </c>
      <c r="E15" s="3" t="str">
        <f>HYPERLINK("http://mp.weixin.qq.com/s?__biz=MzU0NDcyNzc0OQ==&amp;mid=2247517744&amp;idx=1&amp;sn=805bb87ed3bee4dc21746a6155cf7017&amp;chksm=fb75719acc02f88c57969be549e579f3fe41c23346b179cc9a915a1cea44b7117402c30c0d6e#rd","文章永久链接")</f>
        <v>文章永久链接</v>
      </c>
    </row>
    <row r="16" spans="1:5" x14ac:dyDescent="0.4">
      <c r="A16" s="2" t="s">
        <v>657</v>
      </c>
      <c r="B16" s="2" t="s">
        <v>677</v>
      </c>
      <c r="C16" s="2" t="s">
        <v>676</v>
      </c>
      <c r="D16" s="2" t="s">
        <v>675</v>
      </c>
      <c r="E16" s="3" t="str">
        <f>HYPERLINK("http://mp.weixin.qq.com/s?__biz=MzU0NDcyNzc0OQ==&amp;mid=2247517744&amp;idx=2&amp;sn=2761802c979b5bcda9897dc1dcffe5a5&amp;chksm=fb75719acc02f88c7b1d01770002f8989ac18ef6821410f61f159c96f776f29077e83563d026#rd","文章永久链接")</f>
        <v>文章永久链接</v>
      </c>
    </row>
    <row r="17" spans="1:5" x14ac:dyDescent="0.4">
      <c r="A17" s="2" t="s">
        <v>657</v>
      </c>
      <c r="B17" s="2" t="s">
        <v>691</v>
      </c>
      <c r="C17" s="2" t="s">
        <v>690</v>
      </c>
      <c r="D17" s="2" t="s">
        <v>689</v>
      </c>
      <c r="E17" s="3" t="str">
        <f>HYPERLINK("http://mp.weixin.qq.com/s?__biz=MzU0NDcyNzc0OQ==&amp;mid=2247517707&amp;idx=1&amp;sn=b3031bf41dba31f72db54d39e7db8926&amp;chksm=fb7571a1cc02f8b76456c5ff3f0ff8278ce41a408df1ef9f534c976c9f05c15a5d9e5c8a1e03#rd","文章永久链接")</f>
        <v>文章永久链接</v>
      </c>
    </row>
    <row r="18" spans="1:5" x14ac:dyDescent="0.4">
      <c r="A18" s="2" t="s">
        <v>657</v>
      </c>
      <c r="B18" s="2" t="s">
        <v>688</v>
      </c>
      <c r="C18" s="2" t="s">
        <v>687</v>
      </c>
      <c r="D18" s="2" t="s">
        <v>686</v>
      </c>
      <c r="E18" s="3" t="str">
        <f>HYPERLINK("http://mp.weixin.qq.com/s?__biz=MzU0NDcyNzc0OQ==&amp;mid=2247517679&amp;idx=1&amp;sn=1b325a8f915bfba6623435c9c3715b6f&amp;chksm=fb757245cc02fb533ff70e04ada3a517415e234c761c00446bb090c0feaccaaab44f9d77a9df#rd","文章永久链接")</f>
        <v>文章永久链接</v>
      </c>
    </row>
    <row r="19" spans="1:5" x14ac:dyDescent="0.4">
      <c r="A19" s="2" t="s">
        <v>657</v>
      </c>
      <c r="B19" s="2" t="s">
        <v>685</v>
      </c>
      <c r="C19" s="2" t="s">
        <v>684</v>
      </c>
      <c r="D19" s="2" t="s">
        <v>683</v>
      </c>
      <c r="E19" s="3" t="str">
        <f>HYPERLINK("http://mp.weixin.qq.com/s?__biz=MzU0NDcyNzc0OQ==&amp;mid=2247517677&amp;idx=1&amp;sn=bb21225143d0d21ccf336f9d7d462ed2&amp;chksm=fb757247cc02fb51d92def2fcfad73c4abb87ae9367d26075dad196127c8ce3526842402d0a2#rd","文章永久链接")</f>
        <v>文章永久链接</v>
      </c>
    </row>
    <row r="20" spans="1:5" x14ac:dyDescent="0.4">
      <c r="A20" s="2" t="s">
        <v>657</v>
      </c>
      <c r="B20" s="2" t="s">
        <v>702</v>
      </c>
      <c r="C20" s="2" t="s">
        <v>701</v>
      </c>
      <c r="D20" s="2" t="s">
        <v>700</v>
      </c>
      <c r="E20" s="3" t="str">
        <f>HYPERLINK("http://mp.weixin.qq.com/s?__biz=MzU0NDcyNzc0OQ==&amp;mid=2247517632&amp;idx=1&amp;sn=e83e6beb1ca0d517a6817fe49bdf190c&amp;chksm=fb75726acc02fb7cccd1df2c4c24d8bdd1db03d0224b0f63b4da273048d8d08034ac7e2319c7#rd","文章永久链接")</f>
        <v>文章永久链接</v>
      </c>
    </row>
    <row r="21" spans="1:5" x14ac:dyDescent="0.4">
      <c r="A21" s="2" t="s">
        <v>657</v>
      </c>
      <c r="B21" s="2" t="s">
        <v>699</v>
      </c>
      <c r="C21" s="2" t="s">
        <v>698</v>
      </c>
      <c r="D21" s="2" t="s">
        <v>697</v>
      </c>
      <c r="E21" s="3" t="str">
        <f>HYPERLINK("http://mp.weixin.qq.com/s?__biz=MzU0NDcyNzc0OQ==&amp;mid=2247517620&amp;idx=1&amp;sn=cc56f4f4f46d7be5e6d80a85dc7c32f9&amp;chksm=fb75721ecc02fb084eccf0528b0e615ee6852181e5f58661ae90183c71e7a133be941d913a7f#rd","文章永久链接")</f>
        <v>文章永久链接</v>
      </c>
    </row>
    <row r="22" spans="1:5" x14ac:dyDescent="0.4">
      <c r="A22" s="2" t="s">
        <v>657</v>
      </c>
      <c r="B22" s="2" t="s">
        <v>696</v>
      </c>
      <c r="C22" s="2" t="s">
        <v>693</v>
      </c>
      <c r="D22" s="2" t="s">
        <v>695</v>
      </c>
      <c r="E22" s="3" t="str">
        <f>HYPERLINK("http://mp.weixin.qq.com/s?__biz=MzU0NDcyNzc0OQ==&amp;mid=2247517488&amp;idx=1&amp;sn=b9c5c85304ee1dfc3c2847693c4a054c&amp;chksm=fb75729acc02fb8c98bb8f191a13338f149a244bba58aa4985ae3816c8ff5ea1c0e99b4da942#rd","文章永久链接")</f>
        <v>文章永久链接</v>
      </c>
    </row>
    <row r="23" spans="1:5" x14ac:dyDescent="0.4">
      <c r="A23" s="2" t="s">
        <v>657</v>
      </c>
      <c r="B23" s="2" t="s">
        <v>694</v>
      </c>
      <c r="C23" s="2" t="s">
        <v>693</v>
      </c>
      <c r="D23" s="2" t="s">
        <v>692</v>
      </c>
      <c r="E23" s="3" t="str">
        <f>HYPERLINK("http://mp.weixin.qq.com/s?__biz=MzU0NDcyNzc0OQ==&amp;mid=2247517488&amp;idx=2&amp;sn=c0c70a295dfdc26c22dac1935b309d4c&amp;chksm=fb75729acc02fb8c16c12419a828f8b893303af6e68f93b350a8c69879190baf5ac3168b8bfe#rd","文章永久链接")</f>
        <v>文章永久链接</v>
      </c>
    </row>
  </sheetData>
  <sortState xmlns:xlrd2="http://schemas.microsoft.com/office/spreadsheetml/2017/richdata2" ref="A7:E23">
    <sortCondition descending="1" ref="C7:C23"/>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938C-EF1F-4880-93C2-3C5593C5E734}">
  <sheetPr>
    <outlinePr summaryBelow="0" summaryRight="0"/>
  </sheetPr>
  <dimension ref="A1:E14"/>
  <sheetViews>
    <sheetView zoomScaleNormal="100" workbookViewId="0">
      <selection activeCell="A2" sqref="A2:XFD3"/>
    </sheetView>
  </sheetViews>
  <sheetFormatPr defaultRowHeight="12.3" x14ac:dyDescent="0.4"/>
  <cols>
    <col min="1" max="1" width="14.3984375" style="2" customWidth="1"/>
    <col min="2" max="2" width="40.5" style="2" customWidth="1"/>
    <col min="3" max="3" width="17.09765625" style="2" customWidth="1"/>
    <col min="4" max="4" width="50.3984375" style="2" customWidth="1"/>
    <col min="5" max="5" width="10.796875" style="2" customWidth="1"/>
    <col min="6" max="16384" width="8.796875" style="1"/>
  </cols>
  <sheetData>
    <row r="1" spans="1:5" x14ac:dyDescent="0.4">
      <c r="A1" s="2" t="s">
        <v>313</v>
      </c>
      <c r="B1" s="2" t="s">
        <v>312</v>
      </c>
      <c r="C1" s="2" t="s">
        <v>311</v>
      </c>
      <c r="D1" s="2" t="s">
        <v>310</v>
      </c>
      <c r="E1" s="2" t="s">
        <v>309</v>
      </c>
    </row>
    <row r="2" spans="1:5" customFormat="1" ht="14.1" x14ac:dyDescent="0.4">
      <c r="A2" s="4" t="s">
        <v>706</v>
      </c>
      <c r="B2" s="4" t="s">
        <v>1384</v>
      </c>
      <c r="C2" s="4" t="s">
        <v>1434</v>
      </c>
      <c r="D2" s="4" t="s">
        <v>1385</v>
      </c>
      <c r="E2" s="5" t="str">
        <f>HYPERLINK("http://mp.weixin.qq.com/s?__biz=MzIyMTE0NjExMA==&amp;mid=2649625544&amp;idx=1&amp;sn=c423a11ed9069b99aba405de9c82a63b&amp;chksm=8fdb8d59b8ac044f179985b6afcce35f9872861dcf9bee6db371e8b4910ef3cffbdd22f2c461#rd","文章永久链接")</f>
        <v>文章永久链接</v>
      </c>
    </row>
    <row r="3" spans="1:5" customFormat="1" ht="14.1" x14ac:dyDescent="0.4">
      <c r="A3" s="4" t="s">
        <v>706</v>
      </c>
      <c r="B3" s="4" t="s">
        <v>1435</v>
      </c>
      <c r="C3" s="4" t="s">
        <v>1436</v>
      </c>
      <c r="D3" s="4" t="s">
        <v>1437</v>
      </c>
      <c r="E3" s="5" t="str">
        <f>HYPERLINK("http://mp.weixin.qq.com/s?__biz=MzIyMTE0NjExMA==&amp;mid=2649625533&amp;idx=1&amp;sn=50c277af49f7a65e7690113349bd3dc7&amp;chksm=8fdb8d2cb8ac043a485f646c0b36531f5bf35ce63b854fde2f8ae5816f52b1555bc6e8b20ad0#rd","文章永久链接")</f>
        <v>文章永久链接</v>
      </c>
    </row>
    <row r="4" spans="1:5" x14ac:dyDescent="0.4">
      <c r="A4" s="2" t="s">
        <v>706</v>
      </c>
      <c r="B4" s="2" t="s">
        <v>485</v>
      </c>
      <c r="C4" s="2" t="s">
        <v>711</v>
      </c>
      <c r="D4" s="2" t="s">
        <v>483</v>
      </c>
      <c r="E4" s="3" t="str">
        <f>HYPERLINK("http://mp.weixin.qq.com/s?__biz=MzIyMTE0NjExMA==&amp;mid=2649625508&amp;idx=1&amp;sn=1ac7f566999a02c63fda9bbcb29ccd8f&amp;chksm=8fdb8d35b8ac04230a16cb9e2e0dd8dd17fd3e6c5cfbaddfa5064dc86209947ba0b33c7c8256#rd","文章永久链接")</f>
        <v>文章永久链接</v>
      </c>
    </row>
    <row r="5" spans="1:5" x14ac:dyDescent="0.4">
      <c r="A5" s="2" t="s">
        <v>706</v>
      </c>
      <c r="B5" s="2" t="s">
        <v>710</v>
      </c>
      <c r="C5" s="2" t="s">
        <v>709</v>
      </c>
      <c r="D5" s="2" t="s">
        <v>708</v>
      </c>
      <c r="E5" s="3" t="str">
        <f>HYPERLINK("http://mp.weixin.qq.com/s?__biz=MzIyMTE0NjExMA==&amp;mid=2649625502&amp;idx=1&amp;sn=e99d0ce25dc8d14f478e1b03c554f4d8&amp;chksm=8fdb8d0fb8ac0419e472a4cb140bd7040fc045e246ad9b5ef3f6e974e9e990b505096e673054#rd","文章永久链接")</f>
        <v>文章永久链接</v>
      </c>
    </row>
    <row r="6" spans="1:5" x14ac:dyDescent="0.4">
      <c r="A6" s="2" t="s">
        <v>706</v>
      </c>
      <c r="B6" s="2" t="s">
        <v>474</v>
      </c>
      <c r="C6" s="2" t="s">
        <v>707</v>
      </c>
      <c r="D6" s="2" t="s">
        <v>473</v>
      </c>
      <c r="E6" s="3" t="str">
        <f>HYPERLINK("http://mp.weixin.qq.com/s?__biz=MzIyMTE0NjExMA==&amp;mid=2649625482&amp;idx=1&amp;sn=a98e8f9d954f3a7c2796d37d8b5d0f25&amp;chksm=8fdb8d1bb8ac040dd7fffac864d0d5581fedde254e821b8b3c60a77566c517abc95c3fd27c7e#rd","文章永久链接")</f>
        <v>文章永久链接</v>
      </c>
    </row>
    <row r="7" spans="1:5" x14ac:dyDescent="0.4">
      <c r="A7" s="2" t="s">
        <v>706</v>
      </c>
      <c r="B7" s="2" t="s">
        <v>705</v>
      </c>
      <c r="C7" s="2" t="s">
        <v>704</v>
      </c>
      <c r="D7" s="2" t="s">
        <v>703</v>
      </c>
      <c r="E7" s="3" t="str">
        <f>HYPERLINK("http://mp.weixin.qq.com/s?__biz=MzIyMTE0NjExMA==&amp;mid=2649625476&amp;idx=1&amp;sn=723d7ba6ebc480cea45d9056ad1dc9b6&amp;chksm=8fdb8d15b8ac0403d2f057c5b1814b19ec3e9499570898718b565e063a013602e9e2ec6ef6e0#rd","文章永久链接")</f>
        <v>文章永久链接</v>
      </c>
    </row>
    <row r="8" spans="1:5" x14ac:dyDescent="0.4">
      <c r="A8" s="2" t="s">
        <v>706</v>
      </c>
      <c r="B8" s="2" t="s">
        <v>514</v>
      </c>
      <c r="C8" s="2" t="s">
        <v>717</v>
      </c>
      <c r="D8" s="2" t="s">
        <v>513</v>
      </c>
      <c r="E8" s="3" t="str">
        <f>HYPERLINK("http://mp.weixin.qq.com/s?__biz=MzIyMTE0NjExMA==&amp;mid=2649625447&amp;idx=1&amp;sn=12f65b6e67a435e80ad583396fd7925a&amp;chksm=8fdb8df6b8ac04e0183abee817922801e967c0883fedc497c27f80040ec93957a2c024da1cac#rd","文章永久链接")</f>
        <v>文章永久链接</v>
      </c>
    </row>
    <row r="9" spans="1:5" x14ac:dyDescent="0.4">
      <c r="A9" s="2" t="s">
        <v>706</v>
      </c>
      <c r="B9" s="2" t="s">
        <v>507</v>
      </c>
      <c r="C9" s="2" t="s">
        <v>716</v>
      </c>
      <c r="D9" s="2" t="s">
        <v>506</v>
      </c>
      <c r="E9" s="3" t="str">
        <f>HYPERLINK("http://mp.weixin.qq.com/s?__biz=MzIyMTE0NjExMA==&amp;mid=2649625437&amp;idx=1&amp;sn=a1e3ac6f064f4beda04962a1ae0e98a8&amp;chksm=8fdb8dccb8ac04da73fd0c4f83e7570c43f270b0506ad109d1f169e714b4c935f53967e6474a#rd","文章永久链接")</f>
        <v>文章永久链接</v>
      </c>
    </row>
    <row r="10" spans="1:5" x14ac:dyDescent="0.4">
      <c r="A10" s="2" t="s">
        <v>706</v>
      </c>
      <c r="B10" s="2" t="s">
        <v>449</v>
      </c>
      <c r="C10" s="2" t="s">
        <v>715</v>
      </c>
      <c r="D10" s="2" t="s">
        <v>448</v>
      </c>
      <c r="E10" s="3" t="str">
        <f>HYPERLINK("http://mp.weixin.qq.com/s?__biz=MzIyMTE0NjExMA==&amp;mid=2649625424&amp;idx=1&amp;sn=1bbc708194ac0b9cf543bded6d78625d&amp;chksm=8fdb8dc1b8ac04d7f5debe7e3bea6523ee0de2ca416aaad97f95c7ca90f342d8c76f21644622#rd","文章永久链接")</f>
        <v>文章永久链接</v>
      </c>
    </row>
    <row r="11" spans="1:5" x14ac:dyDescent="0.4">
      <c r="A11" s="2" t="s">
        <v>706</v>
      </c>
      <c r="B11" s="2" t="s">
        <v>714</v>
      </c>
      <c r="C11" s="2" t="s">
        <v>713</v>
      </c>
      <c r="D11" s="2" t="s">
        <v>712</v>
      </c>
      <c r="E11" s="3" t="str">
        <f>HYPERLINK("http://mp.weixin.qq.com/s?__biz=MzIyMTE0NjExMA==&amp;mid=2649625398&amp;idx=1&amp;sn=b1cdb37608dd0413cabbd0060d523b89&amp;chksm=8fdb8da7b8ac04b190874068af8cf220aea05ab6cc398e0844635d489bce3e9c5068a6a55c4f#rd","文章永久链接")</f>
        <v>文章永久链接</v>
      </c>
    </row>
    <row r="12" spans="1:5" x14ac:dyDescent="0.4">
      <c r="A12" s="2" t="s">
        <v>706</v>
      </c>
      <c r="B12" s="2" t="s">
        <v>723</v>
      </c>
      <c r="C12" s="2" t="s">
        <v>722</v>
      </c>
      <c r="D12" s="2" t="s">
        <v>721</v>
      </c>
      <c r="E12" s="3" t="str">
        <f>HYPERLINK("http://mp.weixin.qq.com/s?__biz=MzIyMTE0NjExMA==&amp;mid=2649625369&amp;idx=1&amp;sn=e0ddf70a857b7b3e95cd737a049b5b44&amp;chksm=8fdb8d88b8ac049e765bc59aad580234d3a4d4dc21c45d40e4f574d9105e06313ae9b6a20124#rd","文章永久链接")</f>
        <v>文章永久链接</v>
      </c>
    </row>
    <row r="13" spans="1:5" x14ac:dyDescent="0.4">
      <c r="A13" s="2" t="s">
        <v>706</v>
      </c>
      <c r="B13" s="2" t="s">
        <v>720</v>
      </c>
      <c r="C13" s="2" t="s">
        <v>719</v>
      </c>
      <c r="D13" s="2" t="s">
        <v>718</v>
      </c>
      <c r="E13" s="3" t="str">
        <f>HYPERLINK("http://mp.weixin.qq.com/s?__biz=MzIyMTE0NjExMA==&amp;mid=2649625354&amp;idx=1&amp;sn=13c9077532946f5105a9c3742f2f536e&amp;chksm=8fdb8d9bb8ac048d5ee77a850e8cebdd45d4755a7e0b66d8e9077533a6cf37836eac41913fe2#rd","文章永久链接")</f>
        <v>文章永久链接</v>
      </c>
    </row>
    <row r="14" spans="1:5" x14ac:dyDescent="0.4">
      <c r="A14" s="2" t="s">
        <v>706</v>
      </c>
      <c r="B14" s="2" t="s">
        <v>725</v>
      </c>
      <c r="C14" s="2" t="s">
        <v>724</v>
      </c>
      <c r="D14" s="2" t="s">
        <v>483</v>
      </c>
      <c r="E14" s="3" t="str">
        <f>HYPERLINK("http://mp.weixin.qq.com/s?__biz=MzIyMTE0NjExMA==&amp;mid=2649625330&amp;idx=1&amp;sn=de29b80137f297d577c02ea3f28229da&amp;chksm=8fdb8c63b8ac05757d9792f4a4c18f85939f162272d5443cb1b677698bb961406d188610f91c#rd","文章永久链接")</f>
        <v>文章永久链接</v>
      </c>
    </row>
  </sheetData>
  <sortState xmlns:xlrd2="http://schemas.microsoft.com/office/spreadsheetml/2017/richdata2" ref="A4:E14">
    <sortCondition descending="1" ref="C4:C14"/>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A60EA-8A16-484F-9889-435A1ADD7B1B}">
  <sheetPr>
    <outlinePr summaryBelow="0" summaryRight="0"/>
  </sheetPr>
  <dimension ref="A1:E41"/>
  <sheetViews>
    <sheetView workbookViewId="0">
      <selection activeCell="A2" sqref="A2:XFD4"/>
    </sheetView>
  </sheetViews>
  <sheetFormatPr defaultRowHeight="12.3" x14ac:dyDescent="0.5"/>
  <cols>
    <col min="1" max="1" width="9" style="1" customWidth="1"/>
    <col min="2" max="2" width="74.69921875" style="1" customWidth="1"/>
    <col min="3" max="3" width="17.09765625" style="1" customWidth="1"/>
    <col min="4" max="4" width="198.8984375" style="1" customWidth="1"/>
    <col min="5" max="5" width="10.796875" style="1" customWidth="1"/>
    <col min="6" max="16384" width="8.796875" style="1"/>
  </cols>
  <sheetData>
    <row r="1" spans="1:5" x14ac:dyDescent="0.4">
      <c r="A1" s="2" t="s">
        <v>313</v>
      </c>
      <c r="B1" s="2" t="s">
        <v>312</v>
      </c>
      <c r="C1" s="2" t="s">
        <v>311</v>
      </c>
      <c r="D1" s="2" t="s">
        <v>310</v>
      </c>
      <c r="E1" s="2" t="s">
        <v>309</v>
      </c>
    </row>
    <row r="2" spans="1:5" customFormat="1" ht="14.1" x14ac:dyDescent="0.4">
      <c r="A2" s="4" t="s">
        <v>729</v>
      </c>
      <c r="B2" s="4" t="s">
        <v>732</v>
      </c>
      <c r="C2" s="4" t="s">
        <v>1438</v>
      </c>
      <c r="D2" s="4" t="s">
        <v>730</v>
      </c>
      <c r="E2" s="5" t="str">
        <f>HYPERLINK("http://mp.weixin.qq.com/s?__biz=MjM5MjgzOTgyMw==&amp;mid=2651373496&amp;idx=1&amp;sn=383db7454bac8bdb598ea2c352af2218&amp;chksm=bd5c3e588a2bb74ee804c040083599472eb300ffa0adcec5063f7e017d2d825de0852e2a9e8c#rd","文章永久链接")</f>
        <v>文章永久链接</v>
      </c>
    </row>
    <row r="3" spans="1:5" customFormat="1" ht="14.1" x14ac:dyDescent="0.4">
      <c r="A3" s="4" t="s">
        <v>729</v>
      </c>
      <c r="B3" s="4" t="s">
        <v>740</v>
      </c>
      <c r="C3" s="4" t="s">
        <v>1439</v>
      </c>
      <c r="D3" s="4" t="s">
        <v>738</v>
      </c>
      <c r="E3" s="5" t="str">
        <f>HYPERLINK("http://mp.weixin.qq.com/s?__biz=MjM5MjgzOTgyMw==&amp;mid=2651373467&amp;idx=1&amp;sn=228ada5edde3736d1fc2e1562da9a30a&amp;chksm=bd5c3e7b8a2bb76d4dd0a6e774424d3e76df5e733a6eede962f9440b4b526369d156a0f6b7c9#rd","文章永久链接")</f>
        <v>文章永久链接</v>
      </c>
    </row>
    <row r="4" spans="1:5" customFormat="1" ht="14.1" x14ac:dyDescent="0.4">
      <c r="A4" s="4" t="s">
        <v>729</v>
      </c>
      <c r="B4" s="4" t="s">
        <v>743</v>
      </c>
      <c r="C4" s="4" t="s">
        <v>1440</v>
      </c>
      <c r="D4" s="4" t="s">
        <v>1441</v>
      </c>
      <c r="E4" s="5" t="str">
        <f>HYPERLINK("http://mp.weixin.qq.com/s?__biz=MjM5MjgzOTgyMw==&amp;mid=2651373356&amp;idx=1&amp;sn=f19ed9dc502aa4fa35fb80d8e93c8f29&amp;chksm=bd5c3ecc8a2bb7da70c9fe6e117cfde388bfaf7040faac8e2ee0f2a205b60559ff6626274e60#rd","文章永久链接")</f>
        <v>文章永久链接</v>
      </c>
    </row>
    <row r="5" spans="1:5" x14ac:dyDescent="0.4">
      <c r="A5" s="2" t="s">
        <v>729</v>
      </c>
      <c r="B5" s="2" t="s">
        <v>750</v>
      </c>
      <c r="C5" s="2" t="s">
        <v>749</v>
      </c>
      <c r="D5" s="2" t="s">
        <v>748</v>
      </c>
      <c r="E5" s="3" t="str">
        <f>HYPERLINK("http://mp.weixin.qq.com/s?__biz=MjM5MjgzOTgyMw==&amp;mid=2651373197&amp;idx=1&amp;sn=563728bdc7313c76af5369d5a1aa22d8&amp;chksm=bd5c3f6d8a2bb67b759504cbda5b9345e673a38b7e87738002a0b037a540e894185927ee9e8c#rd","文章永久链接")</f>
        <v>文章永久链接</v>
      </c>
    </row>
    <row r="6" spans="1:5" x14ac:dyDescent="0.4">
      <c r="A6" s="2" t="s">
        <v>729</v>
      </c>
      <c r="B6" s="2" t="s">
        <v>747</v>
      </c>
      <c r="C6" s="2" t="s">
        <v>745</v>
      </c>
      <c r="D6" s="2" t="s">
        <v>746</v>
      </c>
      <c r="E6" s="3" t="str">
        <f>HYPERLINK("http://mp.weixin.qq.com/s?__biz=MjM5MjgzOTgyMw==&amp;mid=2651373172&amp;idx=1&amp;sn=164a9cc726d269354638adaeaa0c9244&amp;chksm=bd5c3f948a2bb6821f249c12c57c1424deb630629d172179f1670c8036b6f385cc90cd0abcdd#rd","文章永久链接")</f>
        <v>文章永久链接</v>
      </c>
    </row>
    <row r="7" spans="1:5" x14ac:dyDescent="0.4">
      <c r="A7" s="2" t="s">
        <v>729</v>
      </c>
      <c r="B7" s="2" t="s">
        <v>743</v>
      </c>
      <c r="C7" s="2" t="s">
        <v>745</v>
      </c>
      <c r="D7" s="2" t="s">
        <v>744</v>
      </c>
      <c r="E7" s="3" t="str">
        <f>HYPERLINK("http://mp.weixin.qq.com/s?__biz=MjM5MjgzOTgyMw==&amp;mid=2651373172&amp;idx=2&amp;sn=cc7ee68c9ba00849b626cef0258d7ca5&amp;chksm=bd5c3f948a2bb682153fd5b468cc4c1b9b88e1ddeb0a7914a27493adc9f38b1e5b6b428b83e7#rd","文章永久链接")</f>
        <v>文章永久链接</v>
      </c>
    </row>
    <row r="8" spans="1:5" x14ac:dyDescent="0.4">
      <c r="A8" s="2" t="s">
        <v>729</v>
      </c>
      <c r="B8" s="2" t="s">
        <v>740</v>
      </c>
      <c r="C8" s="2" t="s">
        <v>742</v>
      </c>
      <c r="D8" s="2" t="s">
        <v>738</v>
      </c>
      <c r="E8" s="3" t="str">
        <f>HYPERLINK("http://mp.weixin.qq.com/s?__biz=MjM5MjgzOTgyMw==&amp;mid=2651373108&amp;idx=1&amp;sn=55eee96041c1343028ba26a9a3fc0fa4&amp;chksm=bd5c3fd48a2bb6c2d9abe7c196407ce2164ed26a87e8591caef31a335d306ed3fb64a8ff698a#rd","文章永久链接")</f>
        <v>文章永久链接</v>
      </c>
    </row>
    <row r="9" spans="1:5" x14ac:dyDescent="0.4">
      <c r="A9" s="2" t="s">
        <v>729</v>
      </c>
      <c r="B9" s="2" t="s">
        <v>743</v>
      </c>
      <c r="C9" s="2" t="s">
        <v>742</v>
      </c>
      <c r="D9" s="2" t="s">
        <v>741</v>
      </c>
      <c r="E9" s="3" t="str">
        <f>HYPERLINK("http://mp.weixin.qq.com/s?__biz=MjM5MjgzOTgyMw==&amp;mid=2651373108&amp;idx=2&amp;sn=d498f7a9f2deef55120997f69004fcaf&amp;chksm=bd5c3fd48a2bb6c2f994495b2ece9c583f3595f7307a2b273134206438ac4640e155599eeb2f#rd","文章永久链接")</f>
        <v>文章永久链接</v>
      </c>
    </row>
    <row r="10" spans="1:5" x14ac:dyDescent="0.4">
      <c r="A10" s="2" t="s">
        <v>729</v>
      </c>
      <c r="B10" s="2" t="s">
        <v>740</v>
      </c>
      <c r="C10" s="2" t="s">
        <v>739</v>
      </c>
      <c r="D10" s="2" t="s">
        <v>738</v>
      </c>
      <c r="E10" s="3" t="str">
        <f>HYPERLINK("http://mp.weixin.qq.com/s?__biz=MjM5MjgzOTgyMw==&amp;mid=2651373042&amp;idx=1&amp;sn=bca85d1176b30022d113ec79723685e2&amp;chksm=bd5c3c128a2bb504c79ffa945536914514d92b1d2041e89c4b7c258a26971652a212f569c310#rd","文章永久链接")</f>
        <v>文章永久链接</v>
      </c>
    </row>
    <row r="11" spans="1:5" x14ac:dyDescent="0.4">
      <c r="A11" s="2" t="s">
        <v>729</v>
      </c>
      <c r="B11" s="2" t="s">
        <v>737</v>
      </c>
      <c r="C11" s="2" t="s">
        <v>734</v>
      </c>
      <c r="D11" s="2" t="s">
        <v>736</v>
      </c>
      <c r="E11" s="3" t="str">
        <f>HYPERLINK("http://mp.weixin.qq.com/s?__biz=MjM5MjgzOTgyMw==&amp;mid=2651372935&amp;idx=1&amp;sn=2c17e2678e020f3661799fd31a511fc2&amp;chksm=bd5c3c678a2bb571554abab5d44804445690cbd16b7c652067d7485f8cf707d75a740afe4ce2#rd","文章永久链接")</f>
        <v>文章永久链接</v>
      </c>
    </row>
    <row r="12" spans="1:5" x14ac:dyDescent="0.4">
      <c r="A12" s="2" t="s">
        <v>729</v>
      </c>
      <c r="B12" s="2" t="s">
        <v>735</v>
      </c>
      <c r="C12" s="2" t="s">
        <v>734</v>
      </c>
      <c r="D12" s="2" t="s">
        <v>733</v>
      </c>
      <c r="E12" s="3" t="str">
        <f>HYPERLINK("http://mp.weixin.qq.com/s?__biz=MjM5MjgzOTgyMw==&amp;mid=2651372935&amp;idx=2&amp;sn=2119742c9d1ad29224f83d323812eae3&amp;chksm=bd5c3c678a2bb5712ca973101030edc55c2a8e5d4f8843fd6a3763e7b8de36a38a73bcc6edd9#rd","文章永久链接")</f>
        <v>文章永久链接</v>
      </c>
    </row>
    <row r="13" spans="1:5" x14ac:dyDescent="0.4">
      <c r="A13" s="2" t="s">
        <v>729</v>
      </c>
      <c r="B13" s="2" t="s">
        <v>728</v>
      </c>
      <c r="C13" s="2" t="s">
        <v>731</v>
      </c>
      <c r="D13" s="2" t="s">
        <v>726</v>
      </c>
      <c r="E13" s="3" t="str">
        <f>HYPERLINK("http://mp.weixin.qq.com/s?__biz=MjM5MjgzOTgyMw==&amp;mid=2651372874&amp;idx=1&amp;sn=b345f5a2568fdae246b1cd05ee02c57a&amp;chksm=bd5c3caa8a2bb5bc286ef787703f0634090b99b6a949e9663c6120716f60b355ebb46eca8f3a#rd","文章永久链接")</f>
        <v>文章永久链接</v>
      </c>
    </row>
    <row r="14" spans="1:5" x14ac:dyDescent="0.4">
      <c r="A14" s="2" t="s">
        <v>729</v>
      </c>
      <c r="B14" s="2" t="s">
        <v>732</v>
      </c>
      <c r="C14" s="2" t="s">
        <v>731</v>
      </c>
      <c r="D14" s="2" t="s">
        <v>730</v>
      </c>
      <c r="E14" s="3" t="str">
        <f>HYPERLINK("http://mp.weixin.qq.com/s?__biz=MjM5MjgzOTgyMw==&amp;mid=2651372874&amp;idx=2&amp;sn=8833855ff92901f5d895cc6da7073a2b&amp;chksm=bd5c3caa8a2bb5bc0f3036384eabd5f19426be73501be37afc7b9619c11b1b7304207f95d62f#rd","文章永久链接")</f>
        <v>文章永久链接</v>
      </c>
    </row>
    <row r="15" spans="1:5" x14ac:dyDescent="0.4">
      <c r="A15" s="2" t="s">
        <v>729</v>
      </c>
      <c r="B15" s="2" t="s">
        <v>728</v>
      </c>
      <c r="C15" s="2" t="s">
        <v>727</v>
      </c>
      <c r="D15" s="2" t="s">
        <v>726</v>
      </c>
      <c r="E15" s="3" t="str">
        <f>HYPERLINK("http://mp.weixin.qq.com/s?__biz=MjM5MjgzOTgyMw==&amp;mid=2651372822&amp;idx=1&amp;sn=0a2479e404799620b47fa47d359dbebc&amp;chksm=bd5c3cf68a2bb5e0c8057a46990aa5019e78adefaeb68895341506fd58a1d79e15ac0788c8c9#rd","文章永久链接")</f>
        <v>文章永久链接</v>
      </c>
    </row>
    <row r="16" spans="1:5" x14ac:dyDescent="0.4">
      <c r="A16" s="2" t="s">
        <v>729</v>
      </c>
      <c r="B16" s="2" t="s">
        <v>728</v>
      </c>
      <c r="C16" s="2" t="s">
        <v>768</v>
      </c>
      <c r="D16" s="2" t="s">
        <v>726</v>
      </c>
      <c r="E16" s="3" t="str">
        <f>HYPERLINK("http://mp.weixin.qq.com/s?__biz=MjM5MjgzOTgyMw==&amp;mid=2651372796&amp;idx=1&amp;sn=6094622cdfb8dbbdbff1be00e8e4be04&amp;chksm=bd5c3d1c8a2bb40a433753a82e61c8ac0c4c69eab70d10328255348eda8bff346944d69ce40f#rd","文章永久链接")</f>
        <v>文章永久链接</v>
      </c>
    </row>
    <row r="17" spans="1:5" x14ac:dyDescent="0.4">
      <c r="A17" s="2" t="s">
        <v>729</v>
      </c>
      <c r="B17" s="2" t="s">
        <v>767</v>
      </c>
      <c r="C17" s="2" t="s">
        <v>766</v>
      </c>
      <c r="D17" s="2" t="s">
        <v>765</v>
      </c>
      <c r="E17" s="3" t="str">
        <f>HYPERLINK("http://mp.weixin.qq.com/s?__biz=MjM5MjgzOTgyMw==&amp;mid=2651372771&amp;idx=1&amp;sn=bc48ece8ea6ff4ddf77db2e09ae23b86&amp;chksm=bd5c3d038a2bb41543cc0adb3993a3da7951b2083487a89b22951ed125c69a1e49540117bf50#rd","文章永久链接")</f>
        <v>文章永久链接</v>
      </c>
    </row>
    <row r="18" spans="1:5" x14ac:dyDescent="0.4">
      <c r="A18" s="2" t="s">
        <v>729</v>
      </c>
      <c r="B18" s="2" t="s">
        <v>732</v>
      </c>
      <c r="C18" s="2" t="s">
        <v>764</v>
      </c>
      <c r="D18" s="2" t="s">
        <v>730</v>
      </c>
      <c r="E18" s="3" t="str">
        <f>HYPERLINK("http://mp.weixin.qq.com/s?__biz=MjM5MjgzOTgyMw==&amp;mid=2651372699&amp;idx=1&amp;sn=1033ae9258f932b767a5f6e8b5ec74a5&amp;chksm=bd5c3d7b8a2bb46d648414fad421bfe1178521bb02e917cd4d441967408a445aabb4b6265778#rd","文章永久链接")</f>
        <v>文章永久链接</v>
      </c>
    </row>
    <row r="19" spans="1:5" x14ac:dyDescent="0.4">
      <c r="A19" s="2" t="s">
        <v>729</v>
      </c>
      <c r="B19" s="2" t="s">
        <v>762</v>
      </c>
      <c r="C19" s="2" t="s">
        <v>763</v>
      </c>
      <c r="D19" s="2" t="s">
        <v>761</v>
      </c>
      <c r="E19" s="3" t="str">
        <f>HYPERLINK("http://mp.weixin.qq.com/s?__biz=MjM5MjgzOTgyMw==&amp;mid=2651372670&amp;idx=1&amp;sn=9a95576a975c0ebd4186cb3a3551a88a&amp;chksm=bd5c3d9e8a2bb488d0bdb2fd8cc1a6ff6d5df70fdc0969482678bbfe8864ce6c18ce443884ad#rd","文章永久链接")</f>
        <v>文章永久链接</v>
      </c>
    </row>
    <row r="20" spans="1:5" x14ac:dyDescent="0.4">
      <c r="A20" s="2" t="s">
        <v>729</v>
      </c>
      <c r="B20" s="2" t="s">
        <v>760</v>
      </c>
      <c r="C20" s="2" t="s">
        <v>763</v>
      </c>
      <c r="D20" s="2" t="s">
        <v>759</v>
      </c>
      <c r="E20" s="3" t="str">
        <f>HYPERLINK("http://mp.weixin.qq.com/s?__biz=MjM5MjgzOTgyMw==&amp;mid=2651372670&amp;idx=2&amp;sn=a88f442dab1d74435c44f8044ece206f&amp;chksm=bd5c3d9e8a2bb488c39eafcd7ed7c5dffafb1996c1ee0658a6b748a8ef65be553734a185c2a0#rd","文章永久链接")</f>
        <v>文章永久链接</v>
      </c>
    </row>
    <row r="21" spans="1:5" x14ac:dyDescent="0.4">
      <c r="A21" s="2" t="s">
        <v>729</v>
      </c>
      <c r="B21" s="2" t="s">
        <v>758</v>
      </c>
      <c r="C21" s="2" t="s">
        <v>763</v>
      </c>
      <c r="D21" s="2" t="s">
        <v>756</v>
      </c>
      <c r="E21" s="3" t="str">
        <f>HYPERLINK("http://mp.weixin.qq.com/s?__biz=MjM5MjgzOTgyMw==&amp;mid=2651372670&amp;idx=3&amp;sn=c81758dd5908c54b431c803075a05f47&amp;chksm=bd5c3d9e8a2bb4885f86cfd464843b7f27d358536600fa04e8b1c68260f9f0cb50cf18181d8f#rd","文章永久链接")</f>
        <v>文章永久链接</v>
      </c>
    </row>
    <row r="22" spans="1:5" x14ac:dyDescent="0.4">
      <c r="A22" s="2" t="s">
        <v>729</v>
      </c>
      <c r="B22" s="2" t="s">
        <v>762</v>
      </c>
      <c r="C22" s="2" t="s">
        <v>757</v>
      </c>
      <c r="D22" s="2" t="s">
        <v>761</v>
      </c>
      <c r="E22" s="3" t="str">
        <f>HYPERLINK("http://mp.weixin.qq.com/s?__biz=MjM5MjgzOTgyMw==&amp;mid=2651372594&amp;idx=1&amp;sn=b0fa3e60e17a080ac91eef1309742901&amp;chksm=bd5c3dd28a2bb4c45dff90c59f2bdac4426e5e34f335872141e998f58cbccb5ec84630aee289#rd","文章永久链接")</f>
        <v>文章永久链接</v>
      </c>
    </row>
    <row r="23" spans="1:5" x14ac:dyDescent="0.4">
      <c r="A23" s="2" t="s">
        <v>729</v>
      </c>
      <c r="B23" s="2" t="s">
        <v>760</v>
      </c>
      <c r="C23" s="2" t="s">
        <v>757</v>
      </c>
      <c r="D23" s="2" t="s">
        <v>759</v>
      </c>
      <c r="E23" s="3" t="str">
        <f>HYPERLINK("http://mp.weixin.qq.com/s?__biz=MjM5MjgzOTgyMw==&amp;mid=2651372594&amp;idx=2&amp;sn=d13e9c9d022d6412299dfb18ab2ca619&amp;chksm=bd5c3dd28a2bb4c4785c95561c0c590b12a4585f9a2da5014e53898699239d303d433ae6732e#rd","文章永久链接")</f>
        <v>文章永久链接</v>
      </c>
    </row>
    <row r="24" spans="1:5" x14ac:dyDescent="0.4">
      <c r="A24" s="2" t="s">
        <v>729</v>
      </c>
      <c r="B24" s="2" t="s">
        <v>758</v>
      </c>
      <c r="C24" s="2" t="s">
        <v>757</v>
      </c>
      <c r="D24" s="2" t="s">
        <v>756</v>
      </c>
      <c r="E24" s="3" t="str">
        <f>HYPERLINK("http://mp.weixin.qq.com/s?__biz=MjM5MjgzOTgyMw==&amp;mid=2651372594&amp;idx=3&amp;sn=eeb4f6a3a77e584869c73cd0448e0b65&amp;chksm=bd5c3dd28a2bb4c4413b9ab956430bca154cd4b6d687b4a83b73d6593f51165f0d68ed84409c#rd","文章永久链接")</f>
        <v>文章永久链接</v>
      </c>
    </row>
    <row r="25" spans="1:5" x14ac:dyDescent="0.4">
      <c r="A25" s="2" t="s">
        <v>729</v>
      </c>
      <c r="B25" s="2" t="s">
        <v>755</v>
      </c>
      <c r="C25" s="2" t="s">
        <v>752</v>
      </c>
      <c r="D25" s="2" t="s">
        <v>754</v>
      </c>
      <c r="E25" s="3" t="str">
        <f>HYPERLINK("http://mp.weixin.qq.com/s?__biz=MjM5MjgzOTgyMw==&amp;mid=2651372447&amp;idx=1&amp;sn=12747ef8d60be930feb932954f9f37be&amp;chksm=bd5c3a7f8a2bb3698cb115a98fdc702d905ddf2617979caac246add5a754855a85abcda6beca#rd","文章永久链接")</f>
        <v>文章永久链接</v>
      </c>
    </row>
    <row r="26" spans="1:5" x14ac:dyDescent="0.4">
      <c r="A26" s="2" t="s">
        <v>729</v>
      </c>
      <c r="B26" s="2" t="s">
        <v>753</v>
      </c>
      <c r="C26" s="2" t="s">
        <v>752</v>
      </c>
      <c r="D26" s="2" t="s">
        <v>751</v>
      </c>
      <c r="E26" s="3" t="str">
        <f>HYPERLINK("http://mp.weixin.qq.com/s?__biz=MjM5MjgzOTgyMw==&amp;mid=2651372447&amp;idx=2&amp;sn=efed64c313425da1bacf7a6776b3fa26&amp;chksm=bd5c3a7f8a2bb369944d87bec273c2f926969e758770a11670c006eed858d4e8ad3665ad1a89#rd","文章永久链接")</f>
        <v>文章永久链接</v>
      </c>
    </row>
    <row r="27" spans="1:5" x14ac:dyDescent="0.4">
      <c r="A27" s="2" t="s">
        <v>729</v>
      </c>
      <c r="B27" s="2" t="s">
        <v>785</v>
      </c>
      <c r="C27" s="2" t="s">
        <v>784</v>
      </c>
      <c r="D27" s="2" t="s">
        <v>783</v>
      </c>
      <c r="E27" s="3" t="str">
        <f>HYPERLINK("http://mp.weixin.qq.com/s?__biz=MjM5MjgzOTgyMw==&amp;mid=2651372189&amp;idx=1&amp;sn=f8cafef9aaa7684e427fab3d259db603&amp;chksm=bd5c3b7d8a2bb26b80c3716d9e30ebc688f26c9776dbbf97f75ab7bfd91070cd583006c0cc54#rd","文章永久链接")</f>
        <v>文章永久链接</v>
      </c>
    </row>
    <row r="28" spans="1:5" x14ac:dyDescent="0.4">
      <c r="A28" s="2" t="s">
        <v>729</v>
      </c>
      <c r="B28" s="2" t="s">
        <v>782</v>
      </c>
      <c r="C28" s="2" t="s">
        <v>780</v>
      </c>
      <c r="D28" s="2" t="s">
        <v>781</v>
      </c>
      <c r="E28" s="3" t="str">
        <f>HYPERLINK("http://mp.weixin.qq.com/s?__biz=MjM5MjgzOTgyMw==&amp;mid=2651372164&amp;idx=1&amp;sn=6b8c31c9a7795f3fd8afc0f9cc7af26c&amp;chksm=bd5c3b648a2bb27221774efec964b79911e0f1f3bac6b02beedb56baa7045bf148a1467a65e9#rd","文章永久链接")</f>
        <v>文章永久链接</v>
      </c>
    </row>
    <row r="29" spans="1:5" x14ac:dyDescent="0.4">
      <c r="A29" s="2" t="s">
        <v>729</v>
      </c>
      <c r="B29" s="2" t="s">
        <v>779</v>
      </c>
      <c r="C29" s="2" t="s">
        <v>780</v>
      </c>
      <c r="D29" s="2" t="s">
        <v>777</v>
      </c>
      <c r="E29" s="3" t="str">
        <f>HYPERLINK("http://mp.weixin.qq.com/s?__biz=MjM5MjgzOTgyMw==&amp;mid=2651372164&amp;idx=2&amp;sn=aefc165759838e1fbbb6f8b373cb28c3&amp;chksm=bd5c3b648a2bb2720389e7302e212dfc4c95fc1fed34fa8e39c623628318fda3dafd7c583206#rd","文章永久链接")</f>
        <v>文章永久链接</v>
      </c>
    </row>
    <row r="30" spans="1:5" x14ac:dyDescent="0.4">
      <c r="A30" s="2" t="s">
        <v>729</v>
      </c>
      <c r="B30" s="2" t="s">
        <v>779</v>
      </c>
      <c r="C30" s="2" t="s">
        <v>778</v>
      </c>
      <c r="D30" s="2" t="s">
        <v>777</v>
      </c>
      <c r="E30" s="3" t="str">
        <f>HYPERLINK("http://mp.weixin.qq.com/s?__biz=MjM5MjgzOTgyMw==&amp;mid=2651372120&amp;idx=1&amp;sn=2f489db8b48d36aeef52eea51d618186&amp;chksm=bd5c3bb88a2bb2ae4d1e9b12ae573a98990b4be3291a275184dd2abf896b3f3798a7476a5866#rd","文章永久链接")</f>
        <v>文章永久链接</v>
      </c>
    </row>
    <row r="31" spans="1:5" x14ac:dyDescent="0.4">
      <c r="A31" s="2" t="s">
        <v>729</v>
      </c>
      <c r="B31" s="2" t="s">
        <v>776</v>
      </c>
      <c r="C31" s="2" t="s">
        <v>774</v>
      </c>
      <c r="D31" s="2" t="s">
        <v>775</v>
      </c>
      <c r="E31" s="3" t="str">
        <f>HYPERLINK("http://mp.weixin.qq.com/s?__biz=MjM5MjgzOTgyMw==&amp;mid=2651372072&amp;idx=1&amp;sn=4786a788f809ea0e5b31270731be415d&amp;chksm=bd5c3bc88a2bb2dece34893c1d97d244ae1b2dbed3c063e3a18f1d7612d535d2c91ee134e430#rd","文章永久链接")</f>
        <v>文章永久链接</v>
      </c>
    </row>
    <row r="32" spans="1:5" x14ac:dyDescent="0.4">
      <c r="A32" s="2" t="s">
        <v>729</v>
      </c>
      <c r="B32" s="2" t="s">
        <v>753</v>
      </c>
      <c r="C32" s="2" t="s">
        <v>774</v>
      </c>
      <c r="D32" s="2" t="s">
        <v>751</v>
      </c>
      <c r="E32" s="3" t="str">
        <f>HYPERLINK("http://mp.weixin.qq.com/s?__biz=MjM5MjgzOTgyMw==&amp;mid=2651372072&amp;idx=2&amp;sn=fb88f1dd76fb173856fed1cc43b2a35d&amp;chksm=bd5c3bc88a2bb2de209c320b029216c39a290d07fe02c5e9e4d409c3609a87357ef3940b69f8#rd","文章永久链接")</f>
        <v>文章永久链接</v>
      </c>
    </row>
    <row r="33" spans="1:5" x14ac:dyDescent="0.4">
      <c r="A33" s="2" t="s">
        <v>729</v>
      </c>
      <c r="B33" s="2" t="s">
        <v>753</v>
      </c>
      <c r="C33" s="2" t="s">
        <v>773</v>
      </c>
      <c r="D33" s="2" t="s">
        <v>751</v>
      </c>
      <c r="E33" s="3" t="str">
        <f>HYPERLINK("http://mp.weixin.qq.com/s?__biz=MjM5MjgzOTgyMw==&amp;mid=2651371890&amp;idx=1&amp;sn=4b9bc1f7c5f435e566eeb540551dafd1&amp;chksm=bd5c38928a2bb184499ecaaaae6e8782115580c3f280f8c83dd54b3c63a6d6e1b0f58c15499b#rd","文章永久链接")</f>
        <v>文章永久链接</v>
      </c>
    </row>
    <row r="34" spans="1:5" x14ac:dyDescent="0.4">
      <c r="A34" s="2" t="s">
        <v>729</v>
      </c>
      <c r="B34" s="2" t="s">
        <v>771</v>
      </c>
      <c r="C34" s="2" t="s">
        <v>772</v>
      </c>
      <c r="D34" s="2" t="s">
        <v>769</v>
      </c>
      <c r="E34" s="3" t="str">
        <f>HYPERLINK("http://mp.weixin.qq.com/s?__biz=MjM5MjgzOTgyMw==&amp;mid=2651371781&amp;idx=1&amp;sn=56cdf83e4e8277dec3ac0814712c5a8b&amp;chksm=bd5c38e58a2bb1f34e833ce9922886a9c3a3375f3a1eb0ac8867f2cce940b6e8335c5dfaac08#rd","文章永久链接")</f>
        <v>文章永久链接</v>
      </c>
    </row>
    <row r="35" spans="1:5" x14ac:dyDescent="0.4">
      <c r="A35" s="2" t="s">
        <v>729</v>
      </c>
      <c r="B35" s="2" t="s">
        <v>771</v>
      </c>
      <c r="C35" s="2" t="s">
        <v>770</v>
      </c>
      <c r="D35" s="2" t="s">
        <v>769</v>
      </c>
      <c r="E35" s="3" t="str">
        <f>HYPERLINK("http://mp.weixin.qq.com/s?__biz=MjM5MjgzOTgyMw==&amp;mid=2651371780&amp;idx=1&amp;sn=9ec90aacadfc2a7267020a39d15f785b&amp;chksm=bd5c38e48a2bb1f2c5e33a5ef471c456e014af5214f419295b82df24f0f7e52eea36687628f1#rd","文章永久链接")</f>
        <v>文章永久链接</v>
      </c>
    </row>
    <row r="36" spans="1:5" x14ac:dyDescent="0.4">
      <c r="A36" s="2" t="s">
        <v>729</v>
      </c>
      <c r="B36" s="2" t="s">
        <v>793</v>
      </c>
      <c r="C36" s="2" t="s">
        <v>797</v>
      </c>
      <c r="D36" s="2" t="s">
        <v>791</v>
      </c>
      <c r="E36" s="3" t="str">
        <f>HYPERLINK("http://mp.weixin.qq.com/s?__biz=MjM5MjgzOTgyMw==&amp;mid=2651371718&amp;idx=1&amp;sn=4712c3a896452d79f695826faed5c161&amp;chksm=bd5c39268a2bb0305d35413b12c9f9d17552c8fe1b76c39319d5a6e86deaef0be9ef6fb506ff#rd","文章永久链接")</f>
        <v>文章永久链接</v>
      </c>
    </row>
    <row r="37" spans="1:5" x14ac:dyDescent="0.4">
      <c r="A37" s="2" t="s">
        <v>729</v>
      </c>
      <c r="B37" s="2" t="s">
        <v>798</v>
      </c>
      <c r="C37" s="2" t="s">
        <v>797</v>
      </c>
      <c r="D37" s="2" t="s">
        <v>796</v>
      </c>
      <c r="E37" s="3" t="str">
        <f>HYPERLINK("http://mp.weixin.qq.com/s?__biz=MjM5MjgzOTgyMw==&amp;mid=2651371718&amp;idx=2&amp;sn=47c77377888ed58bc2a600c25512a940&amp;chksm=bd5c39268a2bb030a46cef0d0b18bfb71af77a1da97571083873d035109766a8dca7e1e7585b#rd","文章永久链接")</f>
        <v>文章永久链接</v>
      </c>
    </row>
    <row r="38" spans="1:5" x14ac:dyDescent="0.4">
      <c r="A38" s="2" t="s">
        <v>729</v>
      </c>
      <c r="B38" s="2" t="s">
        <v>795</v>
      </c>
      <c r="C38" s="2" t="s">
        <v>792</v>
      </c>
      <c r="D38" s="2" t="s">
        <v>794</v>
      </c>
      <c r="E38" s="3" t="str">
        <f>HYPERLINK("http://mp.weixin.qq.com/s?__biz=MjM5MjgzOTgyMw==&amp;mid=2651371711&amp;idx=1&amp;sn=d85a1b954018d256afdc21e599532a63&amp;chksm=bd5c395f8a2bb049413bd68e4147d43aa4b2a40db57312147bdf21b687c6b6453da7999a1701#rd","文章永久链接")</f>
        <v>文章永久链接</v>
      </c>
    </row>
    <row r="39" spans="1:5" x14ac:dyDescent="0.4">
      <c r="A39" s="2" t="s">
        <v>729</v>
      </c>
      <c r="B39" s="2" t="s">
        <v>793</v>
      </c>
      <c r="C39" s="2" t="s">
        <v>792</v>
      </c>
      <c r="D39" s="2" t="s">
        <v>791</v>
      </c>
      <c r="E39" s="3" t="str">
        <f>HYPERLINK("http://mp.weixin.qq.com/s?__biz=MjM5MjgzOTgyMw==&amp;mid=2651371711&amp;idx=2&amp;sn=14fed1ef890ace3d404781b65a27a895&amp;chksm=bd5c395f8a2bb0490a349d9a5e5cfb43d14846c8f57903fc8aac880f7a2bfd5b173fda85424c#rd","文章永久链接")</f>
        <v>文章永久链接</v>
      </c>
    </row>
    <row r="40" spans="1:5" x14ac:dyDescent="0.4">
      <c r="A40" s="2" t="s">
        <v>729</v>
      </c>
      <c r="B40" s="2" t="s">
        <v>790</v>
      </c>
      <c r="C40" s="2" t="s">
        <v>787</v>
      </c>
      <c r="D40" s="2" t="s">
        <v>789</v>
      </c>
      <c r="E40" s="3" t="str">
        <f>HYPERLINK("http://mp.weixin.qq.com/s?__biz=MjM5MjgzOTgyMw==&amp;mid=2651371657&amp;idx=1&amp;sn=f4bba8a7ba691e2754519dc1723d90e0&amp;chksm=bd5c39698a2bb07febafea26f43ca04188087bdb8583f47112231d73c04a0ad0f1149f624a23#rd","文章永久链接")</f>
        <v>文章永久链接</v>
      </c>
    </row>
    <row r="41" spans="1:5" x14ac:dyDescent="0.4">
      <c r="A41" s="2" t="s">
        <v>729</v>
      </c>
      <c r="B41" s="2" t="s">
        <v>788</v>
      </c>
      <c r="C41" s="2" t="s">
        <v>787</v>
      </c>
      <c r="D41" s="2" t="s">
        <v>786</v>
      </c>
      <c r="E41" s="3" t="str">
        <f>HYPERLINK("http://mp.weixin.qq.com/s?__biz=MjM5MjgzOTgyMw==&amp;mid=2651371657&amp;idx=2&amp;sn=51b2ee6a859859339e16165d2fb7ec3e&amp;chksm=bd5c39698a2bb07fca1f6f735853ebd87be4f2ca7df342ff9f64833c4ea7aba9b80232ecdbc9#rd","文章永久链接")</f>
        <v>文章永久链接</v>
      </c>
    </row>
  </sheetData>
  <sortState xmlns:xlrd2="http://schemas.microsoft.com/office/spreadsheetml/2017/richdata2" ref="A5:E41">
    <sortCondition descending="1" ref="C5:C41"/>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中信证券研究</vt:lpstr>
      <vt:lpstr>国泰君安证券研究</vt:lpstr>
      <vt:lpstr>中泰证券研究</vt:lpstr>
      <vt:lpstr>张忆东策略世界</vt:lpstr>
      <vt:lpstr>股市荀策</vt:lpstr>
      <vt:lpstr>分析师徐彪</vt:lpstr>
      <vt:lpstr>招商银行研究</vt:lpstr>
      <vt:lpstr>李迅雷金融与投资</vt:lpstr>
      <vt:lpstr>兴业策略</vt:lpstr>
      <vt:lpstr>华泰策略研究</vt:lpstr>
      <vt:lpstr>伍戈经济笔记</vt:lpstr>
      <vt:lpstr>姜超的投资视界</vt:lpstr>
      <vt:lpstr>中金点睛</vt:lpstr>
      <vt:lpstr>固收彬法</vt:lpstr>
      <vt:lpstr>雪涛宏观笔记</vt:lpstr>
      <vt:lpstr>戴康的策略世界</vt:lpstr>
      <vt:lpstr>中金策略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dc:creator>
  <cp:lastModifiedBy>mia</cp:lastModifiedBy>
  <dcterms:created xsi:type="dcterms:W3CDTF">2021-04-26T00:24:33Z</dcterms:created>
  <dcterms:modified xsi:type="dcterms:W3CDTF">2021-05-02T16:43:57Z</dcterms:modified>
</cp:coreProperties>
</file>