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mia\Desktop\wechat_spider\"/>
    </mc:Choice>
  </mc:AlternateContent>
  <xr:revisionPtr revIDLastSave="0" documentId="13_ncr:1_{A56EC1D7-481D-426E-B0F3-5721B2046EA6}" xr6:coauthVersionLast="46" xr6:coauthVersionMax="46" xr10:uidLastSave="{00000000-0000-0000-0000-000000000000}"/>
  <bookViews>
    <workbookView xWindow="-96" yWindow="-96" windowWidth="23232" windowHeight="12552" firstSheet="8" activeTab="16" xr2:uid="{4EB23D91-E3F4-4C14-BE97-CE3ED75394A5}"/>
  </bookViews>
  <sheets>
    <sheet name="中信证券研究" sheetId="2" r:id="rId1"/>
    <sheet name="国泰君安证券研究" sheetId="3" r:id="rId2"/>
    <sheet name="中泰证券研究" sheetId="4" r:id="rId3"/>
    <sheet name="张忆东策略世界" sheetId="5" r:id="rId4"/>
    <sheet name="股市荀策" sheetId="6" r:id="rId5"/>
    <sheet name="分析师徐彪" sheetId="7" r:id="rId6"/>
    <sheet name="招商银行研究" sheetId="8" r:id="rId7"/>
    <sheet name="李迅雷金融与投资" sheetId="9" r:id="rId8"/>
    <sheet name="兴业策略" sheetId="10" r:id="rId9"/>
    <sheet name="华泰策略研究" sheetId="11" r:id="rId10"/>
    <sheet name="伍戈经济笔记" sheetId="12" r:id="rId11"/>
    <sheet name="姜超的投资视界" sheetId="13" r:id="rId12"/>
    <sheet name="中金点睛" sheetId="14" r:id="rId13"/>
    <sheet name="固收彬法" sheetId="15" r:id="rId14"/>
    <sheet name="雪涛宏观笔记" sheetId="16" r:id="rId15"/>
    <sheet name="戴康的策略世界" sheetId="17" r:id="rId16"/>
    <sheet name="中金策略" sheetId="18" r:id="rId1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18" l="1"/>
  <c r="E6" i="18"/>
  <c r="E5" i="18"/>
  <c r="E4" i="18"/>
  <c r="E3" i="18"/>
  <c r="E2" i="18"/>
  <c r="E9" i="17"/>
  <c r="E8" i="17"/>
  <c r="E7" i="17"/>
  <c r="E6" i="17"/>
  <c r="E5" i="17"/>
  <c r="E4" i="17"/>
  <c r="E3" i="17"/>
  <c r="E2" i="17"/>
  <c r="E3" i="16"/>
  <c r="E2" i="16"/>
  <c r="E17" i="15"/>
  <c r="E16" i="15"/>
  <c r="E15" i="15"/>
  <c r="E14" i="15"/>
  <c r="E13" i="15"/>
  <c r="E12" i="15"/>
  <c r="E11" i="15"/>
  <c r="E10" i="15"/>
  <c r="E9" i="15"/>
  <c r="E8" i="15"/>
  <c r="E7" i="15"/>
  <c r="E6" i="15"/>
  <c r="E5" i="15"/>
  <c r="E4" i="15"/>
  <c r="E3" i="15"/>
  <c r="E2" i="15"/>
  <c r="E20" i="14"/>
  <c r="E19" i="14"/>
  <c r="E18" i="14"/>
  <c r="E17" i="14"/>
  <c r="E16" i="14"/>
  <c r="E15" i="14"/>
  <c r="E14" i="14"/>
  <c r="E13" i="14"/>
  <c r="E12" i="14"/>
  <c r="E11" i="14"/>
  <c r="E10" i="14"/>
  <c r="E9" i="14"/>
  <c r="E8" i="14"/>
  <c r="E7" i="14"/>
  <c r="E6" i="14"/>
  <c r="E5" i="14"/>
  <c r="E4" i="14"/>
  <c r="E3" i="14"/>
  <c r="E2" i="14"/>
  <c r="E2" i="13"/>
  <c r="E3" i="11"/>
  <c r="E2" i="11"/>
  <c r="E13" i="10"/>
  <c r="E12" i="10"/>
  <c r="E11" i="10"/>
  <c r="E10" i="10"/>
  <c r="E9" i="10"/>
  <c r="E8" i="10"/>
  <c r="E7" i="10"/>
  <c r="E6" i="10"/>
  <c r="E5" i="10"/>
  <c r="E4" i="10"/>
  <c r="E3" i="10"/>
  <c r="E2" i="10"/>
  <c r="E4" i="9"/>
  <c r="E3" i="9"/>
  <c r="E2" i="9"/>
  <c r="E7" i="8"/>
  <c r="E6" i="8"/>
  <c r="E5" i="8"/>
  <c r="E4" i="8"/>
  <c r="E3" i="8"/>
  <c r="E2" i="8"/>
  <c r="E2" i="7"/>
  <c r="E3" i="6"/>
  <c r="E2" i="6"/>
  <c r="E3" i="5"/>
  <c r="E2" i="5"/>
  <c r="E19" i="4"/>
  <c r="E18" i="4"/>
  <c r="E17" i="4"/>
  <c r="E16" i="4"/>
  <c r="E15" i="4"/>
  <c r="E14" i="4"/>
  <c r="E13" i="4"/>
  <c r="E12" i="4"/>
  <c r="E11" i="4"/>
  <c r="E10" i="4"/>
  <c r="E9" i="4"/>
  <c r="E8" i="4"/>
  <c r="E7" i="4"/>
  <c r="E6" i="4"/>
  <c r="E5" i="4"/>
  <c r="E4" i="4"/>
  <c r="E3" i="4"/>
  <c r="E2" i="4"/>
  <c r="E29" i="3"/>
  <c r="E28" i="3"/>
  <c r="E27" i="3"/>
  <c r="E26" i="3"/>
  <c r="E25" i="3"/>
  <c r="E24" i="3"/>
  <c r="E23" i="3"/>
  <c r="E22" i="3"/>
  <c r="E21" i="3"/>
  <c r="E20" i="3"/>
  <c r="E19" i="3"/>
  <c r="E18" i="3"/>
  <c r="E17" i="3"/>
  <c r="E16" i="3"/>
  <c r="E15" i="3"/>
  <c r="E14" i="3"/>
  <c r="E13" i="3"/>
  <c r="E12" i="3"/>
  <c r="E11" i="3"/>
  <c r="E10" i="3"/>
  <c r="E9" i="3"/>
  <c r="E8" i="3"/>
  <c r="E7" i="3"/>
  <c r="E6" i="3"/>
  <c r="E5" i="3"/>
  <c r="E4" i="3"/>
  <c r="E3" i="3"/>
  <c r="E2" i="3"/>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E12" i="18"/>
  <c r="E11" i="18"/>
  <c r="E10" i="18"/>
  <c r="E9" i="18"/>
  <c r="E8" i="18"/>
  <c r="E14" i="17"/>
  <c r="E13" i="17"/>
  <c r="E12" i="17"/>
  <c r="E11" i="17"/>
  <c r="E10" i="17"/>
  <c r="E7" i="16"/>
  <c r="E6" i="16"/>
  <c r="E5" i="16"/>
  <c r="E4" i="16"/>
  <c r="E36" i="15"/>
  <c r="E35" i="15"/>
  <c r="E34" i="15"/>
  <c r="E33" i="15"/>
  <c r="E32" i="15"/>
  <c r="E31" i="15"/>
  <c r="E30" i="15"/>
  <c r="E29" i="15"/>
  <c r="E28" i="15"/>
  <c r="E27" i="15"/>
  <c r="E26" i="15"/>
  <c r="E25" i="15"/>
  <c r="E24" i="15"/>
  <c r="E23" i="15"/>
  <c r="E22" i="15"/>
  <c r="E21" i="15"/>
  <c r="E20" i="15"/>
  <c r="E19" i="15"/>
  <c r="E18" i="15"/>
  <c r="E37" i="14"/>
  <c r="E36" i="14"/>
  <c r="E35" i="14"/>
  <c r="E34" i="14"/>
  <c r="E33" i="14"/>
  <c r="E32" i="14"/>
  <c r="E31" i="14"/>
  <c r="E30" i="14"/>
  <c r="E29" i="14"/>
  <c r="E28" i="14"/>
  <c r="E27" i="14"/>
  <c r="E26" i="14"/>
  <c r="E25" i="14"/>
  <c r="E24" i="14"/>
  <c r="E23" i="14"/>
  <c r="E22" i="14"/>
  <c r="E21" i="14"/>
  <c r="E3" i="13"/>
  <c r="E2" i="12"/>
  <c r="E5" i="11"/>
  <c r="E4" i="11"/>
  <c r="E26" i="10"/>
  <c r="E25" i="10"/>
  <c r="E24" i="10"/>
  <c r="E23" i="10"/>
  <c r="E22" i="10"/>
  <c r="E21" i="10"/>
  <c r="E20" i="10"/>
  <c r="E19" i="10"/>
  <c r="E18" i="10"/>
  <c r="E17" i="10"/>
  <c r="E16" i="10"/>
  <c r="E15" i="10"/>
  <c r="E14" i="10"/>
  <c r="E10" i="9"/>
  <c r="E9" i="9"/>
  <c r="E8" i="9"/>
  <c r="E7" i="9"/>
  <c r="E6" i="9"/>
  <c r="E5" i="9"/>
  <c r="E13" i="8"/>
  <c r="E12" i="8"/>
  <c r="E11" i="8"/>
  <c r="E10" i="8"/>
  <c r="E9" i="8"/>
  <c r="E8" i="8"/>
  <c r="E5" i="7"/>
  <c r="E4" i="7"/>
  <c r="E3" i="7"/>
  <c r="E6" i="6"/>
  <c r="E5" i="6"/>
  <c r="E4" i="6"/>
  <c r="E8" i="5"/>
  <c r="E7" i="5"/>
  <c r="E6" i="5"/>
  <c r="E5" i="5"/>
  <c r="E4" i="5"/>
  <c r="E45" i="4"/>
  <c r="E44" i="4"/>
  <c r="E43" i="4"/>
  <c r="E42" i="4"/>
  <c r="E41" i="4"/>
  <c r="E40" i="4"/>
  <c r="E39" i="4"/>
  <c r="E38" i="4"/>
  <c r="E37" i="4"/>
  <c r="E36" i="4"/>
  <c r="E35" i="4"/>
  <c r="E34" i="4"/>
  <c r="E33" i="4"/>
  <c r="E32" i="4"/>
  <c r="E31" i="4"/>
  <c r="E30" i="4"/>
  <c r="E29" i="4"/>
  <c r="E28" i="4"/>
  <c r="E27" i="4"/>
  <c r="E26" i="4"/>
  <c r="E25" i="4"/>
  <c r="E24" i="4"/>
  <c r="E23" i="4"/>
  <c r="E22" i="4"/>
  <c r="E21" i="4"/>
  <c r="E20" i="4"/>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20" i="18"/>
  <c r="E19" i="18"/>
  <c r="E18" i="18"/>
  <c r="E17" i="18"/>
  <c r="E16" i="18"/>
  <c r="E15" i="18"/>
  <c r="E14" i="18"/>
  <c r="E13" i="18"/>
  <c r="E23" i="17"/>
  <c r="E22" i="17"/>
  <c r="E21" i="17"/>
  <c r="E20" i="17"/>
  <c r="E19" i="17"/>
  <c r="E18" i="17"/>
  <c r="E17" i="17"/>
  <c r="E16" i="17"/>
  <c r="E15" i="17"/>
  <c r="E50" i="15"/>
  <c r="E49" i="15"/>
  <c r="E48" i="15"/>
  <c r="E47" i="15"/>
  <c r="E46" i="15"/>
  <c r="E45" i="15"/>
  <c r="E44" i="15"/>
  <c r="E43" i="15"/>
  <c r="E42" i="15"/>
  <c r="E41" i="15"/>
  <c r="E40" i="15"/>
  <c r="E39" i="15"/>
  <c r="E38" i="15"/>
  <c r="E37" i="15"/>
  <c r="E49" i="14"/>
  <c r="E48" i="14"/>
  <c r="E47" i="14"/>
  <c r="E46" i="14"/>
  <c r="E45" i="14"/>
  <c r="E44" i="14"/>
  <c r="E43" i="14"/>
  <c r="E42" i="14"/>
  <c r="E41" i="14"/>
  <c r="E40" i="14"/>
  <c r="E39" i="14"/>
  <c r="E38" i="14"/>
  <c r="E3" i="12"/>
  <c r="E9" i="11"/>
  <c r="E8" i="11"/>
  <c r="E7" i="11"/>
  <c r="E6" i="11"/>
  <c r="E40" i="10"/>
  <c r="E39" i="10"/>
  <c r="E38" i="10"/>
  <c r="E37" i="10"/>
  <c r="E36" i="10"/>
  <c r="E35" i="10"/>
  <c r="E34" i="10"/>
  <c r="E33" i="10"/>
  <c r="E32" i="10"/>
  <c r="E31" i="10"/>
  <c r="E30" i="10"/>
  <c r="E29" i="10"/>
  <c r="E28" i="10"/>
  <c r="E27" i="10"/>
  <c r="E13" i="9"/>
  <c r="E12" i="9"/>
  <c r="E11" i="9"/>
  <c r="E18" i="8"/>
  <c r="E17" i="8"/>
  <c r="E16" i="8"/>
  <c r="E15" i="8"/>
  <c r="E14" i="8"/>
  <c r="E12" i="7"/>
  <c r="E11" i="7"/>
  <c r="E10" i="7"/>
  <c r="E9" i="7"/>
  <c r="E8" i="7"/>
  <c r="E7" i="7"/>
  <c r="E6" i="7"/>
  <c r="E11" i="6"/>
  <c r="E10" i="6"/>
  <c r="E9" i="6"/>
  <c r="E8" i="6"/>
  <c r="E7" i="6"/>
  <c r="E11" i="5"/>
  <c r="E10" i="5"/>
  <c r="E9" i="5"/>
  <c r="E69" i="4"/>
  <c r="E68" i="4"/>
  <c r="E67" i="4"/>
  <c r="E66" i="4"/>
  <c r="E65" i="4"/>
  <c r="E64" i="4"/>
  <c r="E63" i="4"/>
  <c r="E62" i="4"/>
  <c r="E61" i="4"/>
  <c r="E60" i="4"/>
  <c r="E59" i="4"/>
  <c r="E58" i="4"/>
  <c r="E57" i="4"/>
  <c r="E56" i="4"/>
  <c r="E55" i="4"/>
  <c r="E54" i="4"/>
  <c r="E53" i="4"/>
  <c r="E52" i="4"/>
  <c r="E51" i="4"/>
  <c r="E50" i="4"/>
  <c r="E49" i="4"/>
  <c r="E48" i="4"/>
  <c r="E47" i="4"/>
  <c r="E46" i="4"/>
  <c r="E78" i="3"/>
  <c r="E77" i="3"/>
  <c r="E76" i="3"/>
  <c r="E75" i="3"/>
  <c r="E74" i="3"/>
  <c r="E73" i="3"/>
  <c r="E72" i="3"/>
  <c r="E71" i="3"/>
  <c r="E70" i="3"/>
  <c r="E69" i="3"/>
  <c r="E68" i="3"/>
  <c r="E67" i="3"/>
  <c r="E66" i="3"/>
  <c r="E65" i="3"/>
  <c r="E64" i="3"/>
  <c r="E102" i="2"/>
  <c r="E101" i="2"/>
  <c r="E100" i="2"/>
  <c r="E99" i="2"/>
  <c r="E98" i="2"/>
  <c r="E97" i="2"/>
  <c r="E96" i="2"/>
  <c r="E95" i="2"/>
  <c r="E94" i="2"/>
  <c r="E93" i="2"/>
  <c r="E92" i="2"/>
  <c r="E91" i="2"/>
  <c r="E90" i="2"/>
  <c r="E89" i="2"/>
  <c r="E88" i="2"/>
  <c r="E87" i="2"/>
  <c r="E86" i="2"/>
  <c r="E85" i="2"/>
  <c r="E84" i="2"/>
  <c r="E83" i="2"/>
  <c r="E82" i="2"/>
  <c r="E81" i="2"/>
  <c r="E26" i="17"/>
  <c r="E25" i="17"/>
  <c r="E24" i="17"/>
  <c r="E8" i="16"/>
  <c r="E43" i="10"/>
  <c r="E42" i="10"/>
  <c r="E41" i="10"/>
  <c r="E14" i="9"/>
  <c r="E21" i="8"/>
  <c r="E20" i="8"/>
  <c r="E19" i="8"/>
  <c r="E12" i="6"/>
  <c r="E12" i="5"/>
  <c r="E70" i="4"/>
  <c r="E103" i="2"/>
</calcChain>
</file>

<file path=xl/sharedStrings.xml><?xml version="1.0" encoding="utf-8"?>
<sst xmlns="http://schemas.openxmlformats.org/spreadsheetml/2006/main" count="2130" uniqueCount="1010">
  <si>
    <t>中信证券研究</t>
  </si>
  <si>
    <t>app_msg_url</t>
  </si>
  <si>
    <t>app_msg_digest</t>
  </si>
  <si>
    <t>msg_create_time</t>
  </si>
  <si>
    <t>app_msg_title</t>
  </si>
  <si>
    <t>biz_name</t>
  </si>
  <si>
    <t>中泰证券研究</t>
  </si>
  <si>
    <t>中泰总量团队周末讨论会</t>
  </si>
  <si>
    <t>张忆东策略世界</t>
  </si>
  <si>
    <t>股市荀策</t>
  </si>
  <si>
    <t>招商银行研究</t>
  </si>
  <si>
    <t>李迅雷金融与投资</t>
  </si>
  <si>
    <t>XYSTRATEGY</t>
  </si>
  <si>
    <t>戴康的策略世界</t>
  </si>
  <si>
    <t>基于分析师重点跟踪公司，重构A股全动态估值！</t>
  </si>
  <si>
    <t>【广发策略】剔除基数效应，A股盈利显著改善 ——20年报21一季报业绩速览</t>
  </si>
  <si>
    <t>剔除去年一季度低基数效应后，21Q1A股剔除金融一季报利润增速32.01%（年报利润增速3.27%）。</t>
  </si>
  <si>
    <t>一周研读｜基金持仓分析显示抱团仍在延续</t>
  </si>
  <si>
    <t>2021-05-01 11:44:43</t>
  </si>
  <si>
    <t>关键词：2021Q1基金持仓分析</t>
  </si>
  <si>
    <t>印度疫情失控会否阻碍全球经济复苏</t>
  </si>
  <si>
    <t>2021-05-01 22:12:21</t>
  </si>
  <si>
    <t>【兴证张忆东团队】五月不穷，逢低做多 ——兴证海外2021年5月港股策略及金股组合</t>
  </si>
  <si>
    <t>2021-05-02 23:01:55</t>
  </si>
  <si>
    <t>兴证海外2021年5月港股策略及金股组合</t>
  </si>
  <si>
    <t>【海通策略】盈利在高位？不，低位——20年年报及21年一季报点评（荀玉根、李影、郑子勋）</t>
  </si>
  <si>
    <t>2021-05-01 13:07:07</t>
  </si>
  <si>
    <t>21Q1A股归母净利润同比为53%，两年年化同比为8%，预计全年同比18-24%，ROE全年为9.6%。</t>
  </si>
  <si>
    <t>【招银研究|宏观点评】行稳致远——2021年4月中央政治局会议点评</t>
  </si>
  <si>
    <t>2021-05-02 09:54:55</t>
  </si>
  <si>
    <t>工作重心更加倾向调结构。</t>
  </si>
  <si>
    <t>【招银研究|宏观月报】春回大地——2021年4月宏观经济月报</t>
  </si>
  <si>
    <t>2021-05-01 18:16:27</t>
  </si>
  <si>
    <t>全球疫情加剧，国内稳步复苏。</t>
  </si>
  <si>
    <t>【招银研究|宏观点评】复苏节奏放缓，消费动能增强——2021年4月PMI数据点评</t>
  </si>
  <si>
    <t>我国经济总体修复放缓，消费稳步恢复。</t>
  </si>
  <si>
    <t>2021-05-01 20:16:11</t>
  </si>
  <si>
    <t>一季度机构投资者的最大公约数在哪里？——A股机构化进程系列之二</t>
  </si>
  <si>
    <t>2021-05-02 20:55:12</t>
  </si>
  <si>
    <t>2021年一季度，机构投资者600亿资金加仓银行，医药、电子分别获得400亿资金流入，另有300亿流向基础化工行业</t>
  </si>
  <si>
    <t>劳动节快乐！</t>
  </si>
  <si>
    <t>2021-05-01 22:30:44</t>
  </si>
  <si>
    <t>美国加税往事（天风宏观宋雪涛）</t>
  </si>
  <si>
    <t>2021-05-02 07:37:32</t>
  </si>
  <si>
    <t>大政府时代呼之欲出，加税能否带来平等？</t>
  </si>
  <si>
    <t>2021-05-01 09:15:12</t>
  </si>
  <si>
    <t>【广发策略】本周A股全动态估值变化——广发全动态估值比较周报（4月第5期）</t>
  </si>
  <si>
    <t>【广发策略】一张图看懂本周A股估值变化-广发TTM估值比较周报（4月第5期）</t>
  </si>
  <si>
    <t>A股总体PE（TTM）从上周20.44倍下降到本周19.95倍，PB（LF）从上周1.86倍上升到本周1.91倍。</t>
  </si>
  <si>
    <t>晨会0507｜美股的增量资金来自哪里？</t>
  </si>
  <si>
    <t>2021-05-07 08:26:10</t>
  </si>
  <si>
    <t>美股的增量资金来自哪里？</t>
  </si>
  <si>
    <t>全球市场｜美股的增量资金来自哪里？—​2021年5月</t>
  </si>
  <si>
    <t>本月聚焦：2021年SPX回购预计同比增长37.5%至6936亿美元</t>
  </si>
  <si>
    <t>政策｜以攻为守，彰显中国态度：澳大利亚事件点评</t>
  </si>
  <si>
    <t>直接影响或主要体现为铁矿、锂矿等资源品价格上涨，对资本市场的影响相对间接</t>
  </si>
  <si>
    <t>有色｜西澳锂矿企业2021Q1生产经营总结</t>
  </si>
  <si>
    <t>预计二季度锂精矿价格将继续保持上涨趋势，价格中枢或抬升至700-800美元/吨</t>
  </si>
  <si>
    <t>钢铁｜政策方向继续趋严，钢铁布局时点再临：产能置换实施办法政策点评</t>
  </si>
  <si>
    <t>预计后续产钢大省产能将面临更强监管，行业格局或明显改善</t>
  </si>
  <si>
    <t>银行｜金融开放进行时：关于《粤港澳大湾区“跨境理财通”业务试点实施细则（征求意见稿）》的点评</t>
  </si>
  <si>
    <t>跨境理财通有助扩大境内外资金投资范围，提升国内金融业全球经营能力</t>
  </si>
  <si>
    <t>配置｜净值化初结果实，产品线多元布局：2021Q1银行理财回顾及展望</t>
  </si>
  <si>
    <t>2021Q1银行理财回顾及展望</t>
  </si>
  <si>
    <t>地产｜去杠杆，控增速，面向未来：2020年年报总评</t>
  </si>
  <si>
    <t>供给侧改革——道阻且长，行则将至</t>
  </si>
  <si>
    <t>晨会0506｜走出通胀焦虑，布局估值弹性</t>
  </si>
  <si>
    <t>2021-05-06 08:42:02</t>
  </si>
  <si>
    <t>走出通胀焦虑，布局估值弹性</t>
  </si>
  <si>
    <t>固收｜目前经济存在滞胀的风险吗？</t>
  </si>
  <si>
    <t>短期无需担忧“滞胀”，未来滞胀风险也相对可控</t>
  </si>
  <si>
    <t>海外策略｜海外“全中国组合”—2021年5月</t>
  </si>
  <si>
    <t>建议关注估值回调到合理区间的“新经济”龙头，同时增配传统板块的低估值优质标的</t>
  </si>
  <si>
    <t>银行｜改善与分化：2021年一季报回顾</t>
  </si>
  <si>
    <t>一季报显示，上市银行盈利处于稳步改善通道，反映宏观经济景气度的持续修复</t>
  </si>
  <si>
    <t>紫光国微（002049）：芯片设计领军者，自主可控主力军</t>
  </si>
  <si>
    <t>国内领先的芯片设计领军企业，受益自主可控趋势业绩加速释放</t>
  </si>
  <si>
    <t>电子｜淡季不淡，高景气下电子行业表现亮眼：2020年年报暨2021年一季报总结</t>
  </si>
  <si>
    <t>电子板块下游的消费端正稳定复苏，电子行业Q1业绩总体表现强劲</t>
  </si>
  <si>
    <t>煤炭｜业绩预期扭转，景气高位向好：2020年报及2021年一季报总结</t>
  </si>
  <si>
    <t>景气高位趋势不改，继续积极参与低估值公司</t>
  </si>
  <si>
    <t>Yalla（YALA）：核心产品表现强劲，平台战略稳步推进</t>
  </si>
  <si>
    <t>预计一季度公司收入有望超出指引上限，并继续看好公司短、中期的成长性与投资价值</t>
  </si>
  <si>
    <t>策略聚焦｜走出通胀焦虑，布局估值弹性</t>
  </si>
  <si>
    <t>2021-05-05 15:01:02</t>
  </si>
  <si>
    <t>结构博弈加剧，整体波澜不惊，估值替代业绩成为主要驱动</t>
  </si>
  <si>
    <t>策略｜一季报全面超预期，工业板块为最大亮点：A股市场2020年年报及2021年一季报回顾</t>
  </si>
  <si>
    <t>2020年A股盈利实现正增长，2021年一季报整体超预期</t>
  </si>
  <si>
    <t>策略｜再融资新规以来定增市场特征梳理</t>
  </si>
  <si>
    <t>注册制观察</t>
  </si>
  <si>
    <t>政策｜固本培元稳预期，凝神聚力促改革：政治局会议点评</t>
  </si>
  <si>
    <t>政治局会议召基调不改，政策“不急转弯”延续</t>
  </si>
  <si>
    <t>量化｜规模首破千亿，公募FOF步入发展新阶段：2021Q1公募FOF盘点与展望</t>
  </si>
  <si>
    <t>截至2020年1季度，公募FOF数量和规模持续增长</t>
  </si>
  <si>
    <t>香港交易所（00388.HK）：新经济重塑产业结构，带动ADT稳步上移</t>
  </si>
  <si>
    <t>港交所的盈利能力与ADT（日均交易额）高度相关。维持“增持”评级</t>
  </si>
  <si>
    <t>国泰君安证券研究</t>
  </si>
  <si>
    <t>晨报0508 | 4月贸易数据点评、5月投资策略、转债深度掘金专题、玻纤专题</t>
  </si>
  <si>
    <t>2021-05-08 08:27:22</t>
  </si>
  <si>
    <t>更多国君精彩研报，可登录道合APP或联系对口销售获取</t>
  </si>
  <si>
    <t>国君研究所招聘启事 | 宏观分析师、大类资产配置分析师、建筑行业分析师、交运行业分析师</t>
  </si>
  <si>
    <t>期待优秀伙伴的加入，也欢迎大家推荐、转发</t>
  </si>
  <si>
    <t>晨报0507 | 医药5月行业策略、中海油（0883）、杰克股份（603337）</t>
  </si>
  <si>
    <t>2021-05-07 07:02:28</t>
  </si>
  <si>
    <t>活动报名 | 国泰君安证券产业论坛第一期：创新驱动，推进碳达峰、碳中和</t>
  </si>
  <si>
    <t>5月12日（周三），上海，文中附报名二维码</t>
  </si>
  <si>
    <t>国君固收 | 新冠疫苗专利豁免如何影响市场？</t>
  </si>
  <si>
    <t>国君固收覃汉团队</t>
  </si>
  <si>
    <t>国君军工 | 2020年报&amp;2021一季报业绩：2020稳步提升，2021Q1加速释放</t>
  </si>
  <si>
    <t>国君军工彭磊团队</t>
  </si>
  <si>
    <t>晨报0506 | 金工专题报告、平煤股份（601666）、吉祥航空（603885）</t>
  </si>
  <si>
    <t>2021-05-06 07:25:21</t>
  </si>
  <si>
    <t>国君策略 | 进入空窗期间，盈利更胜一筹</t>
  </si>
  <si>
    <t>国君策略陈显顺团队</t>
  </si>
  <si>
    <t>国君金工 | 选股组合如何对冲宏观风险？</t>
  </si>
  <si>
    <t>国君金工陈奥林团队</t>
  </si>
  <si>
    <t>国君非银 | 券商行业2021年一季报业绩综述：业绩分化加剧，客需和财富管理是亮点</t>
  </si>
  <si>
    <t>国君非银刘欣琦团队</t>
  </si>
  <si>
    <t>国君食饮 | 食品饮料板块2020年报&amp;2021一季报总结：复苏明显，分化持续</t>
  </si>
  <si>
    <t>国君食饮訾猛团队</t>
  </si>
  <si>
    <t>国君化妆品 | 化妆品板块2020年报&amp;2021一季报业绩分析：美妆高景气，线上高增长</t>
  </si>
  <si>
    <t>国君化妆品訾猛团队</t>
  </si>
  <si>
    <t>国君社服商贸 | 出行大战复盘：产业链深耕控运力，多元化探索建生态</t>
  </si>
  <si>
    <t>国君社服商贸刘越男团队</t>
  </si>
  <si>
    <t>【中泰一周微视】策略/金融工程/医药/食品饮料/通信/电新汽车/建材/煤炭</t>
  </si>
  <si>
    <t>2021-05-09 22:42:02</t>
  </si>
  <si>
    <t>中泰证券研究所
专业|领先|深度|诚信</t>
  </si>
  <si>
    <t>食品饮料类公司的投资价值还大吗</t>
  </si>
  <si>
    <t>李迅雷对话中泰食品饮料首席范劲松</t>
  </si>
  <si>
    <t>透过季报数据探讨投资方向</t>
  </si>
  <si>
    <t>2021-05-08 21:12:24</t>
  </si>
  <si>
    <t>【工控及电网】苏晨：国产化进程提速，工控业绩超预期——工控及电网2020&amp;2021Q1总结</t>
  </si>
  <si>
    <t>【晨会聚焦】从成长性的角度再看华友钴业</t>
  </si>
  <si>
    <t>2021-05-07 07:07:24</t>
  </si>
  <si>
    <t>碳中和趋势下钢铁业的牛市能走多长？</t>
  </si>
  <si>
    <t>李迅雷对话中泰钢铁首席郭皓</t>
  </si>
  <si>
    <t>【电子】张欣：半导体年报&amp;Q1总结：中短期看量价齐升，中长期看需求和格局</t>
  </si>
  <si>
    <t>【医药】祝嘉琦：整合继续加速，后疫情时期高景气延续——药店板块2020&amp;2021Q1总结</t>
  </si>
  <si>
    <t>【食品饮料】范劲松：2020大众品稳健，2021烈火炼真金——食品行业2020年年报&amp;2021年一季报总结</t>
  </si>
  <si>
    <t>【农林牧渔】范劲松：生猪养殖板块2020年报&amp;2021Q1季报梳理</t>
  </si>
  <si>
    <t>【教育】范欣悦：2020&amp;2021Q1总结：疫情影响业绩，集中计提商誉减值</t>
  </si>
  <si>
    <t>疫情影响显著，过半公司计提商誉减值</t>
  </si>
  <si>
    <t>【化工】谢楠：2020年年报及2021年一季报总结——行业V形反转，看好景气持续</t>
  </si>
  <si>
    <t>【晨会聚焦】五月策略及金股</t>
  </si>
  <si>
    <t>2021-05-06 07:13:35</t>
  </si>
  <si>
    <t>【食品饮料】范劲松：白酒2020&amp;21Q1总结：年报有韧性，季报看弹性</t>
  </si>
  <si>
    <t>【医药】祝嘉琦：2020年报及2021Q1分析：疫情影响加速恢复，结构性高增长持续，继续把握高景气赛道优质龙头</t>
  </si>
  <si>
    <t>【农林牧渔】范劲松：家禽板块2020年报&amp;2021Q1梳理及展望——业绩承压，环比有改善</t>
  </si>
  <si>
    <t>【轻工】郭美鑫：定制家居2020年&amp;2021Q1业绩总结——复苏、蜕变、集中</t>
  </si>
  <si>
    <t>【银行】戴志锋：年报&amp;一季报：个股增速分化源自哪里？增速趋势展望</t>
  </si>
  <si>
    <t>【钢铁】郭皓：2020年报&amp;2021Q1季报总结-盈利止跌反弹</t>
  </si>
  <si>
    <t>【煤炭】陈晨：2020年报及2021一季报综述：2021Q1板块业绩平均增长56%，持续看好煤炭行业投资机会</t>
  </si>
  <si>
    <t>中泰 | 五月金股</t>
  </si>
  <si>
    <t>2021-05-05 17:12:35</t>
  </si>
  <si>
    <t>【新能源汽车】苏晨：行业景气度高企，供需平衡偏紧，龙头效应凸显——新能源汽车产业链2020&amp;2021Q1财报总结</t>
  </si>
  <si>
    <t>【光伏】苏晨：光伏量利齐升，环节出现分化——光伏2020&amp;1Q21总结</t>
  </si>
  <si>
    <t>【风电】苏晨：风电持续高景气，各环节盈利高增——风电2020&amp;1Q21总结</t>
  </si>
  <si>
    <t>【兴证张忆东团队】今年二季度是黄金的做多窗口期</t>
  </si>
  <si>
    <t>2021-05-09 20:44:24</t>
  </si>
  <si>
    <t>【兴证张忆东团队】美股盈利预期持续上调 ——港股美股及全球市场数据周报</t>
  </si>
  <si>
    <t>2021-05-03 13:28:14</t>
  </si>
  <si>
    <t>【兴证张忆东团队】AH溢价上行 ——A股港股市场数据周报</t>
  </si>
  <si>
    <t>【海通策略】A股估值中枢可能正在上移（荀玉根、吴信坤、杨锦）</t>
  </si>
  <si>
    <t>2021-05-07 16:12:11</t>
  </si>
  <si>
    <t>股市估值中枢影响因素为基本面、利率、居民资产配置偏好，A股未来估值中枢有望上移。</t>
  </si>
  <si>
    <t>【港股策略月报】QE缩减恐慌导致外资流出了吗？（海通荀玉根、李影）</t>
  </si>
  <si>
    <t>2021-05-06 12:54:50</t>
  </si>
  <si>
    <t>参考2013年，QE缩减恐慌引发外资流出，进而导致新兴市场下跌。当前美联储退出QE还为时尚早，外资依然保持对流入态势，全球视角下中国资产存在配置优势。</t>
  </si>
  <si>
    <t>【海通立体策略】上周资金净流入88亿元（荀玉根、郑子勋）</t>
  </si>
  <si>
    <t>4月第四周股市资金净流入88亿元，其中融资净卖出额为134亿元，陆股通净流入122亿元。</t>
  </si>
  <si>
    <t>【海通策略】市场在重建中（荀玉根、吴信坤）</t>
  </si>
  <si>
    <t>2021-05-05 12:15:14</t>
  </si>
  <si>
    <t>今年货币中性，市场估值矛盾不大。19年开始的牛市未结束，春节后调整是牛市回撤，市场在重建中，智能制造有望成为新主线。</t>
  </si>
  <si>
    <t>【海通策略】4月产业资本减持额下降（荀玉根、郑子勋）</t>
  </si>
  <si>
    <t>按照21年4月30日的股价估算：5月医药、计算机、机械行业解禁金额及占自由流通市值比重居前。</t>
  </si>
  <si>
    <t>分析师徐彪</t>
  </si>
  <si>
    <t>应对“胀”靠分子，下半年分子的亮点可能还在周期【天风策略】</t>
  </si>
  <si>
    <t>2021-05-09 18:37:16</t>
  </si>
  <si>
    <t>抵御通胀（或滞胀）的配置思路</t>
  </si>
  <si>
    <t>在基数效应下，如何更合理观察科创板季报景气度？【天风策略·科创掘金】</t>
  </si>
  <si>
    <t>2021-05-08 12:01:53</t>
  </si>
  <si>
    <t>20Q4的同比业绩增速可能更能反映科创板整体的景气度情况</t>
  </si>
  <si>
    <t>挖掘小公司难度大？tf-strategy.com帮您缩小范围【天风策略】</t>
  </si>
  <si>
    <t>2021-05-06 16:35:04</t>
  </si>
  <si>
    <t>2021年一季报3个股票组合与1个行业组合</t>
  </si>
  <si>
    <t>仓位建议谨慎，季报空窗期关注涨价和订单对分子的驱动【天风策略】</t>
  </si>
  <si>
    <t>2021-05-05 18:46:16</t>
  </si>
  <si>
    <t>5月市场策略</t>
  </si>
  <si>
    <t>天风 · 十大金股丨5月</t>
  </si>
  <si>
    <t>天风全首席阵容</t>
  </si>
  <si>
    <t>2021-05-04 14:45:42</t>
  </si>
  <si>
    <t>5月资产配置策略：业绩空窗期，权益应逐步谨慎</t>
  </si>
  <si>
    <t>2021-05-03 21:14:23</t>
  </si>
  <si>
    <t>天风总量&amp;有色&amp;石化&amp;农业</t>
  </si>
  <si>
    <t>招商银行研究院微信报告汇总（2021年4月）</t>
  </si>
  <si>
    <t>2021-05-09 13:06:15</t>
  </si>
  <si>
    <t>招商银行研究院二〇二一年四月报告汇总。（附下载）</t>
  </si>
  <si>
    <t>【招银研究|宏观专题】冰与火之歌——招商银行小微企业调研之三（II）</t>
  </si>
  <si>
    <t>2021-05-08 19:29:30</t>
  </si>
  <si>
    <t>疫情的“后遗症”在不同类型企业中更加显著。</t>
  </si>
  <si>
    <t>【招银研究|宏观点评】美国“疫苗复苏”大幕仍待开启——2021年4月美国非农就业数据点评</t>
  </si>
  <si>
    <t>美国三季度非农就业或将再度提速。</t>
  </si>
  <si>
    <t>【招银研究|行业点评】消费平稳恢复，信心仍待提高——2021年“五一”消费数据点评</t>
  </si>
  <si>
    <t>商品消费恢复最好，餐饮和票房次之，旅游相对缓慢。</t>
  </si>
  <si>
    <t>【招银研究|宏观点评】疫情分化增强出口韧性——2021年4月进出口数据点评</t>
  </si>
  <si>
    <t>2021-05-07 20:55:10</t>
  </si>
  <si>
    <t>未来我国进出口仍将保持景气 。</t>
  </si>
  <si>
    <t>2021-05-08 14:27:39</t>
  </si>
  <si>
    <t>2021-05-07 10:44:38</t>
  </si>
  <si>
    <t>2021-05-06 22:25:38</t>
  </si>
  <si>
    <t>布局“百周年”行情——A股策略月报(王德伦,李美岑)【兴证策略|大势研判】</t>
  </si>
  <si>
    <t>2021-05-09 14:34:28</t>
  </si>
  <si>
    <t>整体而言政策环境温和，有利于投资者积极可为、强化整固、结构机会突出。延续 4 月份我们一直强调的精选α，调结构，布局景气的大基调。往后看，5月如果因为防范化解风险给短期市场带来扰动，是比较好布局高性价比、优质公司的好机会。</t>
  </si>
  <si>
    <t>收获周期，布局成长——2021年5月份行业配置展望(王德伦,李美岑)【兴证策略|行业比较】</t>
  </si>
  <si>
    <t>【5月行业配置主线：收获周期，布局成长】进入业绩空窗期，一方面大宗价格屡创新高，供给偏紧下，商品价格不确定性上升，周期股可以把握波段式机会，另一方面，业绩释放后，成长板块估值回落明显，当前估值性价比突出，基金超配比例低，可以提前布局。</t>
  </si>
  <si>
    <t>北向资金启动布局高景气成长股【兴证策略|外资流入A股23】</t>
  </si>
  <si>
    <t>2021-05-08 22:30:10</t>
  </si>
  <si>
    <t>4月北向资金净流入约526亿，今年以来累计净流入1525亿，创下历史同期之最。</t>
  </si>
  <si>
    <t>复苏需求强劲，有色黑色系板块领涨【兴证策略|风格与估值165】</t>
  </si>
  <si>
    <t>一季报尘埃落定，需求拉动盈利持续上行，创业板优于主板。整体而言 ，从本次政治局会议到7月“百周年”庆典，我们判断政策环境温和，重心由短期稳增长转向中长期经济结构调整，有利于投资者积极可为、强化整固、结构机会突出。</t>
  </si>
  <si>
    <t>全A盈利加速向上，成长板块改善显著——A股2021年一季报及2020年报分析系列之四</t>
  </si>
  <si>
    <t>2021-05-07 20:13:47</t>
  </si>
  <si>
    <t>剔除基数效应，2021Q1全A非金融净利增长近15%，高于历史60%的时间，本轮盈利周期可能在2021Q2见顶,与2019Q1对比，2021Q1全A非金融归母净利依然高增长，年均复合增速达到13.52%。</t>
  </si>
  <si>
    <t>布局"百年"行情(王德伦,李美岑)——A股策略月报【兴证策略|大势研判】</t>
  </si>
  <si>
    <t>把握两条行业主线：1）服务业+中国优势制造，2）成长科技优质赛道景气细分方向。</t>
  </si>
  <si>
    <t>2021-05-06 19:22:44</t>
  </si>
  <si>
    <t>2021-05-05 17:31:34</t>
  </si>
  <si>
    <t>【兴证策略&amp;多行业】2021年5月金股组合</t>
  </si>
  <si>
    <t>南山铝业、福斯特、紫光国微、拓普集团、极米科技、药明康德、五粮液、锦江酒店、金山办公、三环集团。</t>
  </si>
  <si>
    <t>2021-05-04 15:57:52</t>
  </si>
  <si>
    <t>2021年一季度，机构投资者600亿资金加仓银行，医药、电子分别获得400亿资金流入，另有300亿流向基础化工行业。</t>
  </si>
  <si>
    <t>紧抓高景气α，医药、有色、电新板块领涨——兴证策略风格与估值系列164</t>
  </si>
  <si>
    <t>2021-05-03 14:17:52</t>
  </si>
  <si>
    <t>近期在业绩逐步披露、流动性整体温和震荡的背景下，投资者调仓换结构、布局高景气方向特征较为明显。往后看，市场主要焦点在基本面的提升与流动性预期收紧的赛跑，阶段性谁成为领跑者，是当前市场上下的主要触发剂。</t>
  </si>
  <si>
    <t>华泰策略研究</t>
  </si>
  <si>
    <t>【华泰策略|周观点】中游原料成本压力不同，高换手占优</t>
  </si>
  <si>
    <t>2021-05-09 18:06:19</t>
  </si>
  <si>
    <t>哪些中游行业能够抵御原料价格上涨的冲击？</t>
  </si>
  <si>
    <t>【华泰策略|资金面】一张图看懂市场交易主力切换（2021.05.06-2021.05.07）</t>
  </si>
  <si>
    <t>一张图看懂市场交易主力切换（2021.05.06-2021.05.07）</t>
  </si>
  <si>
    <t>【华泰策略|财报分析】A股ROE拐点预判及行业比较</t>
  </si>
  <si>
    <t>2021-05-05 14:27:29</t>
  </si>
  <si>
    <t>行业轮动、稀缺产能、盈利能力3视角筛选15个细分行业</t>
  </si>
  <si>
    <t>【华泰策略|资金面】一张图看懂市场交易主力切换（2021.04.26-2021.04.30）</t>
  </si>
  <si>
    <t>一张图看懂市场交易主力切换（2021.04.26-2021.04.30）</t>
  </si>
  <si>
    <t>伍戈经济笔记</t>
  </si>
  <si>
    <t>价格接力</t>
  </si>
  <si>
    <t>2021-05-05 21:30:12</t>
  </si>
  <si>
    <t>供需异步，乃全球经济主要矛盾。</t>
  </si>
  <si>
    <t>中金点睛</t>
  </si>
  <si>
    <t>中金：关注中观运行的三个现象</t>
  </si>
  <si>
    <t>2021-05-08 07:57:19</t>
  </si>
  <si>
    <t>中金宏观团队推出新的研究产品，每月定期从生产、价格、需求和利润等多个角度对各工业子行业抽丝剥茧，旨在及时发现经济运行中的新现象及其对市场的含义。</t>
  </si>
  <si>
    <t>中金：如何运用成交额信息进行择时</t>
  </si>
  <si>
    <t>指数成交额在时间序列上信息具有显著择时能力。</t>
  </si>
  <si>
    <t>中金：医药、新能源行业多只股票或将纳入沪深300指数</t>
  </si>
  <si>
    <t>2021-05-07 08:17:21</t>
  </si>
  <si>
    <t>由于数据考察期截止时间早于主要宽基指数的调整公告时间，可以依据相关规则对调整名单进行预测。</t>
  </si>
  <si>
    <t>中金 | 消费金融行业：增长回归稳健、监管重构格局</t>
  </si>
  <si>
    <t>我们认为，消费金融行业在监管框架日益完善下迈入高质量发展新阶段。</t>
  </si>
  <si>
    <t>中金：迈向电动智能化，汽车处理器市场迎新变革</t>
  </si>
  <si>
    <t>我们认为未来车用处理器（MCU/MPU）均将迎来较大需求变革。我们看好车用处理器市场未来五年的高速成长。</t>
  </si>
  <si>
    <t>中金：一文看懂五一假期数据</t>
  </si>
  <si>
    <t>2021-05-06 08:02:02</t>
  </si>
  <si>
    <t>五一假期，国内游人次超疫前同期，海南离岛免税持续高增长，酒店与餐饮消费也持续良好复苏势头。</t>
  </si>
  <si>
    <t>中金：美国“用工荒”支撑通胀</t>
  </si>
  <si>
    <t>中金：理性定调，精准疏堵——4月30日政治局会议点评</t>
  </si>
  <si>
    <t>中共中央政治局4月30日召开会议，分析研究当前经济形势和经济工作。</t>
  </si>
  <si>
    <t>中金 | A股业绩快览：盈利修复，结构分化</t>
  </si>
  <si>
    <t>疫情冲击下A股上市公司2020年业绩难得正增长。</t>
  </si>
  <si>
    <t>中金：海外市场是否面临“五月卖出”风险？</t>
  </si>
  <si>
    <t>五月卖出并非可靠规律，但需防范价格压力成短期焦点下的可能波动。</t>
  </si>
  <si>
    <t>中金：资产宏观流动性驱动指数及其应用</t>
  </si>
  <si>
    <t>本篇报告从宏观流动性的角度构建了各资产的驱动指数，该指数对于大类资产未来走势判断、以及大类资产间轮动具有较好</t>
  </si>
  <si>
    <t>中金 | 航空物流：千亿市场，大有可为</t>
  </si>
  <si>
    <t>过去五年，航空货运门到门履约需求快速增长，伴随货航混改落地、物流商参与度提升，中国航空货运正加速物流化转型。</t>
  </si>
  <si>
    <t>固收彬法</t>
  </si>
  <si>
    <t>制造业投资能回升么？</t>
  </si>
  <si>
    <t>2021-05-09 21:38:10</t>
  </si>
  <si>
    <t>2020年城投年报有何变化？</t>
  </si>
  <si>
    <t>2020年城投年报及其背后的行为有何变化？</t>
  </si>
  <si>
    <t>如何看周期与高成长转债在5月的表现？</t>
  </si>
  <si>
    <t>综合来看，我们延续4月投资策略。仍然建议从两条线来择券：第一，低价“工具型”转债。第二，估值合适的高弹性标的。建议关注川投、中天、中钢、齐翔转2、龙大、中金、洁美、交科、苏银等相关标的；部分高YTM标的建议关注文科、新星、台华。</t>
  </si>
  <si>
    <t>【天风研究 · 固收】信用早早报（5月8日）</t>
  </si>
  <si>
    <t>2021-05-08 08:34:29</t>
  </si>
  <si>
    <t>信用早早报（2021-05-08）</t>
  </si>
  <si>
    <t>4月数据怎么看？——2021年4月经济数据预测</t>
  </si>
  <si>
    <t>2021-05-07 07:53:28</t>
  </si>
  <si>
    <t>【天风研究 · 固收】信用早早报（5月7日）</t>
  </si>
  <si>
    <t>信用早早报（2021-05-07）</t>
  </si>
  <si>
    <t>【天风研究·转债】转债日报（5月7日）</t>
  </si>
  <si>
    <t>转债日报（5月7日）</t>
  </si>
  <si>
    <t>仓位进一步集中，静候新一轮攻势——2021年一季度公募基金转债配置分析</t>
  </si>
  <si>
    <t>2021-05-06 09:03:45</t>
  </si>
  <si>
    <t>产业债利差中高等级上行，低等级下行——产业债行业利差动态跟踪（2021-04-30）</t>
  </si>
  <si>
    <t>产业债行业利差动态跟踪（2021-4-30）</t>
  </si>
  <si>
    <t>本周资产证券化市场回顾（2021-04-30）</t>
  </si>
  <si>
    <t>本周资产证券化市场回顾（2021-05-06）</t>
  </si>
  <si>
    <t>【天风研究 · 固收】信用早早报（5月6日）</t>
  </si>
  <si>
    <t>信用早早报（2021-05-06）</t>
  </si>
  <si>
    <t>【天风研究·转债】转债日报（5月6日）</t>
  </si>
  <si>
    <t>转债日报（5月6日）</t>
  </si>
  <si>
    <t>政治局会议释放什么信号？</t>
  </si>
  <si>
    <t>2021-05-05 18:25:35</t>
  </si>
  <si>
    <t>二季度内风险和机会都不大，远期而言，如果要说风险和机会，我们更倾向于风险，可能是四季度，如果前三季度经济和就业形势好于预期，政策可能会真正收紧。</t>
  </si>
  <si>
    <t>上市公司年报和一季报表现如何？</t>
  </si>
  <si>
    <t>2020年，营业收入下滑的上市公司占比超过40%；央企业绩有所改善，地方国企和民企业绩下滑占比较2019年进一步提高；超过3/4的行业业绩下滑情况较2019年增加；疫情影响减弱下，上市公司业绩逐渐得到改善。</t>
  </si>
  <si>
    <t>雪涛宏观笔记</t>
    <phoneticPr fontId="1" type="noConversion"/>
  </si>
  <si>
    <t>【广发策略戴康团队】“供需缺口”涨价顺周期合辑</t>
  </si>
  <si>
    <t>2021-05-09 14:48:56</t>
  </si>
  <si>
    <t>企业产能利用率持续高位，21年“后疫情”需求修复+“碳中和”供给收缩，都将带来“供需缺口”扩张的顺周期涨价行情！</t>
  </si>
  <si>
    <t>【广发策略】上周新发基金扩张，北上资金流入——广发流动性跟踪周报（5月第1期）</t>
  </si>
  <si>
    <t>2021-05-07 22:03:09</t>
  </si>
  <si>
    <t>上周在新发基金扩张的带动下，A股二级市场整体呈现资金净流入。</t>
  </si>
  <si>
    <t>重磅！【广发策略戴康团队】“结构性”扩产，涨价顺周期接棒——A股20年报21一季报深度分析</t>
  </si>
  <si>
    <t>2021-05-05 22:27:49</t>
  </si>
  <si>
    <t>50页财报深度分析！一季报利润率驱动ROE持续改善，建议聚焦出口链、出行链、涨价传导与产能扩张。</t>
  </si>
  <si>
    <t>【广发策略|科创板】20年报和21一季报：高成长延续</t>
  </si>
  <si>
    <t>科创板一周全景（5月第1期）：20年报及21一季报解析</t>
  </si>
  <si>
    <t>【广发策略戴康团队】一季报总量到结构有何亮点？——周末五分钟全知道（5月第1期）</t>
  </si>
  <si>
    <t>从出口链高景气、疫后消费修复、制造业结构性扩产，看一季报结构性亮点。</t>
  </si>
  <si>
    <t>2021-05-05 19:23:34</t>
  </si>
  <si>
    <t>【广发策略】英雄招募令</t>
  </si>
  <si>
    <t>2021-05-03 21:10:50</t>
  </si>
  <si>
    <t>寻人启事：寻找我们的新伙伴</t>
  </si>
  <si>
    <t>中金策略</t>
  </si>
  <si>
    <t>中金 | A股：市场可能处于“中期调整”尾声</t>
  </si>
  <si>
    <t>2021-05-09 19:20:51</t>
  </si>
  <si>
    <t>短期市场风格虽然出现一定反复，但结合节前的政治局一季度经济形势分析会信号较为均衡，我们估计政策可能在调整中更加注重“相机抉择”，将缓解此前有关政策过紧的担心。</t>
  </si>
  <si>
    <t>中金 | 港股：通胀问题成为短期焦点</t>
  </si>
  <si>
    <t>市场一定时期内将维持区间震荡，但并不会改变总体走向。短期内通胀压力将成为焦点，从而利好实物资产及相关板块/风格。</t>
  </si>
  <si>
    <t>中金 | 海外：美国原材料库存已接近历史高位</t>
  </si>
  <si>
    <t>库存变化可以作为刻画供需错配紧张程度以及“缺货”状况敏感且高频的参照</t>
  </si>
  <si>
    <t>中金 | 海外：印度疫情升级的内外部影响</t>
  </si>
  <si>
    <t>2021-05-08 10:47:25</t>
  </si>
  <si>
    <t>此次印度疫情给我们的最大启示是不同市场间疫情退出的不均衡。除中国外的部分新兴市场因疫苗接种慢、供应不足，导致其疫情退出和复苏进展仍将落后</t>
  </si>
  <si>
    <t>中金 | 资金流向：外资连续36周流入中资股；南向转为流出</t>
  </si>
  <si>
    <t>本周焦点：外资36周流入中资股；南向转为流出；欧洲流入加快</t>
  </si>
  <si>
    <t>中金|海外资产配置月报: 五月是否卖出?（2021-5）</t>
  </si>
  <si>
    <t>2021-05-05 14:24:46</t>
  </si>
  <si>
    <t>价格或成为短期焦点和主导逻辑；五月卖出并非可靠历史规律，但需防范波动</t>
  </si>
  <si>
    <t>中金 | 港股：政策担忧有所缓解</t>
  </si>
  <si>
    <t>2021-05-03 08:17:37</t>
  </si>
  <si>
    <t>我们预计短期内市场的盘整态势将可能将持续一段时间，以反映政策支持与增长前景间的拉锯。1Q21业绩期过后，市场将进入一个相对窗口期。</t>
  </si>
  <si>
    <t>中金 | 资金流向：外资继续增配中资股，但南向流入大幅回落</t>
  </si>
  <si>
    <t>本周焦点：外资35周流入中资股；南向流入大幅回落；美股流入加快，货币市场流入激增</t>
  </si>
  <si>
    <t>策略聚焦｜周期逻辑淡化，成长估值修复</t>
  </si>
  <si>
    <t>2021-05-16 15:02:17</t>
  </si>
  <si>
    <t>周期逻辑阶段性淡化，成长板块料将迎来一轮月度级别估值修复行情</t>
  </si>
  <si>
    <t>一周研读｜货币政策稳定，行业业绩复苏</t>
  </si>
  <si>
    <t>2021-05-15 12:06:30</t>
  </si>
  <si>
    <t>关键词：货币政策和金融数据；MSCI中国指数调整；行业财报：以龙头和复苏为主线</t>
  </si>
  <si>
    <t>晨会0514｜关注低估通胀的风险</t>
  </si>
  <si>
    <t>2021-05-14 08:19:38</t>
  </si>
  <si>
    <t>关注低估通胀的风险</t>
  </si>
  <si>
    <t>固收｜关注低估通胀的风险</t>
  </si>
  <si>
    <t>后续通胀压力仍将持续，存在涨价出现传导扩散的可能，需警惕央行对通胀做出应对</t>
  </si>
  <si>
    <t>政策｜灵活用工大势所趋，劳动保障亟待完善</t>
  </si>
  <si>
    <t>灵活用工的就业承载力或超 2 亿人，当前政策基调重视就业稳定与权益保障的平衡</t>
  </si>
  <si>
    <t>海外中资股｜MSCI CHINA指数半年度调整</t>
  </si>
  <si>
    <t>关注本次调整带来的个股资金流入影响，以及被动资金调仓对个股交易层面的影响</t>
  </si>
  <si>
    <t>多角度看中国巨石（600176）：中国巨石十问十答，市场关心什么</t>
  </si>
  <si>
    <t>本文将对市场上普遍关心的问题给出我们的理解</t>
  </si>
  <si>
    <t>阿里巴巴-SW（09988.HK）：营收指引强劲，增量利润将投入战略领域</t>
  </si>
  <si>
    <t>科技创新及新业务领域投入有望进一步巩固公司精准优势。维持公司“买入”评级</t>
  </si>
  <si>
    <t>哔哩哔哩（BILI.O）：业绩超指引上限，广告及VAS同比持续高增</t>
  </si>
  <si>
    <t>公司全年业绩有望保持快速增长，维持“买入”评级</t>
  </si>
  <si>
    <t>电子｜面板：各尺寸供需仍紧持续上涨，涨势分化下景气有望延续至Q3</t>
  </si>
  <si>
    <t>看好国产替代趋势下国内面板龙头份额提升，建议关注国内面板行业龙头</t>
  </si>
  <si>
    <t>晨会0513｜为何金融数据不及预期？</t>
  </si>
  <si>
    <t>2021-05-13 08:12:24</t>
  </si>
  <si>
    <t>为何金融数据不及预期？</t>
  </si>
  <si>
    <t>宏观｜为何金融数据不及预期？——2021年4月金融数据点评</t>
  </si>
  <si>
    <t>维持社融回落节奏上半年快于下半年的判断不变</t>
  </si>
  <si>
    <t>银行｜4月投放偏弱，5月有望改善：2021年4月金融数据点评</t>
  </si>
  <si>
    <t>预计后续信贷投放节奏稳定，整体社融增速仍将放缓</t>
  </si>
  <si>
    <t>政策｜试点而非立法：四部门房地产税座谈会点评</t>
  </si>
  <si>
    <t>全国性房地产税的征收需要立法先行，短期内开征可能性不大</t>
  </si>
  <si>
    <t>固收｜债市“利多出尽”了吗？</t>
  </si>
  <si>
    <t>当前市场处于利多出尽、利空开始显现的时期。债市进一步上涨空间有限，短期内或将维持震荡</t>
  </si>
  <si>
    <t>海外中资股｜恒生科技指数ETF集中发行将带来多大影响？</t>
  </si>
  <si>
    <t>首批6支ETF产品将带来超过300亿左右被动资金流入恒生科技指数成份股</t>
  </si>
  <si>
    <t>汽车｜销量符合预期，乘用车芯片供给继续偏紧</t>
  </si>
  <si>
    <t>汽车行业2021年4月销量点评</t>
  </si>
  <si>
    <t>新能源汽车｜4月销量符合预期，优质供给推动高景气</t>
  </si>
  <si>
    <t>新能源汽车行业2021年4月销量点评</t>
  </si>
  <si>
    <t>晨会0512｜年内政策利率预计将维持不变</t>
  </si>
  <si>
    <t>2021-05-12 08:18:31</t>
  </si>
  <si>
    <t>年内政策利率预计将维持不变</t>
  </si>
  <si>
    <t>宏观｜信用适度增长，年内政策利率预计将维持不变：2021年一季度货币政策执行报告点评</t>
  </si>
  <si>
    <t>预期年内政策利率出现调整的概率不大，货币政策仍将继续保持对经济的必要支持力度</t>
  </si>
  <si>
    <t>固收｜当前央行最关注的两个风险点是什么？——货政报告点评</t>
  </si>
  <si>
    <t>当前央行最关注的两个国内外风险因素：通胀风险和美债利率上行风险</t>
  </si>
  <si>
    <t>宏观｜PPI同比涨幅进一步扩大，需关注价格从上游到下游的传导：2021年4月物价数据点评</t>
  </si>
  <si>
    <t>本月PPI快速上行，建议关注价格自上而下的可能传导趋势</t>
  </si>
  <si>
    <t>政策｜以普查结果为锚，关注生育和养老政策变化</t>
  </si>
  <si>
    <t>第七次人口普查结果将成为生育政策和养老政策研究制定的重要依据，带来相关领域的风险与机遇</t>
  </si>
  <si>
    <t>前瞻｜FAAMG Q1财报：复苏势头延续，中期继续维持看好</t>
  </si>
  <si>
    <t>FAAMGQ1业绩显著好于市场预期，后续展望亦相对积极</t>
  </si>
  <si>
    <t>建材｜“压力”测试后，龙头“阿尔法”进一步增强 ：2020年年报及2021年一季报总结</t>
  </si>
  <si>
    <t>2020年年报及2021年一季报总结</t>
  </si>
  <si>
    <t>晨会0511｜物管行业估值嬗变：从PE到PS</t>
  </si>
  <si>
    <t>2021-05-11 08:14:31</t>
  </si>
  <si>
    <t>物管｜估值嬗变——从PE到PS</t>
  </si>
  <si>
    <t>物管｜估值嬗变：从PE到PS</t>
  </si>
  <si>
    <t>预计PS估值重要性逐渐提升，行业评价体系变化，建议重点关注低PS的企业</t>
  </si>
  <si>
    <t>教育｜民办教育进入“后民促法”时代，高教板块政策疑云消除</t>
  </si>
  <si>
    <t>条例落地将利好民办高教，建议规避民办K9学校</t>
  </si>
  <si>
    <t>鼎通科技（688668）：深耕连接器组件领域十八载，服务全球龙头</t>
  </si>
  <si>
    <t>公司打造“高速通讯+新能源汽车”双增长点，亦有望逐步向下游模组领域延伸，进一步提高盈利水平</t>
  </si>
  <si>
    <t>固收｜超储率的超季节走高还能维持吗？</t>
  </si>
  <si>
    <t>目前市场环境及政策态度并不支持后续超储率维持高位</t>
  </si>
  <si>
    <t>海外策略｜平静中的亮点：南下聚焦新经济</t>
  </si>
  <si>
    <t>南向资金监测和港股投资者行为月报（2021年5月）</t>
  </si>
  <si>
    <t>晨会0510｜4月进出口数据超预期</t>
  </si>
  <si>
    <t>2021-05-10 08:29:52</t>
  </si>
  <si>
    <t>海外供给恢复有限，“替代效应”延续助力出口高景气</t>
  </si>
  <si>
    <t>宏观｜海外供给恢复有限，“替代效应”延续助力出口高景气：2021年4月进出口数据点评</t>
  </si>
  <si>
    <t>我们认为内外需求的持续复苏将支撑二季度进出口持续高增长</t>
  </si>
  <si>
    <t>固收｜全球疫情恢复不均衡对我国进出口影响几何？</t>
  </si>
  <si>
    <t>出口形势预计保持乐观，量价双端对进口形成支撑</t>
  </si>
  <si>
    <t>REITs｜多元化融资再启航，公路REITs呼之欲出：中国REITs 市场洞察之公路篇</t>
  </si>
  <si>
    <t>公路有望成为REITs重要的底层资产，中国公路公募REITs呼之欲出</t>
  </si>
  <si>
    <t>新材料｜培育钻石：悦己消费带动行业爆发，中国“矿商”异军突起</t>
  </si>
  <si>
    <t>培育钻石行业有望在未来5年快速爆发，中国原石厂商在上游具备较高话语权</t>
  </si>
  <si>
    <t>军工｜上游高增长持续，产业链开启业绩兑现：20A及21Q1财报总结</t>
  </si>
  <si>
    <t>二季度仍处于军工板块逻辑切换期，基本面仍是个股上涨的核心驱动力</t>
  </si>
  <si>
    <t>煤炭｜大涨过后，行情有望继续向好</t>
  </si>
  <si>
    <t>景气高位趋势不改，建议继续积极参与低估值公司</t>
  </si>
  <si>
    <t>啤酒｜高端化持续加速，看好升级趋势下的龙头业绩：2020年报及2021Q1季报总结</t>
  </si>
  <si>
    <t>短期高基数&amp;高成本压力显现，中长期持续看好高端化下龙头利润改善</t>
  </si>
  <si>
    <t>晨报0515 | 成瘾性赛道专题、基金销售机构排名点评、定制家具行业一季报综述</t>
  </si>
  <si>
    <t>2021-05-15 09:50:30</t>
  </si>
  <si>
    <t>晨报0514 | 美国通胀超预期事件点评、中科创达（300496）</t>
  </si>
  <si>
    <t>2021-05-14 07:36:42</t>
  </si>
  <si>
    <t>国君宏观 | 通胀高点未至，警惕三因素引发美国通胀超预期</t>
  </si>
  <si>
    <t>国君宏观花长春团队</t>
  </si>
  <si>
    <t>国君宏观 | 紧信用趋势延续，边际收缩力度后续趋缓</t>
  </si>
  <si>
    <t>国君策略 | 通胀风再起，云涌强者胜</t>
  </si>
  <si>
    <t>国君策略 | 原材料涨价影响解析</t>
  </si>
  <si>
    <t>国君环保 | “十四五”城镇生活垃圾分类和处理设施发展规划点评：垃圾焚烧行业仍将稳健增长</t>
  </si>
  <si>
    <t>国君环保徐强团队</t>
  </si>
  <si>
    <t>国君研究所招聘启事 | 宏观分析师、大类资产配置分析师、基化行业分析师、建筑行业分析师、交运行业分析师</t>
  </si>
  <si>
    <t>晨报0513 | 一季度货币政策执行报告解读、4月通胀数据点评、锂行业报告</t>
  </si>
  <si>
    <t>2021-05-13 07:10:09</t>
  </si>
  <si>
    <t>国君配置 | 战术资产配置的量化方法（上）</t>
  </si>
  <si>
    <t>国君大类资产配置团队</t>
  </si>
  <si>
    <t>国君银行 | 4月金融数据点评：整体略低于预期，信用收紧不能外推至全年</t>
  </si>
  <si>
    <t>国君银行张宇团队</t>
  </si>
  <si>
    <t>国君医药 | 国谈药品“双通道”政策点评：“双通道”促处方外流，严要求利好龙头</t>
  </si>
  <si>
    <t>国君医药丁丹团队</t>
  </si>
  <si>
    <t>国君环保 | 垃圾焚烧行业读数：产能扩张、吨发提升</t>
  </si>
  <si>
    <t>晨报0512 | 兰花科创（600123）、微创医疗（0853）、春风动力（603129）</t>
  </si>
  <si>
    <t>2021-05-12 07:27:48</t>
  </si>
  <si>
    <t>国君宏观 | 人口通缩大势不改，“一老一少”占比提升—第七次人口普查数据点评</t>
  </si>
  <si>
    <t>国君策略 | 基于产业链的行业比较研究框架</t>
  </si>
  <si>
    <t>国君固收 | 出生人口创新低，生娃焦虑现象凸显</t>
  </si>
  <si>
    <t>国君银行 | 经济复苏、利率企稳回升进一步确认—2021年一季度货币政策执行报告点评</t>
  </si>
  <si>
    <t>国君非银 | 数字人民币试点加速，存三大投资机会—数字人民币专题研究</t>
  </si>
  <si>
    <t>国君传媒 | 二十年繁花路，互联网内容社区绽放新生机</t>
  </si>
  <si>
    <t>国君传媒陈筱团队</t>
  </si>
  <si>
    <t>晨报0511 | 钢铁、玻璃、石油专题、青岛啤酒（600600）</t>
  </si>
  <si>
    <t>2021-05-11 07:17:38</t>
  </si>
  <si>
    <t>国君策略 | 周期辉煌身后的影</t>
  </si>
  <si>
    <t>国君固收 | 债市为何没有交易通胀？</t>
  </si>
  <si>
    <t>国君配置 | 机构投资者的“碳中和”之路—来自海外主权投资者的发展经验</t>
  </si>
  <si>
    <t>国君社服商贸 | 五一吹响全面复苏号角—2021年五一旅游数据点评</t>
  </si>
  <si>
    <t>晨报0510 | 宏观&amp;策略专题、地产行业专题、牧原股份（002714）</t>
  </si>
  <si>
    <t>2021-05-10 07:30:00</t>
  </si>
  <si>
    <t>国君配置 | 如何理解出口对我国经济的贡献？</t>
  </si>
  <si>
    <t>国君金工 | 全球疫情冲击下，哪些公司更具免疫力？</t>
  </si>
  <si>
    <t>国君基金研究 | 货币基金规模猛增原因探析：风险偏好下移是主要原因</t>
  </si>
  <si>
    <t>国君基金研究朱人木团队</t>
  </si>
  <si>
    <t>国君建材 | 压力测试与逻辑攻防转换—A/H建材龙头2020年年报及2021年一季报总结</t>
  </si>
  <si>
    <t>国君建材鲍雁辛团队</t>
  </si>
  <si>
    <t>【中泰一周微视】策略/金融工程/固收/医药/食品饮料/农林牧渔/电新汽车/钢铁/建材/煤炭/化工</t>
  </si>
  <si>
    <t>2021-05-16 21:12:58</t>
  </si>
  <si>
    <t>中泰策略 | 七普数据蕴含的投资机会</t>
  </si>
  <si>
    <t>【医药】祝嘉琦：医药板块热点频出，关注部分具有预期差的细分小龙头</t>
  </si>
  <si>
    <t>【电新汽车】苏晨：4月新能源汽车销量符合预期，继续看好板块行情</t>
  </si>
  <si>
    <t>五月：会否慢慢变红</t>
  </si>
  <si>
    <t>2021-05-15 22:56:43</t>
  </si>
  <si>
    <t>【晨会聚焦】瑞丰银行新股研究：本土市占领先的零售银行</t>
  </si>
  <si>
    <t>2021-05-14 07:09:34</t>
  </si>
  <si>
    <t>【晨会聚焦】如何看贷款利率环比回升？</t>
  </si>
  <si>
    <t>2021-05-13 07:17:53</t>
  </si>
  <si>
    <t>如何看待化工行业的贝塔和阿尔法？</t>
  </si>
  <si>
    <t>李迅雷对话中泰证券化工首席谢楠</t>
  </si>
  <si>
    <t>【机械】冯胜：机械设备行业2020年报及2021年一季报业绩分析</t>
  </si>
  <si>
    <t>【晨会聚焦】证券&amp;医药CRO CDMO年报及一季报总结</t>
  </si>
  <si>
    <t>2021-05-12 07:17:16</t>
  </si>
  <si>
    <t>对话有色：如何理解超级商品周期？</t>
  </si>
  <si>
    <t>李迅雷对话中泰有色金属行业首席谢鸿鹤</t>
  </si>
  <si>
    <t>【非银】陆韵婷：行业盈利能力稳步提升，龙头券商业务优势凸显-证券行业2020年报及21年一季报总结</t>
  </si>
  <si>
    <t>【医药】祝嘉琦：2021Q1分析之CRO CDMO：淡季不淡，行业迎来业绩加速兑现期，重视中长期高景气持续</t>
  </si>
  <si>
    <t>【晨会聚焦】五一假期的消费复苏趋势被低估</t>
  </si>
  <si>
    <t>2021-05-11 07:06:08</t>
  </si>
  <si>
    <t>维持防守思路，均衡配置——中泰时钟资产配置月报（2021-05）</t>
  </si>
  <si>
    <t>5月继续防守思路均衡配置，看好欧美经济复苏和通胀抬升的受益板块，利率债短期看好中长期受制于海外通胀抬升。</t>
  </si>
  <si>
    <t>中泰策略 | 财报及会议详细解读，对投资有何影响？</t>
  </si>
  <si>
    <t>【电子-华峰测控(688200)】胡杨：第三代半导体带来新机遇，测试机龙头未来可期</t>
  </si>
  <si>
    <t>【轻工】郭美鑫：2020年&amp;2021Q1业绩总结——2020复苏上行，2021高景气延续</t>
  </si>
  <si>
    <t>【银行-齐鲁银行(601665)】戴志锋：新股分析报告：组织架构扁平的城商行，零售战略推动带动结构优化</t>
  </si>
  <si>
    <t>【晨会聚焦】个股深度：蔚蓝锂芯；硅料专题分析</t>
  </si>
  <si>
    <t>2021-05-10 07:12:23</t>
  </si>
  <si>
    <t>中泰研究 | 4月份优质报告Top3</t>
  </si>
  <si>
    <t>爱美客，昭衍新药，高端现制茶饮行业深度</t>
  </si>
  <si>
    <t>【医药】谢木青：医疗器械板块2020&amp;2021Q1总结：抗疫需求持续释放，医疗新基建带动新增长</t>
  </si>
  <si>
    <t>【纺织服装】王雨丝：2020&amp;21Q1业绩总结：行业复苏趋势明显，运营质量持续改善</t>
  </si>
  <si>
    <t>【汽车】苏晨：汽车行业2020&amp;2021Q1财报总结：行业走出深幅调整期，盈利能力修复</t>
  </si>
  <si>
    <t>【通信】陈宁玉：运营商趋势向好，应用与终端创新领域高景气——通信行业2020年报&amp;2021一季报综述</t>
  </si>
  <si>
    <t>中泰大宗指南｜周期品周度运行变化——第16期</t>
  </si>
  <si>
    <t>中泰证券研究所钢铁煤炭有色建材化工五大团队，从中观寻找宏观线索。</t>
  </si>
  <si>
    <t>【兴证张忆东团队】美国CPI超预期引发海外市场调整——港股美股及全球市场数据周报</t>
  </si>
  <si>
    <t>2021-05-16 17:51:48</t>
  </si>
  <si>
    <t>【兴证张忆东团队】科技与创新领涨A股 ——A股港股市场数据周报</t>
  </si>
  <si>
    <t>2021-05-15 22:08:34</t>
  </si>
  <si>
    <t>【兴证张忆东团队】黄金坑后行情献礼百年庆，科创板引领“未来核心资产”长牛</t>
  </si>
  <si>
    <t>2021-05-14 22:14:14</t>
  </si>
  <si>
    <t>百年大庆的做多时间窗口：立足于以长打短，为新的结构性趋势性上行行情布局</t>
  </si>
  <si>
    <t>【兴证张忆东团队】周期行业领涨 ——A股港股市场数据周报</t>
  </si>
  <si>
    <t>2021-05-10 10:53:15</t>
  </si>
  <si>
    <t>【兴证张忆东团队】通胀预期持续上行，大宗商品领涨——港股美股及全球市场数据周报</t>
  </si>
  <si>
    <t>【海通策略】通胀前期盈利上、股市涨（荀玉根、李影）</t>
  </si>
  <si>
    <t>2021-05-16 16:32:00</t>
  </si>
  <si>
    <t>回顾06-08年、09-11年历史，一轮完整涨价周期2-2.5年，通胀前期企业盈利扩张、后期盈利压缩。商品价格上涨一般有两波，分别由资金、需求驱动，这次资金驱动已反应充分，第二波需观察等待全球疫情防控情况。</t>
  </si>
  <si>
    <t>【海通策略】中国智造：智勇兼备，造就未来</t>
  </si>
  <si>
    <t>2021-05-11 16:48:33</t>
  </si>
  <si>
    <t>市场经历一波调整后往往出现新主线，这次智能制造有望胜出。</t>
  </si>
  <si>
    <t>【海通立体策略】上周资金净流入57亿元（荀玉根、郑子勋）</t>
  </si>
  <si>
    <t>2021-05-10 13:27:10</t>
  </si>
  <si>
    <t>5月第一周股市资金净流入57亿元，其中融资净买入额为71亿元，陆股通净流入6亿元。</t>
  </si>
  <si>
    <t>A股超预期强势、券商大涨7%，后市如后应对？【天风策略】</t>
  </si>
  <si>
    <t>2021-05-16 15:10:44</t>
  </si>
  <si>
    <t>在非β机会的背景下，继续建议维持相对谨慎的仓位水平</t>
  </si>
  <si>
    <t>高端制造龙头维持高景气——创业板50业绩分析【天风策略】</t>
  </si>
  <si>
    <t>2021-05-12 11:29:08</t>
  </si>
  <si>
    <t>创业板50景气度有望持续走强</t>
  </si>
  <si>
    <t>【天风策略丨科技月报】β仍需等待，坚守高景气主线</t>
  </si>
  <si>
    <t>2021-05-10 22:06:02</t>
  </si>
  <si>
    <t>17大科技行业月报</t>
  </si>
  <si>
    <t>【招银研究|宏观点评】“调结构”“防风险”——《2021年一季度货币政策执行报告》点评</t>
  </si>
  <si>
    <t>2021-05-14 17:33:09</t>
  </si>
  <si>
    <t>未来需关注区域性金融风险和美债收益率快速上行等问题。</t>
  </si>
  <si>
    <t>【招银研究|宏观点评】表外融资加速收缩——2021年4月金融数据点评</t>
  </si>
  <si>
    <t>预计二季度社融增速将继续下行。</t>
  </si>
  <si>
    <t>【招银研究|行业深度】碳中和碳达峰系列研究之新能源汽车竞争格局演变篇——群雄逐鹿，谁主沉浮？</t>
  </si>
  <si>
    <t>2021-05-13 20:11:59</t>
  </si>
  <si>
    <t>新能源汽车行业迎来新一轮高景气周期。</t>
  </si>
  <si>
    <t>【招银研究|宏观点评】低增长、老龄化、高集聚——第七次人口普查公报简评</t>
  </si>
  <si>
    <t>2021-05-12 22:23:49</t>
  </si>
  <si>
    <t>人口拐点近在咫尺 。</t>
  </si>
  <si>
    <t>【招银研究|宏观点评】通胀全面上行 PPI-CPI剪刀差扩大——2021年4月物价数据点评</t>
  </si>
  <si>
    <t>2021-05-11 19:36:22</t>
  </si>
  <si>
    <t>CPI将上行并处于温和通胀区内；“输入型通胀”将持续对PPI形成冲击。</t>
  </si>
  <si>
    <t>【招商银行|岗位招聘】招商银行研究院行业研究岗招聘启事！（深圳）</t>
  </si>
  <si>
    <t>招商银行研究院行业研究岗招聘启事。</t>
  </si>
  <si>
    <t>2021-05-15 21:28:16</t>
  </si>
  <si>
    <t>关于趋势：K型经济下如何把握投资机会</t>
  </si>
  <si>
    <t>2021-05-13 19:04:01</t>
  </si>
  <si>
    <t>李迅雷：《趋势的力量：分化时代的投资逻辑》</t>
  </si>
  <si>
    <t>2021-05-12 09:49:55</t>
  </si>
  <si>
    <t>李迅雷对话中泰化工首席谢楠</t>
  </si>
  <si>
    <t>各地社会融资分化加剧现象剖析</t>
  </si>
  <si>
    <t>中泰固收团队首席 周岳 ，分析师肖雨</t>
  </si>
  <si>
    <t>2021-05-11 10:06:07</t>
  </si>
  <si>
    <t>五一假期的消费复苏趋势被低估</t>
  </si>
  <si>
    <t>2021-05-10 10:42:58</t>
  </si>
  <si>
    <t>陈兴，中泰宏观首席：看好服务消费</t>
  </si>
  <si>
    <t>“百周年”行情:徐徐展开(王德伦,李美岑)——A股策略周报【兴证策略|大势研判】</t>
  </si>
  <si>
    <t>2021-05-16 17:24:46</t>
  </si>
  <si>
    <t>沿着5月行业配置月报《收获周期，布局成长》，PPI为代表的价格则同比仍然往上，环比高位，周期进入收获期，可重点关注阿尔法品种机会。周期股让市场情绪回暖、风险偏好与赚钱效应提升，高景气成长股有望迎来机会。</t>
  </si>
  <si>
    <t>“百周年”行情徐徐展开，医药白酒券商本周领涨——兴证策略风格与估值系列166</t>
  </si>
  <si>
    <t>2021-05-15 20:13:31</t>
  </si>
  <si>
    <t>一季报尘埃落定，需求拉动盈利持续上行。政策环境温和，重心由短期稳增长转向中长期经济结构调整，有利于投资者积极可为、强化整固、结构机会突出。</t>
  </si>
  <si>
    <t>2021-05-14 15:14:28</t>
  </si>
  <si>
    <t>2021-05-13 19:40:42</t>
  </si>
  <si>
    <t>2021-05-12 19:34:41</t>
  </si>
  <si>
    <t>科创板一季报中的“机构共识” ——科创板系列研究（四十五）【兴证策略|科创板】</t>
  </si>
  <si>
    <t>一季度科创板业绩增长领跑各大板块。科创板营收增速71.0%，较19Q1复合增速为29.1%；归母净利润增速218.9%，较19Q1复合增速为99.2%。</t>
  </si>
  <si>
    <t>2021-05-11 20:25:40</t>
  </si>
  <si>
    <t>【直播】五月投资主线如何演绎？</t>
  </si>
  <si>
    <t>本周三10：30不见不散</t>
  </si>
  <si>
    <t>2021-05-10 19:41:56</t>
  </si>
  <si>
    <t>【华泰策略|周观点】行情分界点出现，横盘震荡有望突破</t>
  </si>
  <si>
    <t>2021-05-16 19:28:15</t>
  </si>
  <si>
    <t>靴子落地+定心丸之下，A股大盘有望开启“补课”上涨行情</t>
  </si>
  <si>
    <t>【华泰策略|资金面】一张图看懂市场交易主力切换（2021.05.10-2021.05.14）</t>
  </si>
  <si>
    <t>一张图看懂市场交易主力切换（2021.05.10-2021.05.14）</t>
  </si>
  <si>
    <t>通胀的长度</t>
  </si>
  <si>
    <t>2021-05-16 21:26:57</t>
  </si>
  <si>
    <t>大宗商品价格拐点待何时？</t>
  </si>
  <si>
    <t>姜超的投资视界</t>
  </si>
  <si>
    <t>人口、收入、产业、企业分化趋势下，如何寻找投资方向和配置核心资产</t>
  </si>
  <si>
    <t>2021-05-13 19:15:02</t>
  </si>
  <si>
    <t>2010 年以后，我国GDP 增速一路下滑，尽管下滑的斜率很平缓，但下行趋势不改，2010 年的GDP增速为</t>
  </si>
  <si>
    <t>中金：拜登资本利得税影响解析</t>
  </si>
  <si>
    <t>2021-05-14 07:53:36</t>
  </si>
  <si>
    <t>上调资本利得税率会动谁的奶酪？0.3%的人群和主动基金行业</t>
  </si>
  <si>
    <t>中金：价格压力成为短期海外市场焦点</t>
  </si>
  <si>
    <t>在低基数、供应瓶颈和更多开放下，短期压力仍将存在。</t>
  </si>
  <si>
    <t>中金 | 风电制造：景气需求下，机组大型化趋势有望重塑行业格局</t>
  </si>
  <si>
    <t>风机零部件制造环节，头部的零部件厂商在抢装开始后在持续扩充先进产能，主要侧重于大兆瓦和海上风电的配套，我们建议关注通过先进产能扩张实现市占率提升的公司。</t>
  </si>
  <si>
    <t>中金：人口普查的七个看点</t>
  </si>
  <si>
    <t>2021-05-13 07:51:30</t>
  </si>
  <si>
    <t>总体来看，人口结构的老龄化是当前我国面临的重要人口问题，将对我国带来深远影响。</t>
  </si>
  <si>
    <t>中金：模式突围与估值重构——房企商业模式与估值水平的国际比较</t>
  </si>
  <si>
    <t>在房企“三条红线”、房贷“两条红线”、土地“两集中”等政策调控下，房地产行业已进入供给侧结构性改革的深水区。</t>
  </si>
  <si>
    <t>中金：A股业绩报告透露的十大信息</t>
  </si>
  <si>
    <t>2021-05-12 08:01:45</t>
  </si>
  <si>
    <t>本篇报告中我们对A股业绩报告进一步深入挖掘，梳理出十大关键信息
。</t>
  </si>
  <si>
    <t>中金：上游涨价、下游低迷——2021年4月通胀数据点评</t>
  </si>
  <si>
    <t>我们预计受基数影响，PPI同比高点或在2季度，但后期环比走势将决定PPI同比放缓的速度。</t>
  </si>
  <si>
    <t>中金：货币政策不会因PPI上升而收紧——1Q21货币政策执行报告点评</t>
  </si>
  <si>
    <t>金融数据上，金融机构信贷结构继续优化而企业贷款利率小幅微升。</t>
  </si>
  <si>
    <t>中金：钢铁“三高”格局下的再平衡</t>
  </si>
  <si>
    <t>在铁矿石成本大幅上升的背景下，钢厂利润仍可以维持较高水平，这并不常见。我们认为，供给侧存在触发因素。</t>
  </si>
  <si>
    <t>中金看海外 | Uber：提供“移动”价值的全球共享经济巨头</t>
  </si>
  <si>
    <t>在最初的网约车服务以外，Uber连续推出了外卖、货运等板块，不断完善生态圈。本报告试图通过复盘公司的发展历程并梳理国际网约车和外卖行业的竞争格局，分析相关市场的异同及对中国同类企业的启示。</t>
  </si>
  <si>
    <t>中金：捕捉资产轮动的高阶信号</t>
  </si>
  <si>
    <t>2021-05-11 08:00:49</t>
  </si>
  <si>
    <t>我们发现广义信贷的“二阶变化”——“信贷脉冲”对大类资产走势与短周期增长有较好的预测效果。</t>
  </si>
  <si>
    <t>中金：长期视角下，四大技术趋势如何重塑金融IT行业格局？</t>
  </si>
  <si>
    <t>我们认为分布式、云原生、中台及区块链四大技术将会在中长期深层影响金融IT行业的格局、带动市场需求进入新一轮增长周期。</t>
  </si>
  <si>
    <t>中金：互联网银行B/C端触达与服务能力再提升</t>
  </si>
  <si>
    <t>我们认为，科技投入是基础，更重要的是建立适配科技能力驱动普惠金融的生产关系，包括但不局限于监管政策对科技型高管任职资格的适度放开、建立适配智力资本驱动性业务的薪酬体系等。</t>
  </si>
  <si>
    <t>中金：港股打新指南</t>
  </si>
  <si>
    <t>2021-05-10 07:48:08</t>
  </si>
  <si>
    <t>打新收益如何？何时买入卖出？如何选择项目？</t>
  </si>
  <si>
    <t>中金：印度疫情升级的内外部影响</t>
  </si>
  <si>
    <t>此次印度疫情给我们的最大启示是不同市场间疫情退出的不均衡。</t>
  </si>
  <si>
    <t>中金：缺芯引发全球关注，提升芯片制造产能是国内半导体产业发展关键</t>
  </si>
  <si>
    <t>自3Q20以来，全球半导体行业发生严重芯片缺货，汽车、手机、安防等行业均出现芯片缺货现象。我们认为此次芯片缺货是由多重因素造成。</t>
  </si>
  <si>
    <t>中金：美国原材料库存已接近历史高位</t>
  </si>
  <si>
    <t>库存变化可以作为供需错配紧张程度以及“缺货”状况敏感且高频的参照。</t>
  </si>
  <si>
    <t>央行在等什么？</t>
  </si>
  <si>
    <t>2021-05-16 23:55:47</t>
  </si>
  <si>
    <t>春节后，哪些主体收益率显著下行？</t>
  </si>
  <si>
    <t>【天风研究·固收】孙彬彬/孟万林（联系人）</t>
  </si>
  <si>
    <t>不同行情下各类转债投资者持仓如何变化？</t>
  </si>
  <si>
    <t>目前仍然建议从两条线来择券：第一，低价“工具型”转债。第二，估值合适的高弹性标的。建议关注川投、盛虹、苏银、齐翔转2、龙大、中金、中天、洁美、交科等相关标的；部分高YTM标的建议关注文科、新星、台华。</t>
  </si>
  <si>
    <t>一季度债基如何配置？</t>
  </si>
  <si>
    <t>2021-05-14 07:21:37</t>
  </si>
  <si>
    <t>【天风研究·固收】信用早早报（5月14日）</t>
  </si>
  <si>
    <t>【天风研究·转债】转债日报（5月14日）</t>
  </si>
  <si>
    <t>转债日报（5月14日）</t>
  </si>
  <si>
    <t>通胀压力下，如何辩证看待资产表现？——天风总量团队联席解读（2021-5-12）</t>
  </si>
  <si>
    <t>2021-05-13 07:34:30</t>
  </si>
  <si>
    <t>【天风研究·固收】 孙彬彬/宋雪涛/刘晨明/吴先兴/郭其伟摘要：大宗商品涨声连连，股市震荡，债市稳定，背后是</t>
  </si>
  <si>
    <t>【天风研究·固收】信用早早报（5月13日）</t>
  </si>
  <si>
    <t>【天风研究·转债】转债日报（5月13日）</t>
  </si>
  <si>
    <t>转债日报（5月13日）</t>
  </si>
  <si>
    <t>大宗商品能否传导至CPI？</t>
  </si>
  <si>
    <t>2021-05-12 08:02:38</t>
  </si>
  <si>
    <t>【天风研究·固收】 孙彬彬/陈宝林摘要：从专栏角度央行在提升对于大宗商品价格上涨带来的通胀压力和通胀预期的关</t>
  </si>
  <si>
    <t>【天风研究·固收】信用早早报（5月12日）</t>
  </si>
  <si>
    <t>【天风研究·转债】转债日报（5月12日）</t>
  </si>
  <si>
    <t>转债日报（5月10日）</t>
  </si>
  <si>
    <t>从银行年报看债市风云变化——上市银行2020年报专题</t>
  </si>
  <si>
    <t>2021-05-11 07:17:24</t>
  </si>
  <si>
    <t>【天风研究·固收】信用早早报（05月11日）</t>
  </si>
  <si>
    <t>【天风研究·固收】信用早早报（2021-05-11）</t>
  </si>
  <si>
    <t>【天风研究·转债】转债日报（5月11日）</t>
  </si>
  <si>
    <t>各等级行业利差涨跌互现——产业债行业利差动态跟踪（2021-05-09）</t>
  </si>
  <si>
    <t>2021-05-10 07:45:02</t>
  </si>
  <si>
    <t>本周资产证券化市场回顾（2021-05-09）</t>
  </si>
  <si>
    <t>【天风研究·固收】 孙彬彬/孟万林（联系人）</t>
  </si>
  <si>
    <t>【天风研究·固收】信用早早报（5月10日）</t>
  </si>
  <si>
    <t>【天风研究·固收】信用早早报（2021-05-10）</t>
  </si>
  <si>
    <t>【天风研究·转债】转债日报（5月10日）</t>
  </si>
  <si>
    <t>雪涛宏观笔记</t>
  </si>
  <si>
    <t>5月：不均衡复苏下的通胀压力上升和结构性紧信用（天风宏观宋雪涛）</t>
  </si>
  <si>
    <t>2021-05-13 17:15:52</t>
  </si>
  <si>
    <t>通胀、信用、基本面、政策</t>
  </si>
  <si>
    <t>铜价见顶的信号是什么?（天风宏观宋雪涛）</t>
  </si>
  <si>
    <t>2021-05-12 17:37:42</t>
  </si>
  <si>
    <t>铜价的拐点可能在三季度前后出现</t>
  </si>
  <si>
    <t>风险定价 | A股静态估值变便宜了（天风宏观宋雪涛）</t>
  </si>
  <si>
    <t>2021-05-11 17:55:48</t>
  </si>
  <si>
    <t>5月第2周大类资产风险状态</t>
  </si>
  <si>
    <t>宋雪涛：非农两面性</t>
  </si>
  <si>
    <t>2021-05-10 23:07:45</t>
  </si>
  <si>
    <t>非农数据的矛盾和原因</t>
  </si>
  <si>
    <t>【广发策略戴康团队】周期交易的赔率与胜率——周末五分钟全知道（5月第2期）</t>
  </si>
  <si>
    <t>2021-05-16 16:44:42</t>
  </si>
  <si>
    <t>周期板块行情将取决于盈利驱动，供给端相关政策实施成为重要跟踪变量。</t>
  </si>
  <si>
    <t>【广发策略|科创板】科创板北向资金“再扩容”</t>
  </si>
  <si>
    <t>科创板一周全景（5月第2期）：5只科创板股票新纳入MSCIA股指数</t>
  </si>
  <si>
    <t>【广发策略】本周A股全动态估值变化——广发全动态估值比较周报（5月第1期）</t>
  </si>
  <si>
    <t>2021-05-15 11:17:31</t>
  </si>
  <si>
    <t>【广发策略】一张图看懂本周A股估值变化-广发TTM估值比较周报（5月第1期）</t>
  </si>
  <si>
    <t>A股总体PE（TTM）从上周19.95倍下降到本周19.82倍，PB（LF）从上周1.91倍下降到本周1.89倍。</t>
  </si>
  <si>
    <t>温故知新-【广发策略】历史“供给收缩”下周期行情启示——行业比较新视野系列报告（五）</t>
  </si>
  <si>
    <t>2021-05-10 22:24:44</t>
  </si>
  <si>
    <t>30页深度！10年拉闸限电、16年去产能得到四点启示，21年两点不同。</t>
  </si>
  <si>
    <t>中金 | A股：调整在尾声，风格偏成长</t>
  </si>
  <si>
    <t>2021-05-16 20:25:03</t>
  </si>
  <si>
    <t>我们从2月初开始提示市场可能面临“中期调整”。从当前位置来看，从指数的振幅、成交量所反应的市场情绪变化、调整时间、估值等维度来对比历史上“中期调整”的特征，我们近期提示市场“中期调整”处于尾声，对市场不宜悲观。</t>
  </si>
  <si>
    <t>中金 | 港股：价格压力仍是短期扰动</t>
  </si>
  <si>
    <t>价格压力市场关键变量，但市场近期疲软势头一定程度上或有些反应过度。市场所需要的可能是一些催化剂，而在此之前或维持震荡格局。</t>
  </si>
  <si>
    <t>中金 | 海外：美国下游供应瓶颈依然紧张</t>
  </si>
  <si>
    <t>4月整体工业产出和产能利用率继续修复，但瓶颈依然存在，且主要存在于下游</t>
  </si>
  <si>
    <t>中金 | 资金流向：外资37周增配中资股，南向大幅流入</t>
  </si>
  <si>
    <t>本周焦点：外资继续流入；北向周五大幅回流，南向也重回流</t>
  </si>
  <si>
    <t>中金 | 海外：价格压力成为短期市场焦点</t>
  </si>
  <si>
    <t>2021-05-13 08:45:19</t>
  </si>
  <si>
    <t>在低基数、供应瓶颈和更多开放下，短期压力仍将存在；如果出现超预期的变化，都可能成为诱发波动的导火索和催化剂</t>
  </si>
  <si>
    <t>策略聚焦｜强化估值弹性，聚焦成长制造</t>
  </si>
  <si>
    <t>2021-05-23 16:36:52</t>
  </si>
  <si>
    <t>经济复苏强度和节奏分歧加大，市场流动性回暖，建议淡化周期思维，强化估值弹性，聚焦成长制造</t>
  </si>
  <si>
    <t>万国数据（GDS.O/09698.HK）：业绩符合预期，订单稳健增长</t>
  </si>
  <si>
    <t>持续看好公司中长期的成长性与投资价值，维持公司港股&amp;美股的“买入”评级</t>
  </si>
  <si>
    <t>一周研读｜市场转向估值弹性驱动</t>
  </si>
  <si>
    <t>2021-05-22 10:12:28</t>
  </si>
  <si>
    <t>关键词：稳增长，防风险；估值弹性驱动；政策推手：规范与发展</t>
  </si>
  <si>
    <t>晨会0521｜人民币还有升值空间吗？</t>
  </si>
  <si>
    <t>2021-05-21 08:31:21</t>
  </si>
  <si>
    <t>多空此消彼长，人民币还有升值空间吗？</t>
  </si>
  <si>
    <t>固收｜多空此消彼长，人民币还有升值空间吗？</t>
  </si>
  <si>
    <t>我们认为人民币汇率仍具备走强动能，美元兑人民币汇率向下或触及6.2</t>
  </si>
  <si>
    <t>海外中资股｜全球Top 20基金如何配置中国（2021Q1）</t>
  </si>
  <si>
    <t>传统经济板块重仓持仓金额提升明显，而新经济板块中通信服务同样获海外基金青睐</t>
  </si>
  <si>
    <t>全球市场｜美国13F季报披露告诉我们什么？（2021Q1）</t>
  </si>
  <si>
    <t>Q1美国主要投资机构对美股持仓环比提升4.0%。传统经济板块获机构重视</t>
  </si>
  <si>
    <t>食品｜卤制品：万物皆可卤，逐鹿论英雄</t>
  </si>
  <si>
    <t>看好头部企业持续提升巩固竞争壁垒，掘金泛卤味市场</t>
  </si>
  <si>
    <t>西菱动力（300733）：天时地利人和，冉冉升起的航空零部件新星</t>
  </si>
  <si>
    <t>看好公司抓住航空零部件领域机遇，中长期打造成为“航空零部件隐形冠军”</t>
  </si>
  <si>
    <t>贝壳（BEKE.N）： 真的猛士，将更奋然而前行</t>
  </si>
  <si>
    <t>公司的治理结构完善，核心管理团队有能力带领公司继续深耕居住领域</t>
  </si>
  <si>
    <t>腾讯控股（00700.HK）：业绩符合预期，投资未来助力社会数字化</t>
  </si>
  <si>
    <t>持续看好公司在数字化浪潮中的增长前景，维持“买入”评级</t>
  </si>
  <si>
    <t>晨会0520｜海外中资股财报解析</t>
  </si>
  <si>
    <t>2021-05-20 08:26:54</t>
  </si>
  <si>
    <t>海外中资股专题｜修复明显，CAPEX提速：解析2020年报及21年一季报</t>
  </si>
  <si>
    <t>海外中资股｜修复明显，CAPEX提速：解析2020年报及21年一季报</t>
  </si>
  <si>
    <t>我们对零售业、耐用消费品、半导体等“新经济”板块的盈利增长更为乐观</t>
  </si>
  <si>
    <t>量化｜寻找业绩预期未被透支的黑马股</t>
  </si>
  <si>
    <t>关注业绩改善，精选黑马成长股</t>
  </si>
  <si>
    <t>固收｜债牛为何而来？还能走多久？</t>
  </si>
  <si>
    <t>这一轮债牛核心驱动因素是资产荒+资金面平稳。四季度债市或面临调整</t>
  </si>
  <si>
    <t>前瞻｜反垄断对互联网及科技产业投资的影响</t>
  </si>
  <si>
    <t>布局下一代科技和数字化转型红利，科技巨头中短期盈利能力或受一定影响</t>
  </si>
  <si>
    <t>新能源汽车｜拜登力推汽车电动化，美国市场有望重拾高增长</t>
  </si>
  <si>
    <t>产业链中上游的中国优质供应商有望继续受益，尤其是特斯拉供应链</t>
  </si>
  <si>
    <t>TCL科技（000100）：整合显示产业链+战略布局半导体，看好公司业绩收获及未来卡位</t>
  </si>
  <si>
    <t>公司大幅扩张产能同时加快整合产业链。首次覆盖，给予“买入”评级</t>
  </si>
  <si>
    <t>爱奇艺（IQ.O）：营收超指引上限，看好内容成本持续优化</t>
  </si>
  <si>
    <t>预计内容成本有效控制将驱动公司毛利率改善。维持公司“增持”评级</t>
  </si>
  <si>
    <t>晨会0519｜寻找制造业中的“估值弹性”</t>
  </si>
  <si>
    <t>2021-05-19 08:19:21</t>
  </si>
  <si>
    <t>寻找制造业中的“估值弹性”</t>
  </si>
  <si>
    <t>中信证券亮马组合（5月下）：寻找制造业中的“估值弹性”</t>
  </si>
  <si>
    <t>周期逻辑淡化，成长估值修复。寻找制造业中的“估值弹性”</t>
  </si>
  <si>
    <t>固收｜ “不平衡”的经济增长何时得以修复？</t>
  </si>
  <si>
    <t>预计今年一季度后经济将逐渐由“不平衡”走向“平衡”</t>
  </si>
  <si>
    <t>亿联网络（300628）：谋势制胜，角逐商用耳麦市场，构筑增长新翼</t>
  </si>
  <si>
    <t>公司拥有深厚音频技术积累，产品竞争力极强。维持“买入”评级</t>
  </si>
  <si>
    <t>网易（NTES.O）：业绩超预期，重磅游戏新品值得期待</t>
  </si>
  <si>
    <t>公司2021Q1业绩超市场预期。我们看好公司中长期发展动力，维持“买入”评级</t>
  </si>
  <si>
    <t>百度（BIDU.O）：广告业务增长较快，云和AI快速增长</t>
  </si>
  <si>
    <t>公司估值性价比突出，新业务打开长期空间。维持“买入”评级</t>
  </si>
  <si>
    <t>电子｜安防：4月政府端延续高景气趋势，政府再发文推动住宅&amp;社区智能化升级</t>
  </si>
  <si>
    <t>安防行业深度追踪（2021年4月）</t>
  </si>
  <si>
    <t>TME（TME.N）：广告商业化加速，长音频与IoT业务发展迅猛</t>
  </si>
  <si>
    <t>看好公司在线音乐付费率长期提升趋势，积极关注公司在长音频与IoT领域的领先布局</t>
  </si>
  <si>
    <t>晨会0518｜经济稳定恢复，结构逐步优化</t>
  </si>
  <si>
    <t>2021-05-18 08:17:35</t>
  </si>
  <si>
    <t>工业生产稳中有升，制造业投资和服务性消费或成后续亮点</t>
  </si>
  <si>
    <t>宏观｜工业生产稳中有升，制造业投资和服务性消费或成后续亮点：2021年4月经济增长数据点评</t>
  </si>
  <si>
    <t>4月份经济数据显示目前经济保持稳定恢复态势，并且结构逐步优化</t>
  </si>
  <si>
    <t>固收｜新三元悖论下货币政策关注增长还是通胀？</t>
  </si>
  <si>
    <t>当前经济增长仍是我国货币政策关注的重点，我们认为货币政策短期内大概率维持现状</t>
  </si>
  <si>
    <t>互联网｜基本面仍有支撑，关注互联网回调后布局机会</t>
  </si>
  <si>
    <t>头部互联网公司有望迎来底部反转的机会</t>
  </si>
  <si>
    <t>敏华控股（01999.HK）：收入增长超预期，多品类/多品牌拓展迅猛</t>
  </si>
  <si>
    <t>公司内销有望延续良好发展势头，外销料保持稳健增长。上调至“买入”评级</t>
  </si>
  <si>
    <t>数据科技+电子｜智能手机：疫情局部地区反复，下修全年手机出货量预期至13.5亿部</t>
  </si>
  <si>
    <t>智能手机行业深度追踪（2021年4月）</t>
  </si>
  <si>
    <t>电力｜发电量持续维持高位，核电保供重要性上升：月度数据快评</t>
  </si>
  <si>
    <t>1~4月国内发电同比增长16,8%，上调全年用电量需求增速预测至7.9%</t>
  </si>
  <si>
    <t>亿纬锂能（300014）：成立高镍正极合资公司，深化布局上游供应链</t>
  </si>
  <si>
    <t>公司积极布局电池上游材料，受益于下游未来需求增加，业绩增长明确。维持“买入”评级</t>
  </si>
  <si>
    <t>晨会0517｜周期逻辑淡化，成长估值修复</t>
  </si>
  <si>
    <t>2021-05-17 08:03:47</t>
  </si>
  <si>
    <t>周期逻辑淡化，成长估值修复</t>
  </si>
  <si>
    <t>固收｜贷款利率上升能否持续？</t>
  </si>
  <si>
    <t>料债市进一步上涨空间有限，持续突破前期低点的难度较大</t>
  </si>
  <si>
    <t>地产｜集中供地导致土地市场过热吗？</t>
  </si>
  <si>
    <t>预计行业盈利能力下降仍将持续，但资产运营和下沉深耕或使部分低资金成本公司找到盈利能力拐点</t>
  </si>
  <si>
    <t>公用环保｜升级大固废补焚烧增速下滑，龙头优势将放大</t>
  </si>
  <si>
    <t>虽焚烧发电“十四五”增速料前高后低，但综合协同处置打开企业新成长想象空间</t>
  </si>
  <si>
    <t>涂鸦智能（TUYA.N）：业绩超预期，客户、场景快速拓展</t>
  </si>
  <si>
    <t>持续看好公司中长期的平台稀缺性及投资价值。维持公司“买入”评级</t>
  </si>
  <si>
    <t>晨报0522 | 转债掘金之颜值赛道专题</t>
  </si>
  <si>
    <t>2021-05-22 10:01:04</t>
  </si>
  <si>
    <t>晨报0521 | 航空行业专题、币灾事件点评</t>
  </si>
  <si>
    <t>2021-05-21 07:07:23</t>
  </si>
  <si>
    <t>晨报0520 | 科技策略专题、汽车行业专题、军工基金持仓研究、金工专题</t>
  </si>
  <si>
    <t>2021-05-20 07:34:56</t>
  </si>
  <si>
    <t>国君固收 | 三只乌鸦出现后，商品还能做多吗？</t>
  </si>
  <si>
    <t>国君地产 | 供需紧平衡的初演绎</t>
  </si>
  <si>
    <t>国君地产谢皓宇团队</t>
  </si>
  <si>
    <t>晨报0519 | 地产专题、东方盛虹、瑞丰新材、巴比食品、隆基股份</t>
  </si>
  <si>
    <t>2021-05-19 06:56:40</t>
  </si>
  <si>
    <t>国君宏观 | 2021年4月经济数据点评：不均衡复苏特征依然明显，制造业投资率先发力</t>
  </si>
  <si>
    <t>国君宏观董琦团队</t>
  </si>
  <si>
    <t>国君策略 | 科技成长的起点：风越来越大</t>
  </si>
  <si>
    <t>国君固收 | 行情刚过半场，不要轻易下车</t>
  </si>
  <si>
    <t>国君环保 | 污水资源化持续加速推进—推进污水资源化利用现场会点评</t>
  </si>
  <si>
    <t>晨报0518 | 中国制造策略专题、天阳科技（300872）、孚能科技（688567）</t>
  </si>
  <si>
    <t>2021-05-18 06:20:54</t>
  </si>
  <si>
    <t>国君固收 | 最危险的时候过去了</t>
  </si>
  <si>
    <t>国君金工 | 核心指数成分股调整名单及冲击成本预测</t>
  </si>
  <si>
    <t>国君社服商贸 | 靴子落地风险解除，重点推荐高教职教—《民办教育促进法实施条例》修订点评</t>
  </si>
  <si>
    <t>国君环保 | 加大节水治污力度，利好水处理产业链—南水北调后续工程高质量发展座谈会点评</t>
  </si>
  <si>
    <t>国君军工 | 持仓略有下降，航空航天依旧是首选—2021Q1军工基金持仓研究</t>
  </si>
  <si>
    <t>晨报0517 | 通胀专题、策略专题、券商板块大涨点评</t>
  </si>
  <si>
    <t>2021-05-17 07:15:20</t>
  </si>
  <si>
    <t>国君策略 | 推陈出新，进攻次新—市场微观结构下的次新股投资</t>
  </si>
  <si>
    <t>国君非银 | 养老第三支柱起步，利好布局养老产业链险企—关于开展专属商业养老保险试点的点评</t>
  </si>
  <si>
    <t>国君非银 | 寿险保费持续承压，综改制约财险增长—2021年4月上市险企保费数据点评</t>
  </si>
  <si>
    <t>国君地产 | 地方政府行为，由房地产税来改变—对财政部召开座谈会的点评</t>
  </si>
  <si>
    <t>国君基础化工 | 基础化工行业2020年报和2021一季报总结：景气仍有望持续，新一轮化工行情或开启</t>
  </si>
  <si>
    <t>国君化工段海峰团队</t>
  </si>
  <si>
    <t>【中泰一周微视】策略/金融工程/固收/非银/电新汽车/医药/食品饮料/农林牧渔/轻工/钢铁/有色/煤炭/建材/化工</t>
  </si>
  <si>
    <t>2021-05-23 20:53:18</t>
  </si>
  <si>
    <t>中泰策略 | 竞争格局改善背后的投资机会</t>
  </si>
  <si>
    <t>【电新汽车】苏晨：产业链价格再迎上调，光伏海内外持续高景气</t>
  </si>
  <si>
    <t>【医药】祝嘉琦：ASCO公布多项成果摘要，国产创新百家争鸣</t>
  </si>
  <si>
    <t>大宗已近黄昏？接下来买什么</t>
  </si>
  <si>
    <t>2021-05-22 20:01:40</t>
  </si>
  <si>
    <t>【晨会聚焦】专题：京东物流的定位与挑战</t>
  </si>
  <si>
    <t>2021-05-21 07:10:24</t>
  </si>
  <si>
    <t>【晨会聚焦】个股深度：爱普股份；杭锅股份</t>
  </si>
  <si>
    <t>2021-05-20 07:11:47</t>
  </si>
  <si>
    <t>【晨会聚焦】锂市场的三个判断；为何美传统寿险股价新高？</t>
  </si>
  <si>
    <t>2021-05-19 07:17:35</t>
  </si>
  <si>
    <t>关于警惕假冒中泰证券或中泰证券分析师名义开展非法证券活动的声明</t>
  </si>
  <si>
    <t>未来的货币规模将有多大</t>
  </si>
  <si>
    <t>李迅雷：把握趋势方能赢得未来</t>
  </si>
  <si>
    <t>【非银】陆韵婷：他山之石——为何近期美国传统寿险股股价创下新高？</t>
  </si>
  <si>
    <t>【有色】谢鸿鹤：对后续锂市场的三个判断</t>
  </si>
  <si>
    <t>【晨会聚焦】食品饮料：商品价格大涨下的投资机会分析</t>
  </si>
  <si>
    <t>2021-05-18 07:08:20</t>
  </si>
  <si>
    <t>【晨会聚焦】铁矿石价格大顶；4月电动车销量符合预期</t>
  </si>
  <si>
    <t>2021-05-17 07:09:33</t>
  </si>
  <si>
    <t>【化妆品-爱美客(300896)】邓欣：拟H股上市，助力长期国际化布局</t>
  </si>
  <si>
    <t>【医药】祝嘉琦：《药物警戒质量管理规范》正式发布，药物警戒CRO有望迎来增长拐点</t>
  </si>
  <si>
    <t>【电新汽车】苏晨：4月销量符合预期，继续看好板块行情——新能源汽车产业跟踪系列</t>
  </si>
  <si>
    <t>【钢铁】郭皓：铁矿价格大顶</t>
  </si>
  <si>
    <t>【兴证张忆东团队】黄金领涨全球大类资产——港股美股及全球市场数据周报</t>
  </si>
  <si>
    <t>2021-05-23 14:23:18</t>
  </si>
  <si>
    <t>【兴证张忆东团队】先进制造领涨，周期行业调整——A股港股市场数据周报</t>
  </si>
  <si>
    <t>【海通策略】向阳而生（荀玉根、郑子勋）</t>
  </si>
  <si>
    <t>2021-05-23 16:42:10</t>
  </si>
  <si>
    <t>参考股市过去年度振幅，前期低点如有效，年内指数有望新高。智能制造有望成为新的主线。</t>
  </si>
  <si>
    <t>【海通立体策略】上周资金净流入281亿元（荀玉根、郑子勋）</t>
  </si>
  <si>
    <t>2021-05-17 11:44:16</t>
  </si>
  <si>
    <t>5月第二周股市资金净流入281亿元，其中融资净买入额为130亿元，陆股通净流入27亿元。</t>
  </si>
  <si>
    <t>保持警惕：阶段性、结构性、主题性是今年的关键词【天风策略】</t>
  </si>
  <si>
    <t>2021-05-23 13:45:25</t>
  </si>
  <si>
    <t>板块轮动加速</t>
  </si>
  <si>
    <t>【招银研究|宏观点评】收入稳步回升，支出略有提速——2021年4月财政数据点评</t>
  </si>
  <si>
    <t>2021-05-22 16:07:30</t>
  </si>
  <si>
    <t>今年的财政后置特征或将对年中和下半年的经济形成一定的支撑。</t>
  </si>
  <si>
    <t>【招银研究|行业点评】民促法实施条例终落地，民办教育板块不确定性解除——《中华人民共和国民办教育促进法实施条例》解读</t>
  </si>
  <si>
    <t>2021-05-21 19:03:28</t>
  </si>
  <si>
    <t>义务教育民办学校相对收紧，民办职业教育、民办高校持续被鼓励。</t>
  </si>
  <si>
    <t>【招商银行|岗位招聘】招商银行研究院区域研究岗（数据与流程管理方向）招聘启事！（深圳）</t>
  </si>
  <si>
    <t>【招银研究|宏观点评】投资消费表现分化——2021年4月经济数据点评</t>
  </si>
  <si>
    <t>2021-05-18 15:58:32</t>
  </si>
  <si>
    <t>我国经济有望保持复苏态势。</t>
  </si>
  <si>
    <t>【招银研究|行业点评】谁在争夺银行的基金代销蛋糕——中基协公募基金销售保有量点评</t>
  </si>
  <si>
    <t>2021-05-17 20:26:23</t>
  </si>
  <si>
    <t>互联网理财模式有望占据越来越高的市场份额。</t>
  </si>
  <si>
    <t>【招商银行|岗位招聘】招商银行研究院资本市场研究岗招聘启事！（深圳）</t>
  </si>
  <si>
    <t>招商银行研究院资本市场研究岗招聘启事。</t>
  </si>
  <si>
    <t>2021-05-22 17:32:14</t>
  </si>
  <si>
    <t>2021-05-18 16:46:57</t>
  </si>
  <si>
    <t>比特币应当如何监管？</t>
  </si>
  <si>
    <t>2021-05-17 17:55:00</t>
  </si>
  <si>
    <t>作者：陈兴（中泰宏观首席分析师）：给予集中监管，发放特许牌照</t>
  </si>
  <si>
    <t>“百周年”行情：渐入佳境(王德伦,李美岑)——A股策略周报【兴证策略|大势研判】</t>
  </si>
  <si>
    <t>2021-05-23 18:58:50</t>
  </si>
  <si>
    <t>欢迎大家关注兴证策略新公众号“王德伦策略与投资”，我们将会在新公众号上陆续发布策略投资内容，点波关注不迷路哦</t>
  </si>
  <si>
    <t>【兴证策略】新能源链条领涨，“百周年”行情如期进行——兴证策略风格与估值系列167</t>
  </si>
  <si>
    <t>2021-05-22 21:44:19</t>
  </si>
  <si>
    <t>行业配置方面，周期进入收获期，可重点关注阿尔法品种机会。周期股让市场情绪回暖、风险偏好与赚钱效应提升，高景气成长股有望迎来机会。</t>
  </si>
  <si>
    <t>全球资金流动时钟 ——国别配置方法论(一)【兴业策略|深度专题】</t>
  </si>
  <si>
    <t>2021-05-21 15:01:23</t>
  </si>
  <si>
    <t>2021-05-20 15:47:58</t>
  </si>
  <si>
    <t>2021-05-19 19:30:02</t>
  </si>
  <si>
    <t>医药银行化工加仓较多——2021Q1主动型股票基金资产配置分析【兴证策略|行业比较】</t>
  </si>
  <si>
    <t>医药银行化工加仓较多。</t>
  </si>
  <si>
    <t>2021-05-18 17:16:58</t>
  </si>
  <si>
    <t>2021-05-17 19:35:48</t>
  </si>
  <si>
    <t>【华泰策略|周观点】压力位转为支撑位，主线渐明晰</t>
  </si>
  <si>
    <t>2021-05-23 14:03:55</t>
  </si>
  <si>
    <t>量能从中期调整中走出，大盘压力位有望转为支撑位</t>
  </si>
  <si>
    <t>【华泰策略|资金面】一张图看懂市场交易主力切换（2021.05.17-2021.05.21）</t>
  </si>
  <si>
    <t>一张图看懂市场交易主力切换（2021.05.17-2021.05.21）</t>
  </si>
  <si>
    <t>货币超发下，如何捕捉未来十年的优质机会？</t>
  </si>
  <si>
    <t>2021-05-20 16:11:39</t>
  </si>
  <si>
    <t>货币的超发很难改变，未来可能流向资本市场。</t>
  </si>
  <si>
    <t>中金 | 十年展望III：打破汽车行业的边界</t>
  </si>
  <si>
    <t>2021-05-21 07:25:38</t>
  </si>
  <si>
    <t>汽车作为多数居民资产中，仅次于房地产的第二大品类，在移动互联网红利消退的背景下，我们确实观察到了众多企业跨界入场，汽车行业的边界正在被打破。</t>
  </si>
  <si>
    <t>中金：周期渐弱，重回成长</t>
  </si>
  <si>
    <t>前期我们重申“调整尾声，重回成长”的观点，并强调周期的行情波动加大，建议“轻指数、重结构、偏成长”。结合近期变化，我们简评如下。</t>
  </si>
  <si>
    <t>【论坛预告】重磅！5月25日共话绿色丝绸之路</t>
  </si>
  <si>
    <t>2021-05-20 07:50:10</t>
  </si>
  <si>
    <t>生态环境部指导，中金研究院与“一带一路”绿色发展国际联盟联合主办</t>
  </si>
  <si>
    <t>中金赛道研究 | 卤制品：品牌崛起，强者恒强</t>
  </si>
  <si>
    <t>我们认为具备渠道、品牌、产品、供应链、加盟体系等优势的龙头企业有望长期致胜，持续整合市场。</t>
  </si>
  <si>
    <t>中金 | 十年展望II：汽车行业的蝴蝶效应</t>
  </si>
  <si>
    <t>汽车行业正在经历多重作用力对企业硬件和制造端盈利能力的侵蚀。而盈利能力的降低，我们认为会开启行业长期的链式反应，是为蝴蝶效应。</t>
  </si>
  <si>
    <t>中金：科技重塑万亿汽车服务市场</t>
  </si>
  <si>
    <t>中国的汽车后市场目前是全球最大的后市场之一。据《汽车后市场维保行业白皮书》数据，2020年中国汽车维保市场行业规模约0.8万亿人民币。我们发现有多个乐观催化因素在推动行业发展，至2025年行业规模有望达到1.2万亿人民币。</t>
  </si>
  <si>
    <t>中金 | 十年展望I：汽车行业估值体系正在发生变更</t>
  </si>
  <si>
    <t>2021-05-19 07:55:53</t>
  </si>
  <si>
    <t>我们与市场最大的不同，是认为自动驾驶收费或不长久，车企盈利模式转向“渠道费”。</t>
  </si>
  <si>
    <t>中金：“固收+” 还是 “+固收” ？</t>
  </si>
  <si>
    <t>“固收+”还是“+固收”见仁见智，但超额回报的根源首要还是要在大类资产轮动中选对资产。</t>
  </si>
  <si>
    <t>中金：4月经济数据与资产配置全解读</t>
  </si>
  <si>
    <t>2021-05-18 07:47:23</t>
  </si>
  <si>
    <t>如何认识大宗商品价格上涨的影响？内外需分化是否还将继续？社融及货币增速走势将如何演变？对各类资产有何影响？如何把握后市走势，提前布局资本市场？</t>
  </si>
  <si>
    <t>中金：潮流酷品，玩心未泯--潮玩赛道研究</t>
  </si>
  <si>
    <t>我们认为以泡泡玛特为代表的潮玩IP运营平台型公司发展潜力广阔，此外广泛汇聚优质IP及多品类的潮玩集合店业态亦蓬勃发展 。</t>
  </si>
  <si>
    <t>中金：美国下游供应瓶颈依然紧张</t>
  </si>
  <si>
    <t>我们不难看出，短期供应变化对于决定未来价格压力至关重要。</t>
  </si>
  <si>
    <t>中金：值得关注的半导体行业潜在颠覆技术</t>
  </si>
  <si>
    <t>新型技术有望驱动后摩尔时代芯片性能进一步提升，我们梳理了集成电路潜在颠覆性技术。</t>
  </si>
  <si>
    <t>中金：雪球之外还有哪些场外产品结构值得关注？</t>
  </si>
  <si>
    <t>展望未来，我们认为市场逐步进入相对平淡的区间震荡交易，操作建议“轻指数、重结构、偏成长”，对市场中期前景勿过度悲观，在这种环境之下，投资者可关注牛市价差、双向鲨鱼鳍、雪球、凤凰等结构。</t>
  </si>
  <si>
    <t>中金：转债成交额表达了什么？</t>
  </si>
  <si>
    <t>这次的特别之处在于：热门股性品种首先带动起了市场的成交额，“双高”这次只是跟随者。</t>
  </si>
  <si>
    <t>中金：大财政重启，资产定价大变局</t>
  </si>
  <si>
    <t>2021-05-17 07:50:11</t>
  </si>
  <si>
    <t>在通胀升、产出上的情况下，通过对比紧财政时期大类资产的表现，我们发现宽财政对铜、新兴市场股指和标普500的正向刺激效果尤其显著，而宽财政则显著拖累美债及美元。</t>
  </si>
  <si>
    <t>中金| 恒指季度调整预览：关注系统性优化后的新面貌</t>
  </si>
  <si>
    <t>此次调整将涉及增加成分股、缩短新股上市历史要求，以及改变成分股权重上限等五项重大改变。</t>
  </si>
  <si>
    <t>中金看海外| UiPath极简史：RPA成为AI技术应用的下一风口</t>
  </si>
  <si>
    <t>我们希望借由对UiPath的发展历程、产品技术、商业模式以及战略规划的分析，以点破面，剖析RPA行业的竞争的决定性因素，并提出一些我们对于中国RPA行业未来发展的趋势判断。</t>
  </si>
  <si>
    <t>中金：如何捕捉成长与价值的风格轮动?</t>
  </si>
  <si>
    <t>本文尝试通过市场情绪、因子拥挤度、金融环境和经济环境这四大类指标，构建成长与价值的风格轮动模型。</t>
  </si>
  <si>
    <t>中金：城投风险如何演绎？</t>
  </si>
  <si>
    <t>在此篇报告中我们分别对近期的信用事件、区域环境和政策进行分析，供投资者参考。</t>
  </si>
  <si>
    <t>2021年以来全国各区域土地市场表现如何？</t>
  </si>
  <si>
    <t>2021-05-21 06:50:46</t>
  </si>
  <si>
    <t>地方政府对来年政府性基金预算收入是如何做预算草案的？2021 年以来各地土地出让情况怎么样？</t>
  </si>
  <si>
    <t>【天风研究·固收】信用早早报（5月21日）</t>
  </si>
  <si>
    <t>【天风研究·转债】转债日报（5月21日）</t>
  </si>
  <si>
    <t>转债日报（5月21日）</t>
  </si>
  <si>
    <t>债务率的合意区间是多少？</t>
  </si>
  <si>
    <t>2021-05-20 06:59:34</t>
  </si>
  <si>
    <t>城市发展过程中，必然面临举债，多高的债务率才算高？多少债务水平才算合理？我们考虑两个维度：历史比较能在边际上最有利于促进城市发展，也能同时得到资本市场的认可。</t>
  </si>
  <si>
    <t>【天风研究·固收】信用早早报（5月20日）</t>
  </si>
  <si>
    <t>【天风研究·转债】转债日报（5月20日）</t>
  </si>
  <si>
    <t>转债日报（5月20日）</t>
  </si>
  <si>
    <t>未来基建能好么?</t>
  </si>
  <si>
    <t>2021-05-19 08:17:29</t>
  </si>
  <si>
    <t>【天风研究·固收】信用早早报（5月19日）</t>
  </si>
  <si>
    <t>【天风研究·固收】信用早早报（5月18日）</t>
  </si>
  <si>
    <t>【天风研究·转债】转债日报（5月19日）</t>
  </si>
  <si>
    <t>转债日报（5月19日）</t>
  </si>
  <si>
    <t>4月：谁在买利率？——2021年4月中债登和上清所托管数据点评</t>
  </si>
  <si>
    <t>2021-05-18 07:12:55</t>
  </si>
  <si>
    <t>利率债：国债及政策性银行债缩量，地方债开始放量；信用债：主要信用债融资水平回落，同业存单连续三月放量；分机构：商业银行、保险机构积极配置地方政府债，广义基金连续增持同业存单；资金拆借：银行间杠杆率波动，月末下降</t>
  </si>
  <si>
    <t>【天风研究·转债】转债日报（5月18日）</t>
  </si>
  <si>
    <t>转债日报（5月17日）</t>
  </si>
  <si>
    <t>各等级行业利差涨跌互现——产业债行业利差动态跟踪（2021-05-16）</t>
  </si>
  <si>
    <t>2021-05-17 07:59:15</t>
  </si>
  <si>
    <t>产业债行业利差动态跟踪（2021-05-16）</t>
  </si>
  <si>
    <t>本周资产证券化市场回顾（2021-05-16）</t>
  </si>
  <si>
    <t>【天风研究·固收】信用早早报（5月17日）</t>
  </si>
  <si>
    <t>【天风研究·转债】转债日报（5月17日）</t>
  </si>
  <si>
    <t>风险定价 | 流动性和供给侧主导市场定价（天风宏观宋雪涛）</t>
  </si>
  <si>
    <t>2021-05-19 18:39:57</t>
  </si>
  <si>
    <t>5月第3周大类资产风险状态</t>
  </si>
  <si>
    <t>通胀过山车（天风宏观宋雪涛）</t>
  </si>
  <si>
    <t>2021-05-18 22:55:06</t>
  </si>
  <si>
    <t>为什么美国通胀必然超调，之后又可能急刹</t>
  </si>
  <si>
    <t>【广发策略戴康团队】小盘成长接棒——周末五分钟全知道（5月第3期）</t>
  </si>
  <si>
    <t>2021-05-23 19:49:38</t>
  </si>
  <si>
    <t>如果全球通胀预期高位回落，则小盘成长的表现可能会超越小盘价值。</t>
  </si>
  <si>
    <t>【广发策略|科创板】当前科创板流动性几何？</t>
  </si>
  <si>
    <t>科创板一周全景（5月第3期）：构建科创板流动性跟踪指标体系</t>
  </si>
  <si>
    <t>【广发策略】本周A股全动态估值变化——广发全动态估值比较周报（5月第2期）</t>
  </si>
  <si>
    <t>2021-05-22 08:57:32</t>
  </si>
  <si>
    <t>【广发策略】一张图看懂本周A股估值变化-广发TTM估值比较周报（5月第2期）</t>
  </si>
  <si>
    <t>A股总体PE（TTM）从上周19.82倍上升到本周20.05倍，PB（LF）从上周1.89倍上升到本周1.94倍。</t>
  </si>
  <si>
    <t>【广发策略】“碳中和”的ESG投资策略—“碳中和”主题投资系列（七）</t>
  </si>
  <si>
    <t>2021-05-20 21:43:06</t>
  </si>
  <si>
    <t>“碳中和”与ESG关联性&amp;“碳中和”指数的ESG数据动静态规律性</t>
  </si>
  <si>
    <t>【广发策略】上周新发基金扩张，北上资金流</t>
  </si>
  <si>
    <t>2021-05-18 23:11:46</t>
  </si>
  <si>
    <t>2021-05-17 00:37:44</t>
  </si>
  <si>
    <t>中金 | A股：利率下行，关注成长</t>
  </si>
  <si>
    <t>2021-05-23 20:35:59</t>
  </si>
  <si>
    <t>​综合前期市场调整时间和幅度、市场情绪以及增长和政策的预期，我们重申“中期调整”渐进尾声，风格逐步重回成长并降低对周期的配置。考虑全球疫情后的“错位复苏”，经济复苏和市场演绎可能遵循“先进先出”，仍需关注美股波动可能加大的风险。</t>
  </si>
  <si>
    <t>中金 | 港股：大宗回落，成长领先</t>
  </si>
  <si>
    <t>整体市场、特别是成长风格有望从低点修复。但是更为明显的反弹趋势仍然依赖更强劲的催化剂出现。价格压力可能仍然是短期市场焦点，也是影响中美市场的决定性因素。</t>
  </si>
  <si>
    <t>中金 | 海外：​QE减量的历史经验与启示</t>
  </si>
  <si>
    <t>2013年削减恐慌冲击最大阶段来自超预期的意外，正式减量反而影响有限，因此本轮冲击力度可能不像当时那么显著</t>
  </si>
  <si>
    <t>中金 | 资金流向：外资连续38周流入，南向流入加快</t>
  </si>
  <si>
    <t>本周焦点：外资继续流入；北向再度流出，南向流入加快</t>
  </si>
  <si>
    <t>2021-05-17 09:57:24</t>
  </si>
  <si>
    <t>恒生指数季度调整：关注五大系统性优化后的指数新面貌北京时间2021年5月21日（星期五）盘后，恒生指数公司将</t>
  </si>
  <si>
    <t>市场逐步进入相对平淡的区间震荡交易，投资者可关注牛市价差、双向鲨鱼鳍、雪球、凤凰等结构。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</si>
</sst>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9"/>
      <name val="等线"/>
      <family val="2"/>
      <charset val="134"/>
      <scheme val="minor"/>
    </font>
    <font>
      <sz val="10"/>
      <name val="Arial"/>
      <family val="2"/>
    </font>
    <font>
      <u/>
      <sz val="10"/>
      <name val="Arial"/>
      <family val="2"/>
    </font>
    <font>
      <sz val="10"/>
      <name val="微软雅黑"/>
      <family val="2"/>
      <charset val="134"/>
    </font>
    <font>
      <sz val="10"/>
      <name val="Arial"/>
      <charset val="1"/>
    </font>
    <font>
      <u/>
      <sz val="10"/>
      <name val="Arial"/>
      <charset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cellStyleXfs>
  <cellXfs count="8">
    <xf numFmtId="0" fontId="0" fillId="0" borderId="0" xfId="0">
      <alignment vertical="center"/>
    </xf>
    <xf numFmtId="0" fontId="2" fillId="0" borderId="0" xfId="1" applyAlignment="1">
      <alignment vertical="center"/>
    </xf>
    <xf numFmtId="0" fontId="2" fillId="0" borderId="0" xfId="1" applyFill="1" applyBorder="1" applyAlignment="1" applyProtection="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2">
    <cellStyle name="常规" xfId="0" builtinId="0"/>
    <cellStyle name="常规 2" xfId="1" xr:uid="{69473E80-CD70-4FBB-A16B-335686939C7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4D3DB-9796-4638-B4D9-06ACCE35CD4B}">
  <sheetPr>
    <outlinePr summaryBelow="0" summaryRight="0"/>
  </sheetPr>
  <dimension ref="A1:E103"/>
  <sheetViews>
    <sheetView topLeftCell="B1" zoomScaleNormal="100" workbookViewId="0">
      <selection activeCell="A2" sqref="A2:XFD41"/>
    </sheetView>
  </sheetViews>
  <sheetFormatPr defaultRowHeight="12.3" x14ac:dyDescent="0.4"/>
  <cols>
    <col min="1" max="1" width="10.796875" style="2" customWidth="1"/>
    <col min="2" max="2" width="84.59765625" style="2" customWidth="1"/>
    <col min="3" max="3" width="17.09765625" style="2" customWidth="1"/>
    <col min="4" max="4" width="82.796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6" t="s">
        <v>0</v>
      </c>
      <c r="B2" s="6" t="s">
        <v>707</v>
      </c>
      <c r="C2" s="6" t="s">
        <v>708</v>
      </c>
      <c r="D2" s="6" t="s">
        <v>709</v>
      </c>
      <c r="E2" s="7" t="str">
        <f>HYPERLINK("http://mp.weixin.qq.com/s?__biz=MzUzNTE3NDMwNw==&amp;mid=2247528579&amp;idx=1&amp;sn=a6e449024b3f598b55d883a507e79d77&amp;chksm=fa8bbd4fcdfc3459fc41098d0d15d13bee6f841ee48af96c9627676711b0706a221f401021f8#rd","文章永久链接")</f>
        <v>文章永久链接</v>
      </c>
    </row>
    <row r="3" spans="1:5" customFormat="1" ht="14.1" x14ac:dyDescent="0.4">
      <c r="A3" s="6" t="s">
        <v>0</v>
      </c>
      <c r="B3" s="6" t="s">
        <v>710</v>
      </c>
      <c r="C3" s="6" t="s">
        <v>708</v>
      </c>
      <c r="D3" s="6" t="s">
        <v>711</v>
      </c>
      <c r="E3" s="7" t="str">
        <f>HYPERLINK("http://mp.weixin.qq.com/s?__biz=MzUzNTE3NDMwNw==&amp;mid=2247528579&amp;idx=2&amp;sn=b3ecb4ca220ea46d5b9508905a866f45&amp;chksm=fa8bbd4fcdfc3459754d339386d41c42dabb976cc313683182f78ee5f1ad70ad894e131216c8#rd","文章永久链接")</f>
        <v>文章永久链接</v>
      </c>
    </row>
    <row r="4" spans="1:5" customFormat="1" ht="14.1" x14ac:dyDescent="0.4">
      <c r="A4" s="6" t="s">
        <v>0</v>
      </c>
      <c r="B4" s="6" t="s">
        <v>712</v>
      </c>
      <c r="C4" s="6" t="s">
        <v>713</v>
      </c>
      <c r="D4" s="6" t="s">
        <v>714</v>
      </c>
      <c r="E4" s="7" t="str">
        <f>HYPERLINK("http://mp.weixin.qq.com/s?__biz=MzUzNTE3NDMwNw==&amp;mid=2247528562&amp;idx=1&amp;sn=1889bfd90b9fab68fe8d2ed72de84345&amp;chksm=fa8bbdbecdfc34a87b891958c5c8408cb8b54e7a55060947c00cc094f062ebf7ce7412df6dda#rd","文章永久链接")</f>
        <v>文章永久链接</v>
      </c>
    </row>
    <row r="5" spans="1:5" customFormat="1" ht="14.1" x14ac:dyDescent="0.4">
      <c r="A5" s="6" t="s">
        <v>0</v>
      </c>
      <c r="B5" s="6" t="s">
        <v>715</v>
      </c>
      <c r="C5" s="6" t="s">
        <v>716</v>
      </c>
      <c r="D5" s="6" t="s">
        <v>717</v>
      </c>
      <c r="E5" s="7" t="str">
        <f>HYPERLINK("http://mp.weixin.qq.com/s?__biz=MzUzNTE3NDMwNw==&amp;mid=2247528541&amp;idx=1&amp;sn=1274c226a675a9687e32f54e81dfb9ff&amp;chksm=fa8bbd91cdfc348745842d50a01d8a5d8826cac4f6f79da7467f5d6f65a754a3bdeedd1dd9ee#rd","文章永久链接")</f>
        <v>文章永久链接</v>
      </c>
    </row>
    <row r="6" spans="1:5" customFormat="1" ht="14.1" x14ac:dyDescent="0.4">
      <c r="A6" s="6" t="s">
        <v>0</v>
      </c>
      <c r="B6" s="6" t="s">
        <v>718</v>
      </c>
      <c r="C6" s="6" t="s">
        <v>716</v>
      </c>
      <c r="D6" s="6" t="s">
        <v>719</v>
      </c>
      <c r="E6" s="7" t="str">
        <f>HYPERLINK("http://mp.weixin.qq.com/s?__biz=MzUzNTE3NDMwNw==&amp;mid=2247528541&amp;idx=2&amp;sn=0542ad239ff4efd391f8c18de53f3186&amp;chksm=fa8bbd91cdfc34872415e78d302d79ee51bca2f3e22f39d293f1d4836ba9c8cf70db071a724c#rd","文章永久链接")</f>
        <v>文章永久链接</v>
      </c>
    </row>
    <row r="7" spans="1:5" customFormat="1" ht="14.1" x14ac:dyDescent="0.4">
      <c r="A7" s="6" t="s">
        <v>0</v>
      </c>
      <c r="B7" s="6" t="s">
        <v>720</v>
      </c>
      <c r="C7" s="6" t="s">
        <v>716</v>
      </c>
      <c r="D7" s="6" t="s">
        <v>721</v>
      </c>
      <c r="E7" s="7" t="str">
        <f>HYPERLINK("http://mp.weixin.qq.com/s?__biz=MzUzNTE3NDMwNw==&amp;mid=2247528541&amp;idx=3&amp;sn=3d7848a814b639d5ba72e6eae61e2f96&amp;chksm=fa8bbd91cdfc3487027464fa7da3d8db2ecd0b395b21f2ce203fa20da013c16b4827a94bf9f0#rd","文章永久链接")</f>
        <v>文章永久链接</v>
      </c>
    </row>
    <row r="8" spans="1:5" customFormat="1" ht="14.1" x14ac:dyDescent="0.4">
      <c r="A8" s="6" t="s">
        <v>0</v>
      </c>
      <c r="B8" s="6" t="s">
        <v>722</v>
      </c>
      <c r="C8" s="6" t="s">
        <v>716</v>
      </c>
      <c r="D8" s="6" t="s">
        <v>723</v>
      </c>
      <c r="E8" s="7" t="str">
        <f>HYPERLINK("http://mp.weixin.qq.com/s?__biz=MzUzNTE3NDMwNw==&amp;mid=2247528541&amp;idx=4&amp;sn=4a78bc1f549513fb14a61c164d92f5c7&amp;chksm=fa8bbd91cdfc34870ef33012e0ee409eced4fe892487a239d5d430ecf5fd6fa1ba214511f52a#rd","文章永久链接")</f>
        <v>文章永久链接</v>
      </c>
    </row>
    <row r="9" spans="1:5" customFormat="1" ht="14.1" x14ac:dyDescent="0.4">
      <c r="A9" s="6" t="s">
        <v>0</v>
      </c>
      <c r="B9" s="6" t="s">
        <v>724</v>
      </c>
      <c r="C9" s="6" t="s">
        <v>716</v>
      </c>
      <c r="D9" s="6" t="s">
        <v>725</v>
      </c>
      <c r="E9" s="7" t="str">
        <f>HYPERLINK("http://mp.weixin.qq.com/s?__biz=MzUzNTE3NDMwNw==&amp;mid=2247528541&amp;idx=5&amp;sn=3a3466d54fbc96fbd54012a5f3442142&amp;chksm=fa8bbd91cdfc3487a31ff44ed6d012fa7cdb281c2054d741ecf65ec0ad8c822df9704156a30c#rd","文章永久链接")</f>
        <v>文章永久链接</v>
      </c>
    </row>
    <row r="10" spans="1:5" customFormat="1" ht="14.1" x14ac:dyDescent="0.4">
      <c r="A10" s="6" t="s">
        <v>0</v>
      </c>
      <c r="B10" s="6" t="s">
        <v>726</v>
      </c>
      <c r="C10" s="6" t="s">
        <v>716</v>
      </c>
      <c r="D10" s="6" t="s">
        <v>727</v>
      </c>
      <c r="E10" s="7" t="str">
        <f>HYPERLINK("http://mp.weixin.qq.com/s?__biz=MzUzNTE3NDMwNw==&amp;mid=2247528541&amp;idx=6&amp;sn=816a28d49d99b38413ee46c74680b978&amp;chksm=fa8bbd91cdfc3487e9c1ad2eb15008f1d7e2193a2cd11420560746def34bbdeb240ac0e68928#rd","文章永久链接")</f>
        <v>文章永久链接</v>
      </c>
    </row>
    <row r="11" spans="1:5" customFormat="1" ht="14.1" x14ac:dyDescent="0.4">
      <c r="A11" s="6" t="s">
        <v>0</v>
      </c>
      <c r="B11" s="6" t="s">
        <v>728</v>
      </c>
      <c r="C11" s="6" t="s">
        <v>716</v>
      </c>
      <c r="D11" s="6" t="s">
        <v>729</v>
      </c>
      <c r="E11" s="7" t="str">
        <f>HYPERLINK("http://mp.weixin.qq.com/s?__biz=MzUzNTE3NDMwNw==&amp;mid=2247528541&amp;idx=7&amp;sn=9c1106ae86a63660f8cd1a5d265b76dd&amp;chksm=fa8bbd91cdfc34873ce7565252d600b4f95f679cd465194d1d6ff935c53d31e95a3b52be80f8#rd","文章永久链接")</f>
        <v>文章永久链接</v>
      </c>
    </row>
    <row r="12" spans="1:5" customFormat="1" ht="14.1" x14ac:dyDescent="0.4">
      <c r="A12" s="6" t="s">
        <v>0</v>
      </c>
      <c r="B12" s="6" t="s">
        <v>730</v>
      </c>
      <c r="C12" s="6" t="s">
        <v>716</v>
      </c>
      <c r="D12" s="6" t="s">
        <v>731</v>
      </c>
      <c r="E12" s="7" t="str">
        <f>HYPERLINK("http://mp.weixin.qq.com/s?__biz=MzUzNTE3NDMwNw==&amp;mid=2247528541&amp;idx=8&amp;sn=8df36a26ffd6bfabff53e2abf7c60b45&amp;chksm=fa8bbd91cdfc3487fba730a9019558429924df6e6cddad890abd9842cec7182229814949e3f5#rd","文章永久链接")</f>
        <v>文章永久链接</v>
      </c>
    </row>
    <row r="13" spans="1:5" customFormat="1" ht="14.1" x14ac:dyDescent="0.4">
      <c r="A13" s="6" t="s">
        <v>0</v>
      </c>
      <c r="B13" s="6" t="s">
        <v>732</v>
      </c>
      <c r="C13" s="6" t="s">
        <v>733</v>
      </c>
      <c r="D13" s="6" t="s">
        <v>734</v>
      </c>
      <c r="E13" s="7" t="str">
        <f>HYPERLINK("http://mp.weixin.qq.com/s?__biz=MzUzNTE3NDMwNw==&amp;mid=2247528325&amp;idx=1&amp;sn=6015610d8529336c83495026e28f8fd6&amp;chksm=fa8ba249cdfc2b5f97008209078d51b92407a23aca6c8a29389b419379dd774f35afc6335b76#rd","文章永久链接")</f>
        <v>文章永久链接</v>
      </c>
    </row>
    <row r="14" spans="1:5" customFormat="1" ht="14.1" x14ac:dyDescent="0.4">
      <c r="A14" s="6" t="s">
        <v>0</v>
      </c>
      <c r="B14" s="6" t="s">
        <v>735</v>
      </c>
      <c r="C14" s="6" t="s">
        <v>733</v>
      </c>
      <c r="D14" s="6" t="s">
        <v>736</v>
      </c>
      <c r="E14" s="7" t="str">
        <f>HYPERLINK("http://mp.weixin.qq.com/s?__biz=MzUzNTE3NDMwNw==&amp;mid=2247528325&amp;idx=2&amp;sn=d326888e43ed882a9adff93782382a0a&amp;chksm=fa8ba249cdfc2b5fcc5c6ab076ac8ce6a5c8369a026b70cd8aa07005b7b6810447ae7ca96ec9#rd","文章永久链接")</f>
        <v>文章永久链接</v>
      </c>
    </row>
    <row r="15" spans="1:5" customFormat="1" ht="14.1" x14ac:dyDescent="0.4">
      <c r="A15" s="6" t="s">
        <v>0</v>
      </c>
      <c r="B15" s="6" t="s">
        <v>737</v>
      </c>
      <c r="C15" s="6" t="s">
        <v>733</v>
      </c>
      <c r="D15" s="6" t="s">
        <v>738</v>
      </c>
      <c r="E15" s="7" t="str">
        <f>HYPERLINK("http://mp.weixin.qq.com/s?__biz=MzUzNTE3NDMwNw==&amp;mid=2247528325&amp;idx=3&amp;sn=f7622ffad3affb1ec8040f834284ff43&amp;chksm=fa8ba249cdfc2b5f142828f9cd719f78328f81b887123ccd024113c0e5d1a4796cbebd0a91b9#rd","文章永久链接")</f>
        <v>文章永久链接</v>
      </c>
    </row>
    <row r="16" spans="1:5" customFormat="1" ht="14.1" x14ac:dyDescent="0.4">
      <c r="A16" s="6" t="s">
        <v>0</v>
      </c>
      <c r="B16" s="6" t="s">
        <v>739</v>
      </c>
      <c r="C16" s="6" t="s">
        <v>733</v>
      </c>
      <c r="D16" s="6" t="s">
        <v>740</v>
      </c>
      <c r="E16" s="7" t="str">
        <f>HYPERLINK("http://mp.weixin.qq.com/s?__biz=MzUzNTE3NDMwNw==&amp;mid=2247528325&amp;idx=4&amp;sn=a89d12db290ba2bdc5c6ce1b3e08c4f6&amp;chksm=fa8ba249cdfc2b5ffa8be2853e0260f6e76a70cae6a2d527326bf5b4df5b62925fd3104b1129#rd","文章永久链接")</f>
        <v>文章永久链接</v>
      </c>
    </row>
    <row r="17" spans="1:5" customFormat="1" ht="14.1" x14ac:dyDescent="0.4">
      <c r="A17" s="6" t="s">
        <v>0</v>
      </c>
      <c r="B17" s="6" t="s">
        <v>741</v>
      </c>
      <c r="C17" s="6" t="s">
        <v>733</v>
      </c>
      <c r="D17" s="6" t="s">
        <v>742</v>
      </c>
      <c r="E17" s="7" t="str">
        <f>HYPERLINK("http://mp.weixin.qq.com/s?__biz=MzUzNTE3NDMwNw==&amp;mid=2247528325&amp;idx=5&amp;sn=ba8b4ed4494d7be208d97fff6658422f&amp;chksm=fa8ba249cdfc2b5f6d81ff6ec4f24954f4d2d6a5c0aecfb3ef8aaf0062838eb9e7fb1fa41f36#rd","文章永久链接")</f>
        <v>文章永久链接</v>
      </c>
    </row>
    <row r="18" spans="1:5" customFormat="1" ht="14.1" x14ac:dyDescent="0.4">
      <c r="A18" s="6" t="s">
        <v>0</v>
      </c>
      <c r="B18" s="6" t="s">
        <v>743</v>
      </c>
      <c r="C18" s="6" t="s">
        <v>733</v>
      </c>
      <c r="D18" s="6" t="s">
        <v>744</v>
      </c>
      <c r="E18" s="7" t="str">
        <f>HYPERLINK("http://mp.weixin.qq.com/s?__biz=MzUzNTE3NDMwNw==&amp;mid=2247528325&amp;idx=6&amp;sn=3c983a7f797e346d17a22bf329101dfc&amp;chksm=fa8ba249cdfc2b5f00b84d2a08cbfa791ded70b90881935089b0bfeb9b015840b166f2488637#rd","文章永久链接")</f>
        <v>文章永久链接</v>
      </c>
    </row>
    <row r="19" spans="1:5" customFormat="1" ht="14.1" x14ac:dyDescent="0.4">
      <c r="A19" s="6" t="s">
        <v>0</v>
      </c>
      <c r="B19" s="6" t="s">
        <v>745</v>
      </c>
      <c r="C19" s="6" t="s">
        <v>733</v>
      </c>
      <c r="D19" s="6" t="s">
        <v>746</v>
      </c>
      <c r="E19" s="7" t="str">
        <f>HYPERLINK("http://mp.weixin.qq.com/s?__biz=MzUzNTE3NDMwNw==&amp;mid=2247528325&amp;idx=7&amp;sn=d4a3633603a314c3bce27ba01690bcad&amp;chksm=fa8ba249cdfc2b5f28ff4e584986eb45fc727c9a3280c17edf14921730d9d6c1dddf6c910c56#rd","文章永久链接")</f>
        <v>文章永久链接</v>
      </c>
    </row>
    <row r="20" spans="1:5" customFormat="1" ht="14.1" x14ac:dyDescent="0.4">
      <c r="A20" s="6" t="s">
        <v>0</v>
      </c>
      <c r="B20" s="6" t="s">
        <v>747</v>
      </c>
      <c r="C20" s="6" t="s">
        <v>733</v>
      </c>
      <c r="D20" s="6" t="s">
        <v>748</v>
      </c>
      <c r="E20" s="7" t="str">
        <f>HYPERLINK("http://mp.weixin.qq.com/s?__biz=MzUzNTE3NDMwNw==&amp;mid=2247528325&amp;idx=8&amp;sn=7cf3a02bdbc5f13325442c08471eb1a6&amp;chksm=fa8ba249cdfc2b5f2a1ac1c9bb02df12a9fedb8d9708fd6e1e7dafcf49bee6ead522e0f98311#rd","文章永久链接")</f>
        <v>文章永久链接</v>
      </c>
    </row>
    <row r="21" spans="1:5" customFormat="1" ht="14.1" x14ac:dyDescent="0.4">
      <c r="A21" s="6" t="s">
        <v>0</v>
      </c>
      <c r="B21" s="6" t="s">
        <v>749</v>
      </c>
      <c r="C21" s="6" t="s">
        <v>750</v>
      </c>
      <c r="D21" s="6" t="s">
        <v>751</v>
      </c>
      <c r="E21" s="7" t="str">
        <f>HYPERLINK("http://mp.weixin.qq.com/s?__biz=MzUzNTE3NDMwNw==&amp;mid=2247528236&amp;idx=1&amp;sn=b5ddda143fefc72cd01d6ba1e3cd8083&amp;chksm=fa8ba2e0cdfc2bf605bac386cd73ed6086da0a0fcc01ab4485974d73a2f58a8e61f80662be88#rd","文章永久链接")</f>
        <v>文章永久链接</v>
      </c>
    </row>
    <row r="22" spans="1:5" customFormat="1" ht="14.1" x14ac:dyDescent="0.4">
      <c r="A22" s="6" t="s">
        <v>0</v>
      </c>
      <c r="B22" s="6" t="s">
        <v>752</v>
      </c>
      <c r="C22" s="6" t="s">
        <v>750</v>
      </c>
      <c r="D22" s="6" t="s">
        <v>753</v>
      </c>
      <c r="E22" s="7" t="str">
        <f>HYPERLINK("http://mp.weixin.qq.com/s?__biz=MzUzNTE3NDMwNw==&amp;mid=2247528236&amp;idx=2&amp;sn=1fd0262d93975e182617e50fe7025311&amp;chksm=fa8ba2e0cdfc2bf601156c88619ef8a21dc44e5e944597a1412f3bf63198a375b3c715cc38da#rd","文章永久链接")</f>
        <v>文章永久链接</v>
      </c>
    </row>
    <row r="23" spans="1:5" customFormat="1" ht="14.1" x14ac:dyDescent="0.4">
      <c r="A23" s="6" t="s">
        <v>0</v>
      </c>
      <c r="B23" s="6" t="s">
        <v>754</v>
      </c>
      <c r="C23" s="6" t="s">
        <v>750</v>
      </c>
      <c r="D23" s="6" t="s">
        <v>755</v>
      </c>
      <c r="E23" s="7" t="str">
        <f>HYPERLINK("http://mp.weixin.qq.com/s?__biz=MzUzNTE3NDMwNw==&amp;mid=2247528236&amp;idx=3&amp;sn=928aa467d7988a0feafd2fcb30ea9838&amp;chksm=fa8ba2e0cdfc2bf6b0a00401aa0e275aad48f3b2e78a5404eb2d3abc749b63ef676f51fbc8fb#rd","文章永久链接")</f>
        <v>文章永久链接</v>
      </c>
    </row>
    <row r="24" spans="1:5" customFormat="1" ht="14.1" x14ac:dyDescent="0.4">
      <c r="A24" s="6" t="s">
        <v>0</v>
      </c>
      <c r="B24" s="6" t="s">
        <v>756</v>
      </c>
      <c r="C24" s="6" t="s">
        <v>750</v>
      </c>
      <c r="D24" s="6" t="s">
        <v>757</v>
      </c>
      <c r="E24" s="7" t="str">
        <f>HYPERLINK("http://mp.weixin.qq.com/s?__biz=MzUzNTE3NDMwNw==&amp;mid=2247528236&amp;idx=4&amp;sn=09c375ef8ad76e879252e628b51df166&amp;chksm=fa8ba2e0cdfc2bf605272413432453597a8004180cf1327ab4482bc946a23ba9be9fa6064796#rd","文章永久链接")</f>
        <v>文章永久链接</v>
      </c>
    </row>
    <row r="25" spans="1:5" customFormat="1" ht="14.1" x14ac:dyDescent="0.4">
      <c r="A25" s="6" t="s">
        <v>0</v>
      </c>
      <c r="B25" s="6" t="s">
        <v>758</v>
      </c>
      <c r="C25" s="6" t="s">
        <v>750</v>
      </c>
      <c r="D25" s="6" t="s">
        <v>759</v>
      </c>
      <c r="E25" s="7" t="str">
        <f>HYPERLINK("http://mp.weixin.qq.com/s?__biz=MzUzNTE3NDMwNw==&amp;mid=2247528236&amp;idx=5&amp;sn=6d165bc6f1af2645d8aca657399b3344&amp;chksm=fa8ba2e0cdfc2bf6c72fad8b5d80a0e898078fe708c42492ce0c4192774ce996138bfc111d5d#rd","文章永久链接")</f>
        <v>文章永久链接</v>
      </c>
    </row>
    <row r="26" spans="1:5" customFormat="1" ht="14.1" x14ac:dyDescent="0.4">
      <c r="A26" s="6" t="s">
        <v>0</v>
      </c>
      <c r="B26" s="6" t="s">
        <v>760</v>
      </c>
      <c r="C26" s="6" t="s">
        <v>750</v>
      </c>
      <c r="D26" s="6" t="s">
        <v>761</v>
      </c>
      <c r="E26" s="7" t="str">
        <f>HYPERLINK("http://mp.weixin.qq.com/s?__biz=MzUzNTE3NDMwNw==&amp;mid=2247528236&amp;idx=6&amp;sn=738cf28853fc0ef6ecd08bbf575557e5&amp;chksm=fa8ba2e0cdfc2bf65cc957a8ff9f3d07c98e60092308bb72bd5a7d82a8da12a756d122aae7cb#rd","文章永久链接")</f>
        <v>文章永久链接</v>
      </c>
    </row>
    <row r="27" spans="1:5" customFormat="1" ht="14.1" x14ac:dyDescent="0.4">
      <c r="A27" s="6" t="s">
        <v>0</v>
      </c>
      <c r="B27" s="6" t="s">
        <v>762</v>
      </c>
      <c r="C27" s="6" t="s">
        <v>750</v>
      </c>
      <c r="D27" s="6" t="s">
        <v>763</v>
      </c>
      <c r="E27" s="7" t="str">
        <f>HYPERLINK("http://mp.weixin.qq.com/s?__biz=MzUzNTE3NDMwNw==&amp;mid=2247528236&amp;idx=7&amp;sn=cacd8ab6666f143f7d7a85021d0f3470&amp;chksm=fa8ba2e0cdfc2bf6b0334052f80712c9fec21c870803366d5dfdb9e43220180a3b49b331a692#rd","文章永久链接")</f>
        <v>文章永久链接</v>
      </c>
    </row>
    <row r="28" spans="1:5" customFormat="1" ht="14.1" x14ac:dyDescent="0.4">
      <c r="A28" s="6" t="s">
        <v>0</v>
      </c>
      <c r="B28" s="6" t="s">
        <v>764</v>
      </c>
      <c r="C28" s="6" t="s">
        <v>750</v>
      </c>
      <c r="D28" s="6" t="s">
        <v>765</v>
      </c>
      <c r="E28" s="7" t="str">
        <f>HYPERLINK("http://mp.weixin.qq.com/s?__biz=MzUzNTE3NDMwNw==&amp;mid=2247528236&amp;idx=8&amp;sn=e10826038859cfcc6ab29d6f3e0eeee3&amp;chksm=fa8ba2e0cdfc2bf6bb6b9ff58aba0b4385f905e9336585e76d1ab2d3475fa7c483752d39f5e7#rd","文章永久链接")</f>
        <v>文章永久链接</v>
      </c>
    </row>
    <row r="29" spans="1:5" customFormat="1" ht="14.1" x14ac:dyDescent="0.4">
      <c r="A29" s="6" t="s">
        <v>0</v>
      </c>
      <c r="B29" s="6" t="s">
        <v>766</v>
      </c>
      <c r="C29" s="6" t="s">
        <v>767</v>
      </c>
      <c r="D29" s="6" t="s">
        <v>768</v>
      </c>
      <c r="E29" s="7" t="str">
        <f>HYPERLINK("http://mp.weixin.qq.com/s?__biz=MzUzNTE3NDMwNw==&amp;mid=2247528146&amp;idx=1&amp;sn=fb153e18dcb5235e4726784f035dd6f9&amp;chksm=fa8ba31ecdfc2a08dec7c0cf087df83976b98f6110c84643fb5f470b14598e63ccf5f53329f3#rd","文章永久链接")</f>
        <v>文章永久链接</v>
      </c>
    </row>
    <row r="30" spans="1:5" customFormat="1" ht="14.1" x14ac:dyDescent="0.4">
      <c r="A30" s="6" t="s">
        <v>0</v>
      </c>
      <c r="B30" s="6" t="s">
        <v>769</v>
      </c>
      <c r="C30" s="6" t="s">
        <v>767</v>
      </c>
      <c r="D30" s="6" t="s">
        <v>770</v>
      </c>
      <c r="E30" s="7" t="str">
        <f>HYPERLINK("http://mp.weixin.qq.com/s?__biz=MzUzNTE3NDMwNw==&amp;mid=2247528146&amp;idx=2&amp;sn=69bdf56eaade379b2040a397226f08b0&amp;chksm=fa8ba31ecdfc2a0874430e6ffe23d7b4eca319443e2e3da8fd17dcd1ea8fe1894ac54f8249c7#rd","文章永久链接")</f>
        <v>文章永久链接</v>
      </c>
    </row>
    <row r="31" spans="1:5" customFormat="1" ht="14.1" x14ac:dyDescent="0.4">
      <c r="A31" s="6" t="s">
        <v>0</v>
      </c>
      <c r="B31" s="6" t="s">
        <v>771</v>
      </c>
      <c r="C31" s="6" t="s">
        <v>767</v>
      </c>
      <c r="D31" s="6" t="s">
        <v>772</v>
      </c>
      <c r="E31" s="7" t="str">
        <f>HYPERLINK("http://mp.weixin.qq.com/s?__biz=MzUzNTE3NDMwNw==&amp;mid=2247528146&amp;idx=3&amp;sn=9730cbb39d6b78b7ee8b6f6118e3d05d&amp;chksm=fa8ba31ecdfc2a08deff7789d6302d6f1ed631df4313e1c98fab3133ba8a9f2f4ba0902e8109#rd","文章永久链接")</f>
        <v>文章永久链接</v>
      </c>
    </row>
    <row r="32" spans="1:5" customFormat="1" ht="14.1" x14ac:dyDescent="0.4">
      <c r="A32" s="6" t="s">
        <v>0</v>
      </c>
      <c r="B32" s="6" t="s">
        <v>773</v>
      </c>
      <c r="C32" s="6" t="s">
        <v>767</v>
      </c>
      <c r="D32" s="6" t="s">
        <v>774</v>
      </c>
      <c r="E32" s="7" t="str">
        <f>HYPERLINK("http://mp.weixin.qq.com/s?__biz=MzUzNTE3NDMwNw==&amp;mid=2247528146&amp;idx=4&amp;sn=67c6ff4c6826745be85aa7211baede1f&amp;chksm=fa8ba31ecdfc2a083c2ef582ea893f2d2ec1e81ea156dd20c46071b8068c694fb171ffcfb835#rd","文章永久链接")</f>
        <v>文章永久链接</v>
      </c>
    </row>
    <row r="33" spans="1:5" customFormat="1" ht="14.1" x14ac:dyDescent="0.4">
      <c r="A33" s="6" t="s">
        <v>0</v>
      </c>
      <c r="B33" s="6" t="s">
        <v>775</v>
      </c>
      <c r="C33" s="6" t="s">
        <v>767</v>
      </c>
      <c r="D33" s="6" t="s">
        <v>776</v>
      </c>
      <c r="E33" s="7" t="str">
        <f>HYPERLINK("http://mp.weixin.qq.com/s?__biz=MzUzNTE3NDMwNw==&amp;mid=2247528146&amp;idx=5&amp;sn=55923d98cb14821f6970551b08793520&amp;chksm=fa8ba31ecdfc2a08ab8d6c0d44a882817d20bc4e505c1e2057cc567ed123d1d8a0c25aea5228#rd","文章永久链接")</f>
        <v>文章永久链接</v>
      </c>
    </row>
    <row r="34" spans="1:5" customFormat="1" ht="14.1" x14ac:dyDescent="0.4">
      <c r="A34" s="6" t="s">
        <v>0</v>
      </c>
      <c r="B34" s="6" t="s">
        <v>777</v>
      </c>
      <c r="C34" s="6" t="s">
        <v>767</v>
      </c>
      <c r="D34" s="6" t="s">
        <v>778</v>
      </c>
      <c r="E34" s="7" t="str">
        <f>HYPERLINK("http://mp.weixin.qq.com/s?__biz=MzUzNTE3NDMwNw==&amp;mid=2247528146&amp;idx=6&amp;sn=cedb8c9196f213c74dd7e41f688f960a&amp;chksm=fa8ba31ecdfc2a080328fd458fc123e4eda7df62c5dab928a50970c89e2b79a5972e6287f93e#rd","文章永久链接")</f>
        <v>文章永久链接</v>
      </c>
    </row>
    <row r="35" spans="1:5" customFormat="1" ht="14.1" x14ac:dyDescent="0.4">
      <c r="A35" s="6" t="s">
        <v>0</v>
      </c>
      <c r="B35" s="6" t="s">
        <v>779</v>
      </c>
      <c r="C35" s="6" t="s">
        <v>767</v>
      </c>
      <c r="D35" s="6" t="s">
        <v>780</v>
      </c>
      <c r="E35" s="7" t="str">
        <f>HYPERLINK("http://mp.weixin.qq.com/s?__biz=MzUzNTE3NDMwNw==&amp;mid=2247528146&amp;idx=7&amp;sn=0e1e26225060ae8c43a3dedc108508b6&amp;chksm=fa8ba31ecdfc2a0899bccae4dd30c5fa0facd0069c0fad0f1fd968fd8a6e48c60616aa17d155#rd","文章永久链接")</f>
        <v>文章永久链接</v>
      </c>
    </row>
    <row r="36" spans="1:5" customFormat="1" ht="14.1" x14ac:dyDescent="0.4">
      <c r="A36" s="6" t="s">
        <v>0</v>
      </c>
      <c r="B36" s="6" t="s">
        <v>781</v>
      </c>
      <c r="C36" s="6" t="s">
        <v>767</v>
      </c>
      <c r="D36" s="6" t="s">
        <v>782</v>
      </c>
      <c r="E36" s="7" t="str">
        <f>HYPERLINK("http://mp.weixin.qq.com/s?__biz=MzUzNTE3NDMwNw==&amp;mid=2247528146&amp;idx=8&amp;sn=69285a340d17875e14d92ddfb7e319fe&amp;chksm=fa8ba31ecdfc2a08e622d099f5cb2894087258dd97c79d2120bb9ec07c3b0084b0893c0abbbd#rd","文章永久链接")</f>
        <v>文章永久链接</v>
      </c>
    </row>
    <row r="37" spans="1:5" customFormat="1" ht="14.1" x14ac:dyDescent="0.4">
      <c r="A37" s="6" t="s">
        <v>0</v>
      </c>
      <c r="B37" s="6" t="s">
        <v>783</v>
      </c>
      <c r="C37" s="6" t="s">
        <v>784</v>
      </c>
      <c r="D37" s="6" t="s">
        <v>785</v>
      </c>
      <c r="E37" s="7" t="str">
        <f>HYPERLINK("http://mp.weixin.qq.com/s?__biz=MzUzNTE3NDMwNw==&amp;mid=2247528056&amp;idx=1&amp;sn=30c9687160be8c6560c9f327bfa42171&amp;chksm=fa8ba3b4cdfc2aa205377f0fcf677bdf1484fd0defd67de21fc683ca546b13a07bdf69124d06#rd","文章永久链接")</f>
        <v>文章永久链接</v>
      </c>
    </row>
    <row r="38" spans="1:5" customFormat="1" ht="14.1" x14ac:dyDescent="0.4">
      <c r="A38" s="6" t="s">
        <v>0</v>
      </c>
      <c r="B38" s="6" t="s">
        <v>786</v>
      </c>
      <c r="C38" s="6" t="s">
        <v>784</v>
      </c>
      <c r="D38" s="6" t="s">
        <v>787</v>
      </c>
      <c r="E38" s="7" t="str">
        <f>HYPERLINK("http://mp.weixin.qq.com/s?__biz=MzUzNTE3NDMwNw==&amp;mid=2247528056&amp;idx=2&amp;sn=3eed31e855d6b5b1b0d02b3fa5c336d7&amp;chksm=fa8ba3b4cdfc2aa2b3ea4402426aa4e6ae08186b2e2fb2ca0236f8875205abb42dd836527890#rd","文章永久链接")</f>
        <v>文章永久链接</v>
      </c>
    </row>
    <row r="39" spans="1:5" customFormat="1" ht="14.1" x14ac:dyDescent="0.4">
      <c r="A39" s="6" t="s">
        <v>0</v>
      </c>
      <c r="B39" s="6" t="s">
        <v>788</v>
      </c>
      <c r="C39" s="6" t="s">
        <v>784</v>
      </c>
      <c r="D39" s="6" t="s">
        <v>789</v>
      </c>
      <c r="E39" s="7" t="str">
        <f>HYPERLINK("http://mp.weixin.qq.com/s?__biz=MzUzNTE3NDMwNw==&amp;mid=2247528056&amp;idx=3&amp;sn=780f2a811f79bd571f2377a7defd3ca5&amp;chksm=fa8ba3b4cdfc2aa2cbc0b911073ba176f49168c13c32fc86e2242a888c11786da047ed747804#rd","文章永久链接")</f>
        <v>文章永久链接</v>
      </c>
    </row>
    <row r="40" spans="1:5" customFormat="1" ht="14.1" x14ac:dyDescent="0.4">
      <c r="A40" s="6" t="s">
        <v>0</v>
      </c>
      <c r="B40" s="6" t="s">
        <v>790</v>
      </c>
      <c r="C40" s="6" t="s">
        <v>784</v>
      </c>
      <c r="D40" s="6" t="s">
        <v>791</v>
      </c>
      <c r="E40" s="7" t="str">
        <f>HYPERLINK("http://mp.weixin.qq.com/s?__biz=MzUzNTE3NDMwNw==&amp;mid=2247528056&amp;idx=4&amp;sn=a07b55466dc3cad491d947ad1e3fcd7e&amp;chksm=fa8ba3b4cdfc2aa2c64285d4b5bfc858ac247397b1c68094166cbb9ac7269f9fac4d6576bfb3#rd","文章永久链接")</f>
        <v>文章永久链接</v>
      </c>
    </row>
    <row r="41" spans="1:5" customFormat="1" ht="14.1" x14ac:dyDescent="0.4">
      <c r="A41" s="6" t="s">
        <v>0</v>
      </c>
      <c r="B41" s="6" t="s">
        <v>792</v>
      </c>
      <c r="C41" s="6" t="s">
        <v>784</v>
      </c>
      <c r="D41" s="6" t="s">
        <v>793</v>
      </c>
      <c r="E41" s="7" t="str">
        <f>HYPERLINK("http://mp.weixin.qq.com/s?__biz=MzUzNTE3NDMwNw==&amp;mid=2247528056&amp;idx=5&amp;sn=0351190072ba80ee982a6d3a61c8ae39&amp;chksm=fa8ba3b4cdfc2aa2716edd7b637ec62ee3573f3ca729c3dbaf8bd5a3d95cffeb5193d99bceaa#rd","文章永久链接")</f>
        <v>文章永久链接</v>
      </c>
    </row>
    <row r="42" spans="1:5" customFormat="1" ht="14.1" x14ac:dyDescent="0.4">
      <c r="A42" s="3" t="s">
        <v>0</v>
      </c>
      <c r="B42" s="3" t="s">
        <v>346</v>
      </c>
      <c r="C42" s="3" t="s">
        <v>347</v>
      </c>
      <c r="D42" s="3" t="s">
        <v>348</v>
      </c>
      <c r="E42" s="4" t="str">
        <f>HYPERLINK("http://mp.weixin.qq.com/s?__biz=MzUzNTE3NDMwNw==&amp;mid=2247527984&amp;idx=1&amp;sn=60f7cec64dd10af05cf39f52e94068c0&amp;chksm=fa8ba3fccdfc2aea6aeb91df1f409fefba685495d3dc8989f7f277bf38eda4a4121379ba9fab#rd","文章永久链接")</f>
        <v>文章永久链接</v>
      </c>
    </row>
    <row r="43" spans="1:5" customFormat="1" ht="14.1" x14ac:dyDescent="0.4">
      <c r="A43" s="3" t="s">
        <v>0</v>
      </c>
      <c r="B43" s="3" t="s">
        <v>349</v>
      </c>
      <c r="C43" s="3" t="s">
        <v>350</v>
      </c>
      <c r="D43" s="3" t="s">
        <v>351</v>
      </c>
      <c r="E43" s="4" t="str">
        <f>HYPERLINK("http://mp.weixin.qq.com/s?__biz=MzUzNTE3NDMwNw==&amp;mid=2247527968&amp;idx=1&amp;sn=0318bae34feb6ffa6ea8b43f19a98972&amp;chksm=fa8ba3eccdfc2afa80ca9e528546e5d3845901e4dba697c0747d6880f6be639a1374e26df0f4#rd","文章永久链接")</f>
        <v>文章永久链接</v>
      </c>
    </row>
    <row r="44" spans="1:5" customFormat="1" ht="14.1" x14ac:dyDescent="0.4">
      <c r="A44" s="3" t="s">
        <v>0</v>
      </c>
      <c r="B44" s="3" t="s">
        <v>352</v>
      </c>
      <c r="C44" s="3" t="s">
        <v>353</v>
      </c>
      <c r="D44" s="3" t="s">
        <v>354</v>
      </c>
      <c r="E44" s="4" t="str">
        <f>HYPERLINK("http://mp.weixin.qq.com/s?__biz=MzUzNTE3NDMwNw==&amp;mid=2247527936&amp;idx=1&amp;sn=6a6c5a20660d8d7a28a93a4a92c8155e&amp;chksm=fa8ba3cccdfc2ada7afb3964975c393dcbb74eb0df945fc1e436877b22b336de8324e9cd1287#rd","文章永久链接")</f>
        <v>文章永久链接</v>
      </c>
    </row>
    <row r="45" spans="1:5" customFormat="1" ht="14.1" x14ac:dyDescent="0.4">
      <c r="A45" s="3" t="s">
        <v>0</v>
      </c>
      <c r="B45" s="3" t="s">
        <v>355</v>
      </c>
      <c r="C45" s="3" t="s">
        <v>353</v>
      </c>
      <c r="D45" s="3" t="s">
        <v>356</v>
      </c>
      <c r="E45" s="4" t="str">
        <f>HYPERLINK("http://mp.weixin.qq.com/s?__biz=MzUzNTE3NDMwNw==&amp;mid=2247527936&amp;idx=2&amp;sn=f2ad5347f1c54bd5f52393fea867d3e4&amp;chksm=fa8ba3cccdfc2ada61fdd66e5282c5c41eb8381bc71af328a48c0f372be2b2ac013fec997639#rd","文章永久链接")</f>
        <v>文章永久链接</v>
      </c>
    </row>
    <row r="46" spans="1:5" customFormat="1" ht="14.1" x14ac:dyDescent="0.4">
      <c r="A46" s="3" t="s">
        <v>0</v>
      </c>
      <c r="B46" s="3" t="s">
        <v>357</v>
      </c>
      <c r="C46" s="3" t="s">
        <v>353</v>
      </c>
      <c r="D46" s="3" t="s">
        <v>358</v>
      </c>
      <c r="E46" s="4" t="str">
        <f>HYPERLINK("http://mp.weixin.qq.com/s?__biz=MzUzNTE3NDMwNw==&amp;mid=2247527936&amp;idx=3&amp;sn=1c469e8e71982426ae32469ba4fe7d17&amp;chksm=fa8ba3cccdfc2ada36f76366b95e43adb9fefdd781464272be5d4cb6b16c796a83fe0b93ae13#rd","文章永久链接")</f>
        <v>文章永久链接</v>
      </c>
    </row>
    <row r="47" spans="1:5" customFormat="1" ht="14.1" x14ac:dyDescent="0.4">
      <c r="A47" s="3" t="s">
        <v>0</v>
      </c>
      <c r="B47" s="3" t="s">
        <v>359</v>
      </c>
      <c r="C47" s="3" t="s">
        <v>353</v>
      </c>
      <c r="D47" s="3" t="s">
        <v>360</v>
      </c>
      <c r="E47" s="4" t="str">
        <f>HYPERLINK("http://mp.weixin.qq.com/s?__biz=MzUzNTE3NDMwNw==&amp;mid=2247527936&amp;idx=4&amp;sn=c833745a7ae79365f85024b636044492&amp;chksm=fa8ba3cccdfc2ada7b51c05e6ca4e76e2365d0aadee407fd2a8b1e56e17568e04be70efbaa67#rd","文章永久链接")</f>
        <v>文章永久链接</v>
      </c>
    </row>
    <row r="48" spans="1:5" customFormat="1" ht="14.1" x14ac:dyDescent="0.4">
      <c r="A48" s="3" t="s">
        <v>0</v>
      </c>
      <c r="B48" s="3" t="s">
        <v>361</v>
      </c>
      <c r="C48" s="3" t="s">
        <v>353</v>
      </c>
      <c r="D48" s="3" t="s">
        <v>362</v>
      </c>
      <c r="E48" s="4" t="str">
        <f>HYPERLINK("http://mp.weixin.qq.com/s?__biz=MzUzNTE3NDMwNw==&amp;mid=2247527936&amp;idx=5&amp;sn=5758ac23738529e793990f99a085f1c6&amp;chksm=fa8ba3cccdfc2adaf64776aa11f49455cd9b2047e6f4e939139b7deb79b76949f7d7a7540e5c#rd","文章永久链接")</f>
        <v>文章永久链接</v>
      </c>
    </row>
    <row r="49" spans="1:5" customFormat="1" ht="14.1" x14ac:dyDescent="0.4">
      <c r="A49" s="3" t="s">
        <v>0</v>
      </c>
      <c r="B49" s="3" t="s">
        <v>363</v>
      </c>
      <c r="C49" s="3" t="s">
        <v>353</v>
      </c>
      <c r="D49" s="3" t="s">
        <v>364</v>
      </c>
      <c r="E49" s="4" t="str">
        <f>HYPERLINK("http://mp.weixin.qq.com/s?__biz=MzUzNTE3NDMwNw==&amp;mid=2247527936&amp;idx=6&amp;sn=e65e16c6a272fb2e04cdaa9fb9687a1e&amp;chksm=fa8ba3cccdfc2adaf26fd58c244d4e780741b1ee85a65bc5bb33fafd346ff39626c0609416b3#rd","文章永久链接")</f>
        <v>文章永久链接</v>
      </c>
    </row>
    <row r="50" spans="1:5" customFormat="1" ht="14.1" x14ac:dyDescent="0.4">
      <c r="A50" s="3" t="s">
        <v>0</v>
      </c>
      <c r="B50" s="3" t="s">
        <v>365</v>
      </c>
      <c r="C50" s="3" t="s">
        <v>353</v>
      </c>
      <c r="D50" s="3" t="s">
        <v>366</v>
      </c>
      <c r="E50" s="4" t="str">
        <f>HYPERLINK("http://mp.weixin.qq.com/s?__biz=MzUzNTE3NDMwNw==&amp;mid=2247527936&amp;idx=7&amp;sn=00e400e34922800b9e930c56545f6707&amp;chksm=fa8ba3cccdfc2ada21685b6d3263bfe29c2dd3814b7ddbbe12cc8ef837a749fd4a41ef39155a#rd","文章永久链接")</f>
        <v>文章永久链接</v>
      </c>
    </row>
    <row r="51" spans="1:5" customFormat="1" ht="14.1" x14ac:dyDescent="0.4">
      <c r="A51" s="3" t="s">
        <v>0</v>
      </c>
      <c r="B51" s="3" t="s">
        <v>367</v>
      </c>
      <c r="C51" s="3" t="s">
        <v>353</v>
      </c>
      <c r="D51" s="3" t="s">
        <v>368</v>
      </c>
      <c r="E51" s="4" t="str">
        <f>HYPERLINK("http://mp.weixin.qq.com/s?__biz=MzUzNTE3NDMwNw==&amp;mid=2247527936&amp;idx=8&amp;sn=44513d849411daaeed8fae1187e3f125&amp;chksm=fa8ba3cccdfc2ada56f706d916d458ca1d674fc69edb142bbcbc83f5831ce318a171fb5e6a02#rd","文章永久链接")</f>
        <v>文章永久链接</v>
      </c>
    </row>
    <row r="52" spans="1:5" customFormat="1" ht="14.1" x14ac:dyDescent="0.4">
      <c r="A52" s="3" t="s">
        <v>0</v>
      </c>
      <c r="B52" s="3" t="s">
        <v>369</v>
      </c>
      <c r="C52" s="3" t="s">
        <v>370</v>
      </c>
      <c r="D52" s="3" t="s">
        <v>371</v>
      </c>
      <c r="E52" s="4" t="str">
        <f>HYPERLINK("http://mp.weixin.qq.com/s?__biz=MzUzNTE3NDMwNw==&amp;mid=2247527824&amp;idx=1&amp;sn=a52279db2760f296a91ef04fcba71b80&amp;chksm=fa8ba05ccdfc294afbc867540919c325cafd20ef89b24232f777988bf56060451c90c884a0f1#rd","文章永久链接")</f>
        <v>文章永久链接</v>
      </c>
    </row>
    <row r="53" spans="1:5" customFormat="1" ht="14.1" x14ac:dyDescent="0.4">
      <c r="A53" s="3" t="s">
        <v>0</v>
      </c>
      <c r="B53" s="3" t="s">
        <v>372</v>
      </c>
      <c r="C53" s="3" t="s">
        <v>370</v>
      </c>
      <c r="D53" s="3" t="s">
        <v>373</v>
      </c>
      <c r="E53" s="4" t="str">
        <f>HYPERLINK("http://mp.weixin.qq.com/s?__biz=MzUzNTE3NDMwNw==&amp;mid=2247527824&amp;idx=2&amp;sn=0d68e1537bd3196326fe697417623ea0&amp;chksm=fa8ba05ccdfc294a8e631f86fcb8d084be16d07cb4490477f59a53b04246c6bbea273edc326b#rd","文章永久链接")</f>
        <v>文章永久链接</v>
      </c>
    </row>
    <row r="54" spans="1:5" customFormat="1" ht="14.1" x14ac:dyDescent="0.4">
      <c r="A54" s="3" t="s">
        <v>0</v>
      </c>
      <c r="B54" s="3" t="s">
        <v>374</v>
      </c>
      <c r="C54" s="3" t="s">
        <v>370</v>
      </c>
      <c r="D54" s="3" t="s">
        <v>375</v>
      </c>
      <c r="E54" s="4" t="str">
        <f>HYPERLINK("http://mp.weixin.qq.com/s?__biz=MzUzNTE3NDMwNw==&amp;mid=2247527824&amp;idx=3&amp;sn=2d95e35c94aeb28b3dcd7f831e9eb140&amp;chksm=fa8ba05ccdfc294a9c04c598cf452e1ac56498642cd71c923e703dbaf01ac7d6ecd7cdfca862#rd","文章永久链接")</f>
        <v>文章永久链接</v>
      </c>
    </row>
    <row r="55" spans="1:5" customFormat="1" ht="14.1" x14ac:dyDescent="0.4">
      <c r="A55" s="3" t="s">
        <v>0</v>
      </c>
      <c r="B55" s="3" t="s">
        <v>376</v>
      </c>
      <c r="C55" s="3" t="s">
        <v>370</v>
      </c>
      <c r="D55" s="3" t="s">
        <v>377</v>
      </c>
      <c r="E55" s="4" t="str">
        <f>HYPERLINK("http://mp.weixin.qq.com/s?__biz=MzUzNTE3NDMwNw==&amp;mid=2247527824&amp;idx=4&amp;sn=318f5108676a483838e33713457d2d19&amp;chksm=fa8ba05ccdfc294aeb5f76ac765ce4d8485bbf983de1b24ccdc3255f305563a80bb0cffdc0f2#rd","文章永久链接")</f>
        <v>文章永久链接</v>
      </c>
    </row>
    <row r="56" spans="1:5" customFormat="1" ht="14.1" x14ac:dyDescent="0.4">
      <c r="A56" s="3" t="s">
        <v>0</v>
      </c>
      <c r="B56" s="3" t="s">
        <v>378</v>
      </c>
      <c r="C56" s="3" t="s">
        <v>370</v>
      </c>
      <c r="D56" s="3" t="s">
        <v>379</v>
      </c>
      <c r="E56" s="4" t="str">
        <f>HYPERLINK("http://mp.weixin.qq.com/s?__biz=MzUzNTE3NDMwNw==&amp;mid=2247527824&amp;idx=5&amp;sn=289ee185e65b45225640b4f331d855e8&amp;chksm=fa8ba05ccdfc294a2f72d6e91c13eba09c5ec3705c951a5c0862df47c04191fe52034247ddf4#rd","文章永久链接")</f>
        <v>文章永久链接</v>
      </c>
    </row>
    <row r="57" spans="1:5" customFormat="1" ht="14.1" x14ac:dyDescent="0.4">
      <c r="A57" s="3" t="s">
        <v>0</v>
      </c>
      <c r="B57" s="3" t="s">
        <v>380</v>
      </c>
      <c r="C57" s="3" t="s">
        <v>370</v>
      </c>
      <c r="D57" s="3" t="s">
        <v>381</v>
      </c>
      <c r="E57" s="4" t="str">
        <f>HYPERLINK("http://mp.weixin.qq.com/s?__biz=MzUzNTE3NDMwNw==&amp;mid=2247527824&amp;idx=6&amp;sn=a51ae4d7b8e765de8f0d69de4dfc82db&amp;chksm=fa8ba05ccdfc294ad405d152790ef290f851bf78de2fa1f4d5ed514c902bbdf66d823fff707c#rd","文章永久链接")</f>
        <v>文章永久链接</v>
      </c>
    </row>
    <row r="58" spans="1:5" customFormat="1" ht="14.1" x14ac:dyDescent="0.4">
      <c r="A58" s="3" t="s">
        <v>0</v>
      </c>
      <c r="B58" s="3" t="s">
        <v>382</v>
      </c>
      <c r="C58" s="3" t="s">
        <v>370</v>
      </c>
      <c r="D58" s="3" t="s">
        <v>383</v>
      </c>
      <c r="E58" s="4" t="str">
        <f>HYPERLINK("http://mp.weixin.qq.com/s?__biz=MzUzNTE3NDMwNw==&amp;mid=2247527824&amp;idx=7&amp;sn=df4b4213bf2fbc7a1c508af448d1edaa&amp;chksm=fa8ba05ccdfc294af6a6d70266e7b8b7be3949b3e4274d48303397c2de8430f0db423aaef0df#rd","文章永久链接")</f>
        <v>文章永久链接</v>
      </c>
    </row>
    <row r="59" spans="1:5" customFormat="1" ht="14.1" x14ac:dyDescent="0.4">
      <c r="A59" s="3" t="s">
        <v>0</v>
      </c>
      <c r="B59" s="3" t="s">
        <v>384</v>
      </c>
      <c r="C59" s="3" t="s">
        <v>370</v>
      </c>
      <c r="D59" s="3" t="s">
        <v>385</v>
      </c>
      <c r="E59" s="4" t="str">
        <f>HYPERLINK("http://mp.weixin.qq.com/s?__biz=MzUzNTE3NDMwNw==&amp;mid=2247527824&amp;idx=8&amp;sn=caab47a0b0748b30f3fe526ffeb52669&amp;chksm=fa8ba05ccdfc294ae0a48f828898c5073142ecd22544774c7a6a5bfa5a55981e7adbe3414a5c#rd","文章永久链接")</f>
        <v>文章永久链接</v>
      </c>
    </row>
    <row r="60" spans="1:5" customFormat="1" ht="14.1" x14ac:dyDescent="0.4">
      <c r="A60" s="3" t="s">
        <v>0</v>
      </c>
      <c r="B60" s="3" t="s">
        <v>386</v>
      </c>
      <c r="C60" s="3" t="s">
        <v>387</v>
      </c>
      <c r="D60" s="3" t="s">
        <v>388</v>
      </c>
      <c r="E60" s="4" t="str">
        <f>HYPERLINK("http://mp.weixin.qq.com/s?__biz=MzUzNTE3NDMwNw==&amp;mid=2247527696&amp;idx=1&amp;sn=54be9526c10aeec4b4b593a993ab4601&amp;chksm=fa8ba0dccdfc29cad3d65c62bb09b61cb1e65432a0c33872bf58fb48c4f4cb600f0174f176d2#rd","文章永久链接")</f>
        <v>文章永久链接</v>
      </c>
    </row>
    <row r="61" spans="1:5" customFormat="1" ht="14.1" x14ac:dyDescent="0.4">
      <c r="A61" s="3" t="s">
        <v>0</v>
      </c>
      <c r="B61" s="3" t="s">
        <v>389</v>
      </c>
      <c r="C61" s="3" t="s">
        <v>387</v>
      </c>
      <c r="D61" s="3" t="s">
        <v>390</v>
      </c>
      <c r="E61" s="4" t="str">
        <f>HYPERLINK("http://mp.weixin.qq.com/s?__biz=MzUzNTE3NDMwNw==&amp;mid=2247527696&amp;idx=2&amp;sn=b3962de227d03946b7cd3a8b4400d07c&amp;chksm=fa8ba0dccdfc29cadd5945f6406c4d06b27fc3ef174cc2ba68b8a3cc7a4aef808b98648dc672#rd","文章永久链接")</f>
        <v>文章永久链接</v>
      </c>
    </row>
    <row r="62" spans="1:5" customFormat="1" ht="14.1" x14ac:dyDescent="0.4">
      <c r="A62" s="3" t="s">
        <v>0</v>
      </c>
      <c r="B62" s="3" t="s">
        <v>391</v>
      </c>
      <c r="C62" s="3" t="s">
        <v>387</v>
      </c>
      <c r="D62" s="3" t="s">
        <v>392</v>
      </c>
      <c r="E62" s="4" t="str">
        <f>HYPERLINK("http://mp.weixin.qq.com/s?__biz=MzUzNTE3NDMwNw==&amp;mid=2247527696&amp;idx=3&amp;sn=b578cea7a6fa7ffc20ce401a47da5672&amp;chksm=fa8ba0dccdfc29cadcf7df02a476e076881e3756bba8ab5614e213e63f09564104e274da1d7b#rd","文章永久链接")</f>
        <v>文章永久链接</v>
      </c>
    </row>
    <row r="63" spans="1:5" customFormat="1" ht="14.1" x14ac:dyDescent="0.4">
      <c r="A63" s="3" t="s">
        <v>0</v>
      </c>
      <c r="B63" s="3" t="s">
        <v>393</v>
      </c>
      <c r="C63" s="3" t="s">
        <v>387</v>
      </c>
      <c r="D63" s="3" t="s">
        <v>394</v>
      </c>
      <c r="E63" s="4" t="str">
        <f>HYPERLINK("http://mp.weixin.qq.com/s?__biz=MzUzNTE3NDMwNw==&amp;mid=2247527696&amp;idx=4&amp;sn=b590d126ba68144d48aa15c3999afac6&amp;chksm=fa8ba0dccdfc29caf65b86e06d80f69ed3c967913a1a43e5816eebd88c8eddfb2476ef661b0c#rd","文章永久链接")</f>
        <v>文章永久链接</v>
      </c>
    </row>
    <row r="64" spans="1:5" customFormat="1" ht="14.1" x14ac:dyDescent="0.4">
      <c r="A64" s="3" t="s">
        <v>0</v>
      </c>
      <c r="B64" s="3" t="s">
        <v>395</v>
      </c>
      <c r="C64" s="3" t="s">
        <v>387</v>
      </c>
      <c r="D64" s="3" t="s">
        <v>396</v>
      </c>
      <c r="E64" s="4" t="str">
        <f>HYPERLINK("http://mp.weixin.qq.com/s?__biz=MzUzNTE3NDMwNw==&amp;mid=2247527696&amp;idx=5&amp;sn=c813a9d7999b3b3c8b7b268a8c505372&amp;chksm=fa8ba0dccdfc29ca0cf3e46f9a0b9c2e1201a9865b12a0e6c4a864f21cee8b4ee5c5714b2fd3#rd","文章永久链接")</f>
        <v>文章永久链接</v>
      </c>
    </row>
    <row r="65" spans="1:5" customFormat="1" ht="14.1" x14ac:dyDescent="0.4">
      <c r="A65" s="3" t="s">
        <v>0</v>
      </c>
      <c r="B65" s="3" t="s">
        <v>397</v>
      </c>
      <c r="C65" s="3" t="s">
        <v>387</v>
      </c>
      <c r="D65" s="3" t="s">
        <v>398</v>
      </c>
      <c r="E65" s="4" t="str">
        <f>HYPERLINK("http://mp.weixin.qq.com/s?__biz=MzUzNTE3NDMwNw==&amp;mid=2247527696&amp;idx=6&amp;sn=396f6de1047155ae0c53dc942b380802&amp;chksm=fa8ba0dccdfc29ca27a992dd4eab585a184455ce1f333ece3adaca6a6f4c07915893ac37bac4#rd","文章永久链接")</f>
        <v>文章永久链接</v>
      </c>
    </row>
    <row r="66" spans="1:5" customFormat="1" ht="14.1" x14ac:dyDescent="0.4">
      <c r="A66" s="3" t="s">
        <v>0</v>
      </c>
      <c r="B66" s="3" t="s">
        <v>399</v>
      </c>
      <c r="C66" s="3" t="s">
        <v>387</v>
      </c>
      <c r="D66" s="3" t="s">
        <v>400</v>
      </c>
      <c r="E66" s="4" t="str">
        <f>HYPERLINK("http://mp.weixin.qq.com/s?__biz=MzUzNTE3NDMwNw==&amp;mid=2247527696&amp;idx=7&amp;sn=c3d718acaf3bc30428e0e34555a0eeb0&amp;chksm=fa8ba0dccdfc29ca449c8a89365beaffd1494a35ee831c6262a8c18bb68e6b45e1f68106dfae#rd","文章永久链接")</f>
        <v>文章永久链接</v>
      </c>
    </row>
    <row r="67" spans="1:5" customFormat="1" ht="14.1" x14ac:dyDescent="0.4">
      <c r="A67" s="3" t="s">
        <v>0</v>
      </c>
      <c r="B67" s="3" t="s">
        <v>401</v>
      </c>
      <c r="C67" s="3" t="s">
        <v>402</v>
      </c>
      <c r="D67" s="3" t="s">
        <v>403</v>
      </c>
      <c r="E67" s="4" t="str">
        <f>HYPERLINK("http://mp.weixin.qq.com/s?__biz=MzUzNTE3NDMwNw==&amp;mid=2247527569&amp;idx=1&amp;sn=d96708001307b6c1a27b3163bdfff7bb&amp;chksm=fa8ba15dcdfc284bd3989e8ecd755b33d6292522a502eac7ae2f6b563238f16eb058b777de0a#rd","文章永久链接")</f>
        <v>文章永久链接</v>
      </c>
    </row>
    <row r="68" spans="1:5" customFormat="1" ht="14.1" x14ac:dyDescent="0.4">
      <c r="A68" s="3" t="s">
        <v>0</v>
      </c>
      <c r="B68" s="3" t="s">
        <v>404</v>
      </c>
      <c r="C68" s="3" t="s">
        <v>402</v>
      </c>
      <c r="D68" s="3" t="s">
        <v>405</v>
      </c>
      <c r="E68" s="4" t="str">
        <f>HYPERLINK("http://mp.weixin.qq.com/s?__biz=MzUzNTE3NDMwNw==&amp;mid=2247527569&amp;idx=2&amp;sn=a1675626836c4ddc977145b3120b1ab8&amp;chksm=fa8ba15dcdfc284be0fbe7ee901bbe33995c0b911d40df022be0df1f7514d3efa4707b97a20e#rd","文章永久链接")</f>
        <v>文章永久链接</v>
      </c>
    </row>
    <row r="69" spans="1:5" customFormat="1" ht="14.1" x14ac:dyDescent="0.4">
      <c r="A69" s="3" t="s">
        <v>0</v>
      </c>
      <c r="B69" s="3" t="s">
        <v>406</v>
      </c>
      <c r="C69" s="3" t="s">
        <v>402</v>
      </c>
      <c r="D69" s="3" t="s">
        <v>407</v>
      </c>
      <c r="E69" s="4" t="str">
        <f>HYPERLINK("http://mp.weixin.qq.com/s?__biz=MzUzNTE3NDMwNw==&amp;mid=2247527569&amp;idx=3&amp;sn=1db7d6e98abf83b354d7ad35f0e030a5&amp;chksm=fa8ba15dcdfc284b8ea706c8169080026673dc731c7a465e7af386192f6c4160256ddf974467#rd","文章永久链接")</f>
        <v>文章永久链接</v>
      </c>
    </row>
    <row r="70" spans="1:5" customFormat="1" ht="14.1" x14ac:dyDescent="0.4">
      <c r="A70" s="3" t="s">
        <v>0</v>
      </c>
      <c r="B70" s="3" t="s">
        <v>408</v>
      </c>
      <c r="C70" s="3" t="s">
        <v>402</v>
      </c>
      <c r="D70" s="3" t="s">
        <v>409</v>
      </c>
      <c r="E70" s="4" t="str">
        <f>HYPERLINK("http://mp.weixin.qq.com/s?__biz=MzUzNTE3NDMwNw==&amp;mid=2247527569&amp;idx=4&amp;sn=1466cc3e03dc6b35f7a7c6a9ae6e2de7&amp;chksm=fa8ba15dcdfc284b5fdcb0e5dd7fddc65280a4b1ead5f3af695cd08881f5988089447c47812b#rd","文章永久链接")</f>
        <v>文章永久链接</v>
      </c>
    </row>
    <row r="71" spans="1:5" customFormat="1" ht="14.1" x14ac:dyDescent="0.4">
      <c r="A71" s="3" t="s">
        <v>0</v>
      </c>
      <c r="B71" s="3" t="s">
        <v>410</v>
      </c>
      <c r="C71" s="3" t="s">
        <v>402</v>
      </c>
      <c r="D71" s="3" t="s">
        <v>411</v>
      </c>
      <c r="E71" s="4" t="str">
        <f>HYPERLINK("http://mp.weixin.qq.com/s?__biz=MzUzNTE3NDMwNw==&amp;mid=2247527569&amp;idx=5&amp;sn=2bdc352a564f91573930c9c83b4ac4e3&amp;chksm=fa8ba15dcdfc284b376b9a6dedc7d721d1cb631139a046378c355e24730e426d300def10e0e0#rd","文章永久链接")</f>
        <v>文章永久链接</v>
      </c>
    </row>
    <row r="72" spans="1:5" customFormat="1" ht="14.1" x14ac:dyDescent="0.4">
      <c r="A72" s="3" t="s">
        <v>0</v>
      </c>
      <c r="B72" s="3" t="s">
        <v>412</v>
      </c>
      <c r="C72" s="3" t="s">
        <v>402</v>
      </c>
      <c r="D72" s="3" t="s">
        <v>413</v>
      </c>
      <c r="E72" s="4" t="str">
        <f>HYPERLINK("http://mp.weixin.qq.com/s?__biz=MzUzNTE3NDMwNw==&amp;mid=2247527569&amp;idx=6&amp;sn=186bee2513a235e5378d72c4157ece41&amp;chksm=fa8ba15dcdfc284be4913ded1113a4b39314f20951e7a8eaeab82e5c0ece3a3cf7464ed1f67a#rd","文章永久链接")</f>
        <v>文章永久链接</v>
      </c>
    </row>
    <row r="73" spans="1:5" customFormat="1" ht="14.1" x14ac:dyDescent="0.4">
      <c r="A73" s="3" t="s">
        <v>0</v>
      </c>
      <c r="B73" s="3" t="s">
        <v>414</v>
      </c>
      <c r="C73" s="3" t="s">
        <v>415</v>
      </c>
      <c r="D73" s="3" t="s">
        <v>416</v>
      </c>
      <c r="E73" s="4" t="str">
        <f>HYPERLINK("http://mp.weixin.qq.com/s?__biz=MzUzNTE3NDMwNw==&amp;mid=2247527460&amp;idx=1&amp;sn=d053b9a6e7e4398a04ab1f784b09da03&amp;chksm=fa8ba1e8cdfc28fe8bb6bb4c847d55927c76d423635d33e31f8141e5e6ce9e7e3b028a19c225#rd","文章永久链接")</f>
        <v>文章永久链接</v>
      </c>
    </row>
    <row r="74" spans="1:5" customFormat="1" ht="14.1" x14ac:dyDescent="0.4">
      <c r="A74" s="3" t="s">
        <v>0</v>
      </c>
      <c r="B74" s="3" t="s">
        <v>417</v>
      </c>
      <c r="C74" s="3" t="s">
        <v>415</v>
      </c>
      <c r="D74" s="3" t="s">
        <v>418</v>
      </c>
      <c r="E74" s="4" t="str">
        <f>HYPERLINK("http://mp.weixin.qq.com/s?__biz=MzUzNTE3NDMwNw==&amp;mid=2247527460&amp;idx=2&amp;sn=59c721a8024e85b36ac110f79bad4109&amp;chksm=fa8ba1e8cdfc28fe4a736a17621c8d3482ee4dcb7733d3de2b81617e4e2e35ae9f7e4a9ef852#rd","文章永久链接")</f>
        <v>文章永久链接</v>
      </c>
    </row>
    <row r="75" spans="1:5" customFormat="1" ht="14.1" x14ac:dyDescent="0.4">
      <c r="A75" s="3" t="s">
        <v>0</v>
      </c>
      <c r="B75" s="3" t="s">
        <v>419</v>
      </c>
      <c r="C75" s="3" t="s">
        <v>415</v>
      </c>
      <c r="D75" s="3" t="s">
        <v>420</v>
      </c>
      <c r="E75" s="4" t="str">
        <f>HYPERLINK("http://mp.weixin.qq.com/s?__biz=MzUzNTE3NDMwNw==&amp;mid=2247527460&amp;idx=3&amp;sn=b692e694dcbb1881adcbc181263b5088&amp;chksm=fa8ba1e8cdfc28fe311ff8eb03ffe7607d4a0e69b710409e89e5dc9b682f993bf8927a9051d0#rd","文章永久链接")</f>
        <v>文章永久链接</v>
      </c>
    </row>
    <row r="76" spans="1:5" customFormat="1" ht="14.1" x14ac:dyDescent="0.4">
      <c r="A76" s="3" t="s">
        <v>0</v>
      </c>
      <c r="B76" s="3" t="s">
        <v>421</v>
      </c>
      <c r="C76" s="3" t="s">
        <v>415</v>
      </c>
      <c r="D76" s="3" t="s">
        <v>422</v>
      </c>
      <c r="E76" s="4" t="str">
        <f>HYPERLINK("http://mp.weixin.qq.com/s?__biz=MzUzNTE3NDMwNw==&amp;mid=2247527460&amp;idx=4&amp;sn=5abefd480da31937452e686f8fb09126&amp;chksm=fa8ba1e8cdfc28feb4d9e068cfd1f89b433ee280b8db70dc02c350f70618fc730adbc55e5f41#rd","文章永久链接")</f>
        <v>文章永久链接</v>
      </c>
    </row>
    <row r="77" spans="1:5" customFormat="1" ht="14.1" x14ac:dyDescent="0.4">
      <c r="A77" s="3" t="s">
        <v>0</v>
      </c>
      <c r="B77" s="3" t="s">
        <v>423</v>
      </c>
      <c r="C77" s="3" t="s">
        <v>415</v>
      </c>
      <c r="D77" s="3" t="s">
        <v>424</v>
      </c>
      <c r="E77" s="4" t="str">
        <f>HYPERLINK("http://mp.weixin.qq.com/s?__biz=MzUzNTE3NDMwNw==&amp;mid=2247527460&amp;idx=5&amp;sn=4f2b246103f5c916dbe923d3c7655158&amp;chksm=fa8ba1e8cdfc28fef429464f7df87568bb642984882a84f8cc761065e2940fdc9b246171a705#rd","文章永久链接")</f>
        <v>文章永久链接</v>
      </c>
    </row>
    <row r="78" spans="1:5" customFormat="1" ht="14.1" x14ac:dyDescent="0.4">
      <c r="A78" s="3" t="s">
        <v>0</v>
      </c>
      <c r="B78" s="3" t="s">
        <v>425</v>
      </c>
      <c r="C78" s="3" t="s">
        <v>415</v>
      </c>
      <c r="D78" s="3" t="s">
        <v>426</v>
      </c>
      <c r="E78" s="4" t="str">
        <f>HYPERLINK("http://mp.weixin.qq.com/s?__biz=MzUzNTE3NDMwNw==&amp;mid=2247527460&amp;idx=6&amp;sn=f8ae211fb4b16101752c0cde95a87b52&amp;chksm=fa8ba1e8cdfc28fe6e40e8a1ba2024e5191206f16273749198705aec7d6e42bc83c02fe6a3ae#rd","文章永久链接")</f>
        <v>文章永久链接</v>
      </c>
    </row>
    <row r="79" spans="1:5" customFormat="1" ht="14.1" x14ac:dyDescent="0.4">
      <c r="A79" s="3" t="s">
        <v>0</v>
      </c>
      <c r="B79" s="3" t="s">
        <v>427</v>
      </c>
      <c r="C79" s="3" t="s">
        <v>415</v>
      </c>
      <c r="D79" s="3" t="s">
        <v>428</v>
      </c>
      <c r="E79" s="4" t="str">
        <f>HYPERLINK("http://mp.weixin.qq.com/s?__biz=MzUzNTE3NDMwNw==&amp;mid=2247527460&amp;idx=7&amp;sn=f5694fdcb4ee1da9d50764e9d99b4e35&amp;chksm=fa8ba1e8cdfc28fedf58e2ec4262546c136e6ef916b5db55b609e57e0258c591c1478aa7c6f1#rd","文章永久链接")</f>
        <v>文章永久链接</v>
      </c>
    </row>
    <row r="80" spans="1:5" customFormat="1" ht="14.1" x14ac:dyDescent="0.4">
      <c r="A80" s="3" t="s">
        <v>0</v>
      </c>
      <c r="B80" s="3" t="s">
        <v>429</v>
      </c>
      <c r="C80" s="3" t="s">
        <v>415</v>
      </c>
      <c r="D80" s="3" t="s">
        <v>430</v>
      </c>
      <c r="E80" s="4" t="str">
        <f>HYPERLINK("http://mp.weixin.qq.com/s?__biz=MzUzNTE3NDMwNw==&amp;mid=2247527460&amp;idx=8&amp;sn=e1d0fdfaf76a1718c3a892aac26f1505&amp;chksm=fa8ba1e8cdfc28fe73277686b6936da634a539b2b7de2cf1a4b87ffc2b4a47e733d416f84fc4#rd","文章永久链接")</f>
        <v>文章永久链接</v>
      </c>
    </row>
    <row r="81" spans="1:5" customFormat="1" ht="14.1" x14ac:dyDescent="0.4">
      <c r="A81" s="3" t="s">
        <v>0</v>
      </c>
      <c r="B81" s="3" t="s">
        <v>49</v>
      </c>
      <c r="C81" s="3" t="s">
        <v>50</v>
      </c>
      <c r="D81" s="3" t="s">
        <v>51</v>
      </c>
      <c r="E81" s="4" t="str">
        <f>HYPERLINK("http://mp.weixin.qq.com/s?__biz=MzUzNTE3NDMwNw==&amp;mid=2247527325&amp;idx=1&amp;sn=b43c735ac89f9108f3cc18c3aebf4c56&amp;chksm=fa8ba651cdfc2f4792396c56435a4e5ce78e7bf8c4e2b397b63044eb401d028a676fd27483c3#rd","文章永久链接")</f>
        <v>文章永久链接</v>
      </c>
    </row>
    <row r="82" spans="1:5" customFormat="1" ht="14.1" x14ac:dyDescent="0.4">
      <c r="A82" s="3" t="s">
        <v>0</v>
      </c>
      <c r="B82" s="3" t="s">
        <v>52</v>
      </c>
      <c r="C82" s="3" t="s">
        <v>50</v>
      </c>
      <c r="D82" s="3" t="s">
        <v>53</v>
      </c>
      <c r="E82" s="4" t="str">
        <f>HYPERLINK("http://mp.weixin.qq.com/s?__biz=MzUzNTE3NDMwNw==&amp;mid=2247527325&amp;idx=2&amp;sn=7c33d5d75162b4ed21df4fcb28a0dab3&amp;chksm=fa8ba651cdfc2f47fb6bf4a2c9f65a66c84e3682b48c813b3ab4acad9e9ec29ef512c2c55474#rd","文章永久链接")</f>
        <v>文章永久链接</v>
      </c>
    </row>
    <row r="83" spans="1:5" customFormat="1" ht="14.1" x14ac:dyDescent="0.4">
      <c r="A83" s="3" t="s">
        <v>0</v>
      </c>
      <c r="B83" s="3" t="s">
        <v>54</v>
      </c>
      <c r="C83" s="3" t="s">
        <v>50</v>
      </c>
      <c r="D83" s="3" t="s">
        <v>55</v>
      </c>
      <c r="E83" s="4" t="str">
        <f>HYPERLINK("http://mp.weixin.qq.com/s?__biz=MzUzNTE3NDMwNw==&amp;mid=2247527325&amp;idx=3&amp;sn=fdd9bf39c9728fd30430ca738f04bf2e&amp;chksm=fa8ba651cdfc2f47d77c13e1b4094f84f22bb0eea42b4f91637003f90ea75ab763232ce38414#rd","文章永久链接")</f>
        <v>文章永久链接</v>
      </c>
    </row>
    <row r="84" spans="1:5" customFormat="1" ht="14.1" x14ac:dyDescent="0.4">
      <c r="A84" s="3" t="s">
        <v>0</v>
      </c>
      <c r="B84" s="3" t="s">
        <v>56</v>
      </c>
      <c r="C84" s="3" t="s">
        <v>50</v>
      </c>
      <c r="D84" s="3" t="s">
        <v>57</v>
      </c>
      <c r="E84" s="4" t="str">
        <f>HYPERLINK("http://mp.weixin.qq.com/s?__biz=MzUzNTE3NDMwNw==&amp;mid=2247527325&amp;idx=4&amp;sn=3c2c92e74a5a3eb781b70996da531472&amp;chksm=fa8ba651cdfc2f47dc1c3e29f74a3e0f2c03dc980653242cfe5df0d7c1eebb6e839af733fd46#rd","文章永久链接")</f>
        <v>文章永久链接</v>
      </c>
    </row>
    <row r="85" spans="1:5" customFormat="1" ht="14.1" x14ac:dyDescent="0.4">
      <c r="A85" s="3" t="s">
        <v>0</v>
      </c>
      <c r="B85" s="3" t="s">
        <v>58</v>
      </c>
      <c r="C85" s="3" t="s">
        <v>50</v>
      </c>
      <c r="D85" s="3" t="s">
        <v>59</v>
      </c>
      <c r="E85" s="4" t="str">
        <f>HYPERLINK("http://mp.weixin.qq.com/s?__biz=MzUzNTE3NDMwNw==&amp;mid=2247527325&amp;idx=5&amp;sn=c655f1fc0a5bf4419743954c657fbd3a&amp;chksm=fa8ba651cdfc2f47eb8e5c71d997248783b468bb343a0e97c4c9674090d149273072acdea9f5#rd","文章永久链接")</f>
        <v>文章永久链接</v>
      </c>
    </row>
    <row r="86" spans="1:5" customFormat="1" ht="14.1" x14ac:dyDescent="0.4">
      <c r="A86" s="3" t="s">
        <v>0</v>
      </c>
      <c r="B86" s="3" t="s">
        <v>60</v>
      </c>
      <c r="C86" s="3" t="s">
        <v>50</v>
      </c>
      <c r="D86" s="3" t="s">
        <v>61</v>
      </c>
      <c r="E86" s="4" t="str">
        <f>HYPERLINK("http://mp.weixin.qq.com/s?__biz=MzUzNTE3NDMwNw==&amp;mid=2247527325&amp;idx=6&amp;sn=9f24cb74183f67be68f52b0976c16315&amp;chksm=fa8ba651cdfc2f4798a9f23ddba6f7c25c39d3753e17d143b635492317815d8467fea25f02a5#rd","文章永久链接")</f>
        <v>文章永久链接</v>
      </c>
    </row>
    <row r="87" spans="1:5" customFormat="1" ht="14.1" x14ac:dyDescent="0.4">
      <c r="A87" s="3" t="s">
        <v>0</v>
      </c>
      <c r="B87" s="3" t="s">
        <v>62</v>
      </c>
      <c r="C87" s="3" t="s">
        <v>50</v>
      </c>
      <c r="D87" s="3" t="s">
        <v>63</v>
      </c>
      <c r="E87" s="4" t="str">
        <f>HYPERLINK("http://mp.weixin.qq.com/s?__biz=MzUzNTE3NDMwNw==&amp;mid=2247527325&amp;idx=7&amp;sn=0154900b639bb3ef2e11967b8dd4335e&amp;chksm=fa8ba651cdfc2f4745701a205bd55e2666c1e2d2ce8c33c3611af83c149d4edb7f22b31b93c2#rd","文章永久链接")</f>
        <v>文章永久链接</v>
      </c>
    </row>
    <row r="88" spans="1:5" customFormat="1" ht="14.1" x14ac:dyDescent="0.4">
      <c r="A88" s="3" t="s">
        <v>0</v>
      </c>
      <c r="B88" s="3" t="s">
        <v>64</v>
      </c>
      <c r="C88" s="3" t="s">
        <v>50</v>
      </c>
      <c r="D88" s="3" t="s">
        <v>65</v>
      </c>
      <c r="E88" s="4" t="str">
        <f>HYPERLINK("http://mp.weixin.qq.com/s?__biz=MzUzNTE3NDMwNw==&amp;mid=2247527325&amp;idx=8&amp;sn=c107fc6c29230572ae2107c1bf9a2adf&amp;chksm=fa8ba651cdfc2f4769409843068d875d544dfbf15bc63ef98c5f132edfd36fb684ff9bf55c23#rd","文章永久链接")</f>
        <v>文章永久链接</v>
      </c>
    </row>
    <row r="89" spans="1:5" customFormat="1" ht="14.1" x14ac:dyDescent="0.4">
      <c r="A89" s="3" t="s">
        <v>0</v>
      </c>
      <c r="B89" s="3" t="s">
        <v>66</v>
      </c>
      <c r="C89" s="3" t="s">
        <v>67</v>
      </c>
      <c r="D89" s="3" t="s">
        <v>68</v>
      </c>
      <c r="E89" s="4" t="str">
        <f>HYPERLINK("http://mp.weixin.qq.com/s?__biz=MzUzNTE3NDMwNw==&amp;mid=2247527065&amp;idx=1&amp;sn=f2f7d060d9efd225fa843f67e1318e66&amp;chksm=fa8ba755cdfc2e4379de8f2cc253a6d9f0abdc01ea36e88d200482330f2b4bf97f9b287ddb0c#rd","文章永久链接")</f>
        <v>文章永久链接</v>
      </c>
    </row>
    <row r="90" spans="1:5" customFormat="1" ht="14.1" x14ac:dyDescent="0.4">
      <c r="A90" s="3" t="s">
        <v>0</v>
      </c>
      <c r="B90" s="3" t="s">
        <v>69</v>
      </c>
      <c r="C90" s="3" t="s">
        <v>67</v>
      </c>
      <c r="D90" s="3" t="s">
        <v>70</v>
      </c>
      <c r="E90" s="4" t="str">
        <f>HYPERLINK("http://mp.weixin.qq.com/s?__biz=MzUzNTE3NDMwNw==&amp;mid=2247527065&amp;idx=2&amp;sn=6f640f590d987d6a786bf824cfa16631&amp;chksm=fa8ba755cdfc2e43f60b154f850ad59c825415f8b3cc2223099aa8bed00279bbe2e2d7df5257#rd","文章永久链接")</f>
        <v>文章永久链接</v>
      </c>
    </row>
    <row r="91" spans="1:5" customFormat="1" ht="14.1" x14ac:dyDescent="0.4">
      <c r="A91" s="3" t="s">
        <v>0</v>
      </c>
      <c r="B91" s="3" t="s">
        <v>71</v>
      </c>
      <c r="C91" s="3" t="s">
        <v>67</v>
      </c>
      <c r="D91" s="3" t="s">
        <v>72</v>
      </c>
      <c r="E91" s="4" t="str">
        <f>HYPERLINK("http://mp.weixin.qq.com/s?__biz=MzUzNTE3NDMwNw==&amp;mid=2247527065&amp;idx=3&amp;sn=ad2cdf1597c8899d0228bde721d6a0bc&amp;chksm=fa8ba755cdfc2e431e784f481643c2e5a0154b93f4d0705a081d1f7bbe5862be87578d2699de#rd","文章永久链接")</f>
        <v>文章永久链接</v>
      </c>
    </row>
    <row r="92" spans="1:5" customFormat="1" ht="14.1" x14ac:dyDescent="0.4">
      <c r="A92" s="3" t="s">
        <v>0</v>
      </c>
      <c r="B92" s="3" t="s">
        <v>73</v>
      </c>
      <c r="C92" s="3" t="s">
        <v>67</v>
      </c>
      <c r="D92" s="3" t="s">
        <v>74</v>
      </c>
      <c r="E92" s="4" t="str">
        <f>HYPERLINK("http://mp.weixin.qq.com/s?__biz=MzUzNTE3NDMwNw==&amp;mid=2247527065&amp;idx=4&amp;sn=69a141102800caea158d950b34406790&amp;chksm=fa8ba755cdfc2e4334e9f6c77ef2e65593bc68ae9f0e142d09a3b68955ef521de5e2e1581066#rd","文章永久链接")</f>
        <v>文章永久链接</v>
      </c>
    </row>
    <row r="93" spans="1:5" customFormat="1" ht="14.1" x14ac:dyDescent="0.4">
      <c r="A93" s="3" t="s">
        <v>0</v>
      </c>
      <c r="B93" s="3" t="s">
        <v>75</v>
      </c>
      <c r="C93" s="3" t="s">
        <v>67</v>
      </c>
      <c r="D93" s="3" t="s">
        <v>76</v>
      </c>
      <c r="E93" s="4" t="str">
        <f>HYPERLINK("http://mp.weixin.qq.com/s?__biz=MzUzNTE3NDMwNw==&amp;mid=2247527065&amp;idx=5&amp;sn=76443631f1b56ce28cb01f95b4773d4c&amp;chksm=fa8ba755cdfc2e4394247526040d6159e7229e567d89debda299cb214f2ade4f8ced678140dc#rd","文章永久链接")</f>
        <v>文章永久链接</v>
      </c>
    </row>
    <row r="94" spans="1:5" customFormat="1" ht="14.1" x14ac:dyDescent="0.4">
      <c r="A94" s="3" t="s">
        <v>0</v>
      </c>
      <c r="B94" s="3" t="s">
        <v>77</v>
      </c>
      <c r="C94" s="3" t="s">
        <v>67</v>
      </c>
      <c r="D94" s="3" t="s">
        <v>78</v>
      </c>
      <c r="E94" s="4" t="str">
        <f>HYPERLINK("http://mp.weixin.qq.com/s?__biz=MzUzNTE3NDMwNw==&amp;mid=2247527065&amp;idx=6&amp;sn=d98e4a63a9b362b54438f889f88953cc&amp;chksm=fa8ba755cdfc2e4398d73f9e6c3adb6ef8877e350c3aab94565ff013c6ed2b732f0a21d49799#rd","文章永久链接")</f>
        <v>文章永久链接</v>
      </c>
    </row>
    <row r="95" spans="1:5" customFormat="1" ht="14.1" x14ac:dyDescent="0.4">
      <c r="A95" s="3" t="s">
        <v>0</v>
      </c>
      <c r="B95" s="3" t="s">
        <v>79</v>
      </c>
      <c r="C95" s="3" t="s">
        <v>67</v>
      </c>
      <c r="D95" s="3" t="s">
        <v>80</v>
      </c>
      <c r="E95" s="4" t="str">
        <f>HYPERLINK("http://mp.weixin.qq.com/s?__biz=MzUzNTE3NDMwNw==&amp;mid=2247527065&amp;idx=7&amp;sn=6458d75ff5acb9108fd34dc2ee549f6d&amp;chksm=fa8ba755cdfc2e43bf8927f69c2e9ff8e68225304bf4d50df4906973f2da2bb1787f01973202#rd","文章永久链接")</f>
        <v>文章永久链接</v>
      </c>
    </row>
    <row r="96" spans="1:5" customFormat="1" ht="14.1" x14ac:dyDescent="0.4">
      <c r="A96" s="3" t="s">
        <v>0</v>
      </c>
      <c r="B96" s="3" t="s">
        <v>81</v>
      </c>
      <c r="C96" s="3" t="s">
        <v>67</v>
      </c>
      <c r="D96" s="3" t="s">
        <v>82</v>
      </c>
      <c r="E96" s="4" t="str">
        <f>HYPERLINK("http://mp.weixin.qq.com/s?__biz=MzUzNTE3NDMwNw==&amp;mid=2247527065&amp;idx=8&amp;sn=55446103f36675a85f95d342a3131b74&amp;chksm=fa8ba755cdfc2e438d3a7d60f815941ff0d8cfc4bf1e55832c15ca845f216c20df9b141d2c0d#rd","文章永久链接")</f>
        <v>文章永久链接</v>
      </c>
    </row>
    <row r="97" spans="1:5" customFormat="1" ht="14.1" x14ac:dyDescent="0.4">
      <c r="A97" s="3" t="s">
        <v>0</v>
      </c>
      <c r="B97" s="3" t="s">
        <v>83</v>
      </c>
      <c r="C97" s="3" t="s">
        <v>84</v>
      </c>
      <c r="D97" s="3" t="s">
        <v>85</v>
      </c>
      <c r="E97" s="4" t="str">
        <f>HYPERLINK("http://mp.weixin.qq.com/s?__biz=MzUzNTE3NDMwNw==&amp;mid=2247527001&amp;idx=1&amp;sn=f4f6fcbdffaec9b36e526ee76ee235e5&amp;chksm=fa8ba795cdfc2e836e3cec899895faafb6ab60a39cda9992923edd37eea4bc38f56b8251deb7#rd","文章永久链接")</f>
        <v>文章永久链接</v>
      </c>
    </row>
    <row r="98" spans="1:5" customFormat="1" ht="14.1" x14ac:dyDescent="0.4">
      <c r="A98" s="3" t="s">
        <v>0</v>
      </c>
      <c r="B98" s="3" t="s">
        <v>86</v>
      </c>
      <c r="C98" s="3" t="s">
        <v>84</v>
      </c>
      <c r="D98" s="3" t="s">
        <v>87</v>
      </c>
      <c r="E98" s="4" t="str">
        <f>HYPERLINK("http://mp.weixin.qq.com/s?__biz=MzUzNTE3NDMwNw==&amp;mid=2247527001&amp;idx=2&amp;sn=4882b60540e488464a0f19f77ee6e676&amp;chksm=fa8ba795cdfc2e836af95e58c0046c017806bc10330296658436e20253bf151500b92877e8fc#rd","文章永久链接")</f>
        <v>文章永久链接</v>
      </c>
    </row>
    <row r="99" spans="1:5" customFormat="1" ht="14.1" x14ac:dyDescent="0.4">
      <c r="A99" s="3" t="s">
        <v>0</v>
      </c>
      <c r="B99" s="3" t="s">
        <v>88</v>
      </c>
      <c r="C99" s="3" t="s">
        <v>84</v>
      </c>
      <c r="D99" s="3" t="s">
        <v>89</v>
      </c>
      <c r="E99" s="4" t="str">
        <f>HYPERLINK("http://mp.weixin.qq.com/s?__biz=MzUzNTE3NDMwNw==&amp;mid=2247527001&amp;idx=3&amp;sn=21ff514bc49969a02047bc0f0736e19d&amp;chksm=fa8ba795cdfc2e83695f5dd1112c28c116230a526decab429ae6454bde5470ae3c6ed54de100#rd","文章永久链接")</f>
        <v>文章永久链接</v>
      </c>
    </row>
    <row r="100" spans="1:5" customFormat="1" ht="14.1" x14ac:dyDescent="0.4">
      <c r="A100" s="3" t="s">
        <v>0</v>
      </c>
      <c r="B100" s="3" t="s">
        <v>90</v>
      </c>
      <c r="C100" s="3" t="s">
        <v>84</v>
      </c>
      <c r="D100" s="3" t="s">
        <v>91</v>
      </c>
      <c r="E100" s="4" t="str">
        <f>HYPERLINK("http://mp.weixin.qq.com/s?__biz=MzUzNTE3NDMwNw==&amp;mid=2247527001&amp;idx=4&amp;sn=4272e70e17a8f933d148cf12fef851f5&amp;chksm=fa8ba795cdfc2e83561b7b66649ff575365d46ce8b3e640a74c57e73f2673d20c3b0d757526d#rd","文章永久链接")</f>
        <v>文章永久链接</v>
      </c>
    </row>
    <row r="101" spans="1:5" customFormat="1" ht="14.1" x14ac:dyDescent="0.4">
      <c r="A101" s="3" t="s">
        <v>0</v>
      </c>
      <c r="B101" s="3" t="s">
        <v>92</v>
      </c>
      <c r="C101" s="3" t="s">
        <v>84</v>
      </c>
      <c r="D101" s="3" t="s">
        <v>93</v>
      </c>
      <c r="E101" s="4" t="str">
        <f>HYPERLINK("http://mp.weixin.qq.com/s?__biz=MzUzNTE3NDMwNw==&amp;mid=2247527001&amp;idx=5&amp;sn=0ee1015b427bd2764ee53c1424b4ae58&amp;chksm=fa8ba795cdfc2e830c9b0940b902b77274429c7222c62c403ac224a5aac173db8e8990e3682c#rd","文章永久链接")</f>
        <v>文章永久链接</v>
      </c>
    </row>
    <row r="102" spans="1:5" customFormat="1" ht="14.1" x14ac:dyDescent="0.4">
      <c r="A102" s="3" t="s">
        <v>0</v>
      </c>
      <c r="B102" s="3" t="s">
        <v>94</v>
      </c>
      <c r="C102" s="3" t="s">
        <v>84</v>
      </c>
      <c r="D102" s="3" t="s">
        <v>95</v>
      </c>
      <c r="E102" s="4" t="str">
        <f>HYPERLINK("http://mp.weixin.qq.com/s?__biz=MzUzNTE3NDMwNw==&amp;mid=2247527001&amp;idx=6&amp;sn=40bfa453a5429843a12b6d8caa0059b0&amp;chksm=fa8ba795cdfc2e839a1b9352e007760adbc58bbdffa3d863fa2f4264ffbce2bec919927f871e#rd","文章永久链接")</f>
        <v>文章永久链接</v>
      </c>
    </row>
    <row r="103" spans="1:5" customFormat="1" ht="14.1" x14ac:dyDescent="0.4">
      <c r="A103" s="3" t="s">
        <v>0</v>
      </c>
      <c r="B103" s="3" t="s">
        <v>17</v>
      </c>
      <c r="C103" s="3" t="s">
        <v>18</v>
      </c>
      <c r="D103" s="3" t="s">
        <v>19</v>
      </c>
      <c r="E103" s="4" t="str">
        <f>HYPERLINK("http://mp.weixin.qq.com/s?__biz=MzUzNTE3NDMwNw==&amp;mid=2247526948&amp;idx=1&amp;sn=d4508463e2284610ab4e3cf66d3d5d74&amp;chksm=fa8ba7e8cdfc2efef5aa9703560450c212eccbc99c62d4ede5ee5924c52db02f2d22deacce8a#rd","文章永久链接")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F50EE-C41F-41EE-8DBE-D7A260B7FB7B}">
  <sheetPr>
    <outlinePr summaryBelow="0" summaryRight="0"/>
  </sheetPr>
  <dimension ref="A1:E9"/>
  <sheetViews>
    <sheetView topLeftCell="C1" zoomScaleNormal="100" workbookViewId="0">
      <selection activeCell="C2" sqref="A2:XFD3"/>
    </sheetView>
  </sheetViews>
  <sheetFormatPr defaultRowHeight="12.3" x14ac:dyDescent="0.4"/>
  <cols>
    <col min="1" max="1" width="10.796875" style="2" customWidth="1"/>
    <col min="2" max="2" width="89.09765625" style="2" customWidth="1"/>
    <col min="3" max="3" width="17.09765625" style="2" customWidth="1"/>
    <col min="4" max="4" width="62.0976562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234</v>
      </c>
      <c r="B2" s="3" t="s">
        <v>897</v>
      </c>
      <c r="C2" s="3" t="s">
        <v>898</v>
      </c>
      <c r="D2" s="3" t="s">
        <v>899</v>
      </c>
      <c r="E2" s="4" t="str">
        <f>HYPERLINK("http://mp.weixin.qq.com/s?__biz=MzUzNTQ5ODcwNQ==&amp;mid=2247501790&amp;idx=1&amp;sn=4fca90699c6187f3445e6dd8205fa183&amp;chksm=fa861d60cdf1947657f38e968ba53b3232803e619e82d86a45755fff40222fd40119f6fd344d#rd","文章永久链接")</f>
        <v>文章永久链接</v>
      </c>
    </row>
    <row r="3" spans="1:5" customFormat="1" ht="14.1" x14ac:dyDescent="0.4">
      <c r="A3" s="3" t="s">
        <v>234</v>
      </c>
      <c r="B3" s="3" t="s">
        <v>900</v>
      </c>
      <c r="C3" s="3" t="s">
        <v>898</v>
      </c>
      <c r="D3" s="3" t="s">
        <v>901</v>
      </c>
      <c r="E3" s="4" t="str">
        <f>HYPERLINK("http://mp.weixin.qq.com/s?__biz=MzUzNTQ5ODcwNQ==&amp;mid=2247501790&amp;idx=2&amp;sn=a66cb79763e6a7acbaf5a09bdc7c931a&amp;chksm=fa861d60cdf19476273965e93613567ae87fd44427a6a654ba051084d48a5ab482ddf1580e46#rd","文章永久链接")</f>
        <v>文章永久链接</v>
      </c>
    </row>
    <row r="4" spans="1:5" customFormat="1" ht="14.1" x14ac:dyDescent="0.4">
      <c r="A4" s="3" t="s">
        <v>234</v>
      </c>
      <c r="B4" s="3" t="s">
        <v>584</v>
      </c>
      <c r="C4" s="3" t="s">
        <v>585</v>
      </c>
      <c r="D4" s="3" t="s">
        <v>586</v>
      </c>
      <c r="E4" s="4" t="str">
        <f>HYPERLINK("http://mp.weixin.qq.com/s?__biz=MzUzNTQ5ODcwNQ==&amp;mid=2247501703&amp;idx=1&amp;sn=fc7df7445ed57daac1743d903d7751a5&amp;chksm=fa861d39cdf1942ff9f4331a34357ffee7ed152c87ddaef8f7152beb54083ace87ef1330cd0a#rd","文章永久链接")</f>
        <v>文章永久链接</v>
      </c>
    </row>
    <row r="5" spans="1:5" customFormat="1" ht="14.1" x14ac:dyDescent="0.4">
      <c r="A5" s="3" t="s">
        <v>234</v>
      </c>
      <c r="B5" s="3" t="s">
        <v>587</v>
      </c>
      <c r="C5" s="3" t="s">
        <v>585</v>
      </c>
      <c r="D5" s="3" t="s">
        <v>588</v>
      </c>
      <c r="E5" s="4" t="str">
        <f>HYPERLINK("http://mp.weixin.qq.com/s?__biz=MzUzNTQ5ODcwNQ==&amp;mid=2247501703&amp;idx=2&amp;sn=b94e6de7b60c676c1d18b5267b9fec3e&amp;chksm=fa861d39cdf1942fa03de0a42540c706fa0d3d1926b4d5a0d34ccc15d9b0844fc9a723773065#rd","文章永久链接")</f>
        <v>文章永久链接</v>
      </c>
    </row>
    <row r="6" spans="1:5" customFormat="1" ht="14.1" x14ac:dyDescent="0.4">
      <c r="A6" s="3" t="s">
        <v>234</v>
      </c>
      <c r="B6" s="3" t="s">
        <v>235</v>
      </c>
      <c r="C6" s="3" t="s">
        <v>236</v>
      </c>
      <c r="D6" s="3" t="s">
        <v>237</v>
      </c>
      <c r="E6" s="4" t="str">
        <f>HYPERLINK("http://mp.weixin.qq.com/s?__biz=MzUzNTQ5ODcwNQ==&amp;mid=2247501632&amp;idx=1&amp;sn=1d9899adb425076594ed39b8acbcb168&amp;chksm=fa861dfecdf194e8988e92f42290e18ddce741478a76d16a0eccce2394588715ccdd020c711c#rd","文章永久链接")</f>
        <v>文章永久链接</v>
      </c>
    </row>
    <row r="7" spans="1:5" customFormat="1" ht="14.1" x14ac:dyDescent="0.4">
      <c r="A7" s="3" t="s">
        <v>234</v>
      </c>
      <c r="B7" s="3" t="s">
        <v>238</v>
      </c>
      <c r="C7" s="3" t="s">
        <v>236</v>
      </c>
      <c r="D7" s="3" t="s">
        <v>239</v>
      </c>
      <c r="E7" s="4" t="str">
        <f>HYPERLINK("http://mp.weixin.qq.com/s?__biz=MzUzNTQ5ODcwNQ==&amp;mid=2247501632&amp;idx=2&amp;sn=bc0d729ceb176f114bb6db81016d1b5f&amp;chksm=fa861dfecdf194e852a106ee4060b5c6085a22739dafb82960659fcfcf7f7e97f8e91c16082a#rd","文章永久链接")</f>
        <v>文章永久链接</v>
      </c>
    </row>
    <row r="8" spans="1:5" customFormat="1" ht="14.1" x14ac:dyDescent="0.4">
      <c r="A8" s="3" t="s">
        <v>234</v>
      </c>
      <c r="B8" s="3" t="s">
        <v>240</v>
      </c>
      <c r="C8" s="3" t="s">
        <v>241</v>
      </c>
      <c r="D8" s="3" t="s">
        <v>242</v>
      </c>
      <c r="E8" s="4" t="str">
        <f>HYPERLINK("http://mp.weixin.qq.com/s?__biz=MzUzNTQ5ODcwNQ==&amp;mid=2247501553&amp;idx=1&amp;sn=eab01dd3d2f721e63a24d40b1f17d906&amp;chksm=fa861c4fcdf195598a001c4a2d4bacfa670d6d9b1ff96dd7284feec33a1935710e7fa4ec9459#rd","文章永久链接")</f>
        <v>文章永久链接</v>
      </c>
    </row>
    <row r="9" spans="1:5" customFormat="1" ht="14.1" x14ac:dyDescent="0.4">
      <c r="A9" s="3" t="s">
        <v>234</v>
      </c>
      <c r="B9" s="3" t="s">
        <v>243</v>
      </c>
      <c r="C9" s="3" t="s">
        <v>241</v>
      </c>
      <c r="D9" s="3" t="s">
        <v>244</v>
      </c>
      <c r="E9" s="4" t="str">
        <f>HYPERLINK("http://mp.weixin.qq.com/s?__biz=MzUzNTQ5ODcwNQ==&amp;mid=2247501553&amp;idx=2&amp;sn=c73aa45e1e845418d029d76c8ecb1001&amp;chksm=fa861c4fcdf195596553db73611d83aff815333925258c3b0749d5e7e1a450577e2649eeac7c#rd","文章永久链接")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ABA7B-D5A9-4048-B295-8183140A12C3}">
  <sheetPr>
    <outlinePr summaryBelow="0" summaryRight="0"/>
  </sheetPr>
  <dimension ref="A1:E3"/>
  <sheetViews>
    <sheetView zoomScaleNormal="100" workbookViewId="0">
      <selection activeCell="A2" sqref="A2:XFD2"/>
    </sheetView>
  </sheetViews>
  <sheetFormatPr defaultRowHeight="12.3" x14ac:dyDescent="0.4"/>
  <cols>
    <col min="1" max="1" width="10.796875" style="2" customWidth="1"/>
    <col min="2" max="2" width="18" style="2" customWidth="1"/>
    <col min="3" max="3" width="17.09765625" style="2" customWidth="1"/>
    <col min="4" max="4" width="19.796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245</v>
      </c>
      <c r="B2" s="3" t="s">
        <v>589</v>
      </c>
      <c r="C2" s="3" t="s">
        <v>590</v>
      </c>
      <c r="D2" s="3" t="s">
        <v>591</v>
      </c>
      <c r="E2" s="4" t="str">
        <f>HYPERLINK("http://mp.weixin.qq.com/s?__biz=MzI4NjMyNTUwMw==&amp;mid=2247486221&amp;idx=1&amp;sn=70d2f211c75950649086ad06d8280579&amp;chksm=ebdfe49ddca86d8b5c7d6d2173800f7a62b62069ca27affa3e24088834cecd8d00c51e613a7f#rd","文章永久链接")</f>
        <v>文章永久链接</v>
      </c>
    </row>
    <row r="3" spans="1:5" customFormat="1" ht="14.1" x14ac:dyDescent="0.4">
      <c r="A3" s="3" t="s">
        <v>245</v>
      </c>
      <c r="B3" s="3" t="s">
        <v>246</v>
      </c>
      <c r="C3" s="3" t="s">
        <v>247</v>
      </c>
      <c r="D3" s="3" t="s">
        <v>248</v>
      </c>
      <c r="E3" s="4" t="str">
        <f>HYPERLINK("http://mp.weixin.qq.com/s?__biz=MzI4NjMyNTUwMw==&amp;mid=2247486210&amp;idx=1&amp;sn=6d2015c87c09b8e3e6fbed4c0bba01ca&amp;chksm=ebdfe492dca86d847542e3f539a85a679bd00d34cf24c257b7bc0d0e03124a49b916308d2e41#rd","文章永久链接")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9583-B137-4DCC-A1CB-5A7B11DB406B}">
  <sheetPr>
    <outlinePr summaryBelow="0" summaryRight="0"/>
  </sheetPr>
  <dimension ref="A1:E3"/>
  <sheetViews>
    <sheetView zoomScaleNormal="100" workbookViewId="0">
      <selection activeCell="A2" sqref="A2:XFD2"/>
    </sheetView>
  </sheetViews>
  <sheetFormatPr defaultRowHeight="12.3" x14ac:dyDescent="0.4"/>
  <cols>
    <col min="1" max="1" width="12.59765625" style="2" customWidth="1"/>
    <col min="2" max="2" width="54.44921875" style="2" customWidth="1"/>
    <col min="3" max="3" width="17.09765625" style="2" customWidth="1"/>
    <col min="4" max="4" width="46.44921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592</v>
      </c>
      <c r="B2" s="3" t="s">
        <v>902</v>
      </c>
      <c r="C2" s="3" t="s">
        <v>903</v>
      </c>
      <c r="D2" s="3" t="s">
        <v>904</v>
      </c>
      <c r="E2" s="4" t="str">
        <f>HYPERLINK("http://mp.weixin.qq.com/s?__biz=MjM5MDA1MjY2MQ==&amp;mid=2650164722&amp;idx=1&amp;sn=d0958a3f8e17bd6e8dc0699bf0ef0fd8&amp;chksm=be4855a8893fdcbef9c5fb008669e8edf6d6cd7ff36619e36682bea903078d49f7889a61ccaf#rd","文章永久链接")</f>
        <v>文章永久链接</v>
      </c>
    </row>
    <row r="3" spans="1:5" customFormat="1" ht="14.1" x14ac:dyDescent="0.4">
      <c r="A3" s="3" t="s">
        <v>592</v>
      </c>
      <c r="B3" s="3" t="s">
        <v>593</v>
      </c>
      <c r="C3" s="3" t="s">
        <v>594</v>
      </c>
      <c r="D3" s="3" t="s">
        <v>595</v>
      </c>
      <c r="E3" s="4" t="str">
        <f>HYPERLINK("http://mp.weixin.qq.com/s?__biz=MjM5MDA1MjY2MQ==&amp;mid=2650164663&amp;idx=1&amp;sn=55f27e88af8a97decc5af4497b2f1ff8&amp;chksm=be4855ed893fdcfb5f2fbd0727eae1aa58d71122aae17956e00bbfe731dbed11461ac578daf1#rd","文章永久链接")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9528-F66B-4B87-BD66-BB746BFF66B9}">
  <sheetPr>
    <outlinePr summaryBelow="0" summaryRight="0"/>
  </sheetPr>
  <dimension ref="A1:E49"/>
  <sheetViews>
    <sheetView zoomScaleNormal="100" workbookViewId="0">
      <selection activeCell="A2" sqref="A2:XFD20"/>
    </sheetView>
  </sheetViews>
  <sheetFormatPr defaultRowHeight="12.3" x14ac:dyDescent="0.4"/>
  <cols>
    <col min="1" max="1" width="7.19921875" style="2" customWidth="1"/>
    <col min="2" max="2" width="102.59765625" style="2" customWidth="1"/>
    <col min="3" max="3" width="17.09765625" style="2" customWidth="1"/>
    <col min="4" max="4" width="206.0976562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249</v>
      </c>
      <c r="B2" s="3" t="s">
        <v>905</v>
      </c>
      <c r="C2" s="3" t="s">
        <v>906</v>
      </c>
      <c r="D2" s="3" t="s">
        <v>907</v>
      </c>
      <c r="E2" s="4" t="str">
        <f>HYPERLINK("http://mp.weixin.qq.com/s?__biz=MzI3MDMzMjg0MA==&amp;mid=2247536496&amp;idx=1&amp;sn=6e166c507cb5c59d9563459fcdd7a58c&amp;chksm=ead0a9b7dda720a1370400094603cb44cc1c3c9eb2498bad945a93e99ebad17fea22abeed2b9#rd","文章永久链接")</f>
        <v>文章永久链接</v>
      </c>
    </row>
    <row r="3" spans="1:5" customFormat="1" ht="14.1" x14ac:dyDescent="0.4">
      <c r="A3" s="3" t="s">
        <v>249</v>
      </c>
      <c r="B3" s="3" t="s">
        <v>908</v>
      </c>
      <c r="C3" s="3" t="s">
        <v>906</v>
      </c>
      <c r="D3" s="3" t="s">
        <v>909</v>
      </c>
      <c r="E3" s="4" t="str">
        <f>HYPERLINK("http://mp.weixin.qq.com/s?__biz=MzI3MDMzMjg0MA==&amp;mid=2247536496&amp;idx=2&amp;sn=3cf5b3c7dc1095da0f8befa6634c56cd&amp;chksm=ead0a9b7dda720a12cd244cf95b71d59b37cc00d9c70448b42660faf8f131a584466921e2599#rd","文章永久链接")</f>
        <v>文章永久链接</v>
      </c>
    </row>
    <row r="4" spans="1:5" customFormat="1" ht="14.1" x14ac:dyDescent="0.4">
      <c r="A4" s="3" t="s">
        <v>249</v>
      </c>
      <c r="B4" s="3" t="s">
        <v>910</v>
      </c>
      <c r="C4" s="3" t="s">
        <v>911</v>
      </c>
      <c r="D4" s="3" t="s">
        <v>912</v>
      </c>
      <c r="E4" s="4" t="str">
        <f>HYPERLINK("http://mp.weixin.qq.com/s?__biz=MzI3MDMzMjg0MA==&amp;mid=2247536439&amp;idx=1&amp;sn=3650f53bba62fc1fd746b2730e7a20ae&amp;chksm=ead0a9f0dda720e64ed265ad651cf7ada1ca381cfe65b88e5efa6cef8aad976ac8539a22fb5e#rd","文章永久链接")</f>
        <v>文章永久链接</v>
      </c>
    </row>
    <row r="5" spans="1:5" customFormat="1" ht="14.1" x14ac:dyDescent="0.4">
      <c r="A5" s="3" t="s">
        <v>249</v>
      </c>
      <c r="B5" s="3" t="s">
        <v>913</v>
      </c>
      <c r="C5" s="3" t="s">
        <v>911</v>
      </c>
      <c r="D5" s="3" t="s">
        <v>914</v>
      </c>
      <c r="E5" s="4" t="str">
        <f>HYPERLINK("http://mp.weixin.qq.com/s?__biz=MzI3MDMzMjg0MA==&amp;mid=2247536439&amp;idx=2&amp;sn=7b253249256d8d99a829c1a49c9ede32&amp;chksm=ead0a9f0dda720e6a7c7b6c8a3f6221b018e95301b583f4d82903a89948ff1ce8ebda2777012#rd","文章永久链接")</f>
        <v>文章永久链接</v>
      </c>
    </row>
    <row r="6" spans="1:5" customFormat="1" ht="14.1" x14ac:dyDescent="0.4">
      <c r="A6" s="3" t="s">
        <v>249</v>
      </c>
      <c r="B6" s="3" t="s">
        <v>915</v>
      </c>
      <c r="C6" s="3" t="s">
        <v>911</v>
      </c>
      <c r="D6" s="3" t="s">
        <v>916</v>
      </c>
      <c r="E6" s="4" t="str">
        <f>HYPERLINK("http://mp.weixin.qq.com/s?__biz=MzI3MDMzMjg0MA==&amp;mid=2247536439&amp;idx=3&amp;sn=5f631c630c2edb11d6e549f8dddbabe4&amp;chksm=ead0a9f0dda720e6bacdbca1e088af0f1dc87e49e41cca2c229396a4b365d347f24af45e3bb6#rd","文章永久链接")</f>
        <v>文章永久链接</v>
      </c>
    </row>
    <row r="7" spans="1:5" customFormat="1" ht="14.1" x14ac:dyDescent="0.4">
      <c r="A7" s="3" t="s">
        <v>249</v>
      </c>
      <c r="B7" s="3" t="s">
        <v>917</v>
      </c>
      <c r="C7" s="3" t="s">
        <v>911</v>
      </c>
      <c r="D7" s="3" t="s">
        <v>918</v>
      </c>
      <c r="E7" s="4" t="str">
        <f>HYPERLINK("http://mp.weixin.qq.com/s?__biz=MzI3MDMzMjg0MA==&amp;mid=2247536439&amp;idx=4&amp;sn=7aeadab3ca26ae8d8efb13d424d44a20&amp;chksm=ead0a9f0dda720e686bd279c8470d09ec983547064af06674660417423b7d8d21801f27c8b20#rd","文章永久链接")</f>
        <v>文章永久链接</v>
      </c>
    </row>
    <row r="8" spans="1:5" customFormat="1" ht="14.1" x14ac:dyDescent="0.4">
      <c r="A8" s="3" t="s">
        <v>249</v>
      </c>
      <c r="B8" s="3" t="s">
        <v>919</v>
      </c>
      <c r="C8" s="3" t="s">
        <v>920</v>
      </c>
      <c r="D8" s="3" t="s">
        <v>921</v>
      </c>
      <c r="E8" s="4" t="str">
        <f>HYPERLINK("http://mp.weixin.qq.com/s?__biz=MzI3MDMzMjg0MA==&amp;mid=2247536234&amp;idx=1&amp;sn=3b1df74d98b41efc58ded8d47e23b293&amp;chksm=ead0a8addda721bb83a5cf8fcb3a25d936abd8a7e01c37c1add409545f9a08bb24003dea06d5#rd","文章永久链接")</f>
        <v>文章永久链接</v>
      </c>
    </row>
    <row r="9" spans="1:5" customFormat="1" ht="14.1" x14ac:dyDescent="0.4">
      <c r="A9" s="3" t="s">
        <v>249</v>
      </c>
      <c r="B9" s="3" t="s">
        <v>922</v>
      </c>
      <c r="C9" s="3" t="s">
        <v>920</v>
      </c>
      <c r="D9" s="3" t="s">
        <v>923</v>
      </c>
      <c r="E9" s="4" t="str">
        <f>HYPERLINK("http://mp.weixin.qq.com/s?__biz=MzI3MDMzMjg0MA==&amp;mid=2247536234&amp;idx=2&amp;sn=aff2fbd5c61e6484c6941b08a5b151f2&amp;chksm=ead0a8addda721bbb0be4e3f9329c4578a58ba4e3d9492a401c8386eba7ceb12b78f81c9300e#rd","文章永久链接")</f>
        <v>文章永久链接</v>
      </c>
    </row>
    <row r="10" spans="1:5" customFormat="1" ht="14.1" x14ac:dyDescent="0.4">
      <c r="A10" s="3" t="s">
        <v>249</v>
      </c>
      <c r="B10" s="3" t="s">
        <v>924</v>
      </c>
      <c r="C10" s="3" t="s">
        <v>925</v>
      </c>
      <c r="D10" s="3" t="s">
        <v>926</v>
      </c>
      <c r="E10" s="4" t="str">
        <f>HYPERLINK("http://mp.weixin.qq.com/s?__biz=MzI3MDMzMjg0MA==&amp;mid=2247536134&amp;idx=1&amp;sn=23ede162c8159685b6ff5fe668f99bc5&amp;chksm=ead0a8c1dda721d7be82ac9650c4ad725356878e081486ddd0b3220239fec86f1cf6fe0a6f5a#rd","文章永久链接")</f>
        <v>文章永久链接</v>
      </c>
    </row>
    <row r="11" spans="1:5" customFormat="1" ht="14.1" x14ac:dyDescent="0.4">
      <c r="A11" s="3" t="s">
        <v>249</v>
      </c>
      <c r="B11" s="3" t="s">
        <v>927</v>
      </c>
      <c r="C11" s="3" t="s">
        <v>925</v>
      </c>
      <c r="D11" s="3" t="s">
        <v>928</v>
      </c>
      <c r="E11" s="4" t="str">
        <f>HYPERLINK("http://mp.weixin.qq.com/s?__biz=MzI3MDMzMjg0MA==&amp;mid=2247536134&amp;idx=2&amp;sn=4d9bc6817db01d48768b2be7f2ed2e2e&amp;chksm=ead0a8c1dda721d7c524aabb0a9f4ca12143c7c948f4762d96359de0c0aff4eee03c5e4e6c70#rd","文章永久链接")</f>
        <v>文章永久链接</v>
      </c>
    </row>
    <row r="12" spans="1:5" customFormat="1" ht="14.1" x14ac:dyDescent="0.4">
      <c r="A12" s="3" t="s">
        <v>249</v>
      </c>
      <c r="B12" s="3" t="s">
        <v>929</v>
      </c>
      <c r="C12" s="3" t="s">
        <v>925</v>
      </c>
      <c r="D12" s="3" t="s">
        <v>930</v>
      </c>
      <c r="E12" s="4" t="str">
        <f>HYPERLINK("http://mp.weixin.qq.com/s?__biz=MzI3MDMzMjg0MA==&amp;mid=2247536134&amp;idx=3&amp;sn=f966448ca26daab5d98b3517ef647cae&amp;chksm=ead0a8c1dda721d77b34bb730e3b102a4dba6d1d7582cdcf6bc62916c1c87a13b7eaf2f73e38#rd","文章永久链接")</f>
        <v>文章永久链接</v>
      </c>
    </row>
    <row r="13" spans="1:5" customFormat="1" ht="14.1" x14ac:dyDescent="0.4">
      <c r="A13" s="3" t="s">
        <v>249</v>
      </c>
      <c r="B13" s="3" t="s">
        <v>931</v>
      </c>
      <c r="C13" s="3" t="s">
        <v>925</v>
      </c>
      <c r="D13" s="3" t="s">
        <v>932</v>
      </c>
      <c r="E13" s="4" t="str">
        <f>HYPERLINK("http://mp.weixin.qq.com/s?__biz=MzI3MDMzMjg0MA==&amp;mid=2247536134&amp;idx=4&amp;sn=d95af822ca78ec70d7ccb6e2cb51f026&amp;chksm=ead0a8c1dda721d7481a88233d7b48e9b26af3dcd884836ced67e8a19c5f439a029c865b439e#rd","文章永久链接")</f>
        <v>文章永久链接</v>
      </c>
    </row>
    <row r="14" spans="1:5" customFormat="1" ht="14.1" x14ac:dyDescent="0.4">
      <c r="A14" s="3" t="s">
        <v>249</v>
      </c>
      <c r="B14" s="3" t="s">
        <v>933</v>
      </c>
      <c r="C14" s="3" t="s">
        <v>925</v>
      </c>
      <c r="D14" s="3" t="s">
        <v>934</v>
      </c>
      <c r="E14" s="4" t="str">
        <f>HYPERLINK("http://mp.weixin.qq.com/s?__biz=MzI3MDMzMjg0MA==&amp;mid=2247536134&amp;idx=5&amp;sn=eea3682a5e937683b4b346ec80a3c549&amp;chksm=ead0a8c1dda721d7f459fac58b7bfd738baba28868df0e89720beb23c68e1d701c3d28503bef#rd","文章永久链接")</f>
        <v>文章永久链接</v>
      </c>
    </row>
    <row r="15" spans="1:5" customFormat="1" ht="14.1" x14ac:dyDescent="0.4">
      <c r="A15" s="3" t="s">
        <v>249</v>
      </c>
      <c r="B15" s="3" t="s">
        <v>935</v>
      </c>
      <c r="C15" s="3" t="s">
        <v>925</v>
      </c>
      <c r="D15" s="3" t="s">
        <v>936</v>
      </c>
      <c r="E15" s="4" t="str">
        <f>HYPERLINK("http://mp.weixin.qq.com/s?__biz=MzI3MDMzMjg0MA==&amp;mid=2247536134&amp;idx=6&amp;sn=52da37ab00f152204c4530691e79408e&amp;chksm=ead0a8c1dda721d7795b42778b10156ff54bd710cd6e202a45436c7adb4dcac74aa1df29b981#rd","文章永久链接")</f>
        <v>文章永久链接</v>
      </c>
    </row>
    <row r="16" spans="1:5" customFormat="1" ht="14.1" x14ac:dyDescent="0.4">
      <c r="A16" s="3" t="s">
        <v>249</v>
      </c>
      <c r="B16" s="3" t="s">
        <v>937</v>
      </c>
      <c r="C16" s="3" t="s">
        <v>938</v>
      </c>
      <c r="D16" s="3" t="s">
        <v>939</v>
      </c>
      <c r="E16" s="4" t="str">
        <f>HYPERLINK("http://mp.weixin.qq.com/s?__biz=MzI3MDMzMjg0MA==&amp;mid=2247535938&amp;idx=1&amp;sn=847e1fa4f245567495fdee0bb99006c4&amp;chksm=ead0ab85dda722935f047484772c7e39688755d1a7bbff2173ef331ca4f371f7cb6d622afe7b#rd","文章永久链接")</f>
        <v>文章永久链接</v>
      </c>
    </row>
    <row r="17" spans="1:5" customFormat="1" ht="14.1" x14ac:dyDescent="0.4">
      <c r="A17" s="3" t="s">
        <v>249</v>
      </c>
      <c r="B17" s="3" t="s">
        <v>940</v>
      </c>
      <c r="C17" s="3" t="s">
        <v>938</v>
      </c>
      <c r="D17" s="3" t="s">
        <v>941</v>
      </c>
      <c r="E17" s="4" t="str">
        <f>HYPERLINK("http://mp.weixin.qq.com/s?__biz=MzI3MDMzMjg0MA==&amp;mid=2247535938&amp;idx=2&amp;sn=1be076bb6d3d66b5d75980a9c0fc29b2&amp;chksm=ead0ab85dda7229324dfb19affa1526e06bbda7047902699ee95684e6cd1141886c8ea78def9#rd","文章永久链接")</f>
        <v>文章永久链接</v>
      </c>
    </row>
    <row r="18" spans="1:5" customFormat="1" ht="14.1" x14ac:dyDescent="0.4">
      <c r="A18" s="3" t="s">
        <v>249</v>
      </c>
      <c r="B18" s="3" t="s">
        <v>942</v>
      </c>
      <c r="C18" s="3" t="s">
        <v>938</v>
      </c>
      <c r="D18" s="3" t="s">
        <v>943</v>
      </c>
      <c r="E18" s="4" t="str">
        <f>HYPERLINK("http://mp.weixin.qq.com/s?__biz=MzI3MDMzMjg0MA==&amp;mid=2247535938&amp;idx=3&amp;sn=87753634db1c78987bebcdbb55482996&amp;chksm=ead0ab85dda72293789dc7f7eec6b1c97510a2b0214fdabe270a037eab66874e22912ecaa07e#rd","文章永久链接")</f>
        <v>文章永久链接</v>
      </c>
    </row>
    <row r="19" spans="1:5" customFormat="1" ht="14.1" x14ac:dyDescent="0.4">
      <c r="A19" s="3" t="s">
        <v>249</v>
      </c>
      <c r="B19" s="3" t="s">
        <v>944</v>
      </c>
      <c r="C19" s="3" t="s">
        <v>938</v>
      </c>
      <c r="D19" s="3" t="s">
        <v>945</v>
      </c>
      <c r="E19" s="4" t="str">
        <f>HYPERLINK("http://mp.weixin.qq.com/s?__biz=MzI3MDMzMjg0MA==&amp;mid=2247535938&amp;idx=4&amp;sn=3ee89b43fe3d3318c02b92105c71f91a&amp;chksm=ead0ab85dda72293c396058db5c5757e99ed70f60a1bf515512950a4c0d0717ccef8721f97b6#rd","文章永久链接")</f>
        <v>文章永久链接</v>
      </c>
    </row>
    <row r="20" spans="1:5" customFormat="1" ht="14.1" x14ac:dyDescent="0.4">
      <c r="A20" s="3" t="s">
        <v>249</v>
      </c>
      <c r="B20" s="3" t="s">
        <v>946</v>
      </c>
      <c r="C20" s="3" t="s">
        <v>938</v>
      </c>
      <c r="D20" s="3" t="s">
        <v>947</v>
      </c>
      <c r="E20" s="4" t="str">
        <f>HYPERLINK("http://mp.weixin.qq.com/s?__biz=MzI3MDMzMjg0MA==&amp;mid=2247535938&amp;idx=5&amp;sn=29242a3d438b87ec34d89b4533d22f10&amp;chksm=ead0ab85dda722937eed032052bbc570f3f7b615c7d13ad9da4fbf20432e0ac80cf09c1a0889#rd","文章永久链接")</f>
        <v>文章永久链接</v>
      </c>
    </row>
    <row r="21" spans="1:5" customFormat="1" ht="14.1" x14ac:dyDescent="0.4">
      <c r="A21" s="3" t="s">
        <v>249</v>
      </c>
      <c r="B21" s="3" t="s">
        <v>596</v>
      </c>
      <c r="C21" s="3" t="s">
        <v>597</v>
      </c>
      <c r="D21" s="3" t="s">
        <v>598</v>
      </c>
      <c r="E21" s="4" t="str">
        <f>HYPERLINK("http://mp.weixin.qq.com/s?__biz=MzI3MDMzMjg0MA==&amp;mid=2247535825&amp;idx=1&amp;sn=91b8be7c1e26ce2307ee3cc8686af081&amp;chksm=ead0aa16dda723009ae7547d868351bec8c17176984479539b8f098cbaa607d2b72eadee48ec#rd","文章永久链接")</f>
        <v>文章永久链接</v>
      </c>
    </row>
    <row r="22" spans="1:5" customFormat="1" ht="14.1" x14ac:dyDescent="0.4">
      <c r="A22" s="3" t="s">
        <v>249</v>
      </c>
      <c r="B22" s="3" t="s">
        <v>599</v>
      </c>
      <c r="C22" s="3" t="s">
        <v>597</v>
      </c>
      <c r="D22" s="3" t="s">
        <v>600</v>
      </c>
      <c r="E22" s="4" t="str">
        <f>HYPERLINK("http://mp.weixin.qq.com/s?__biz=MzI3MDMzMjg0MA==&amp;mid=2247535825&amp;idx=2&amp;sn=e552bbf150d1acc69016c4589998ea53&amp;chksm=ead0aa16dda7230050322bf7613fe5e46c8dc9fd192f2a84cccf8b0756a82a573b2964a8ea11#rd","文章永久链接")</f>
        <v>文章永久链接</v>
      </c>
    </row>
    <row r="23" spans="1:5" customFormat="1" ht="14.1" x14ac:dyDescent="0.4">
      <c r="A23" s="3" t="s">
        <v>249</v>
      </c>
      <c r="B23" s="3" t="s">
        <v>601</v>
      </c>
      <c r="C23" s="3" t="s">
        <v>597</v>
      </c>
      <c r="D23" s="3" t="s">
        <v>602</v>
      </c>
      <c r="E23" s="4" t="str">
        <f>HYPERLINK("http://mp.weixin.qq.com/s?__biz=MzI3MDMzMjg0MA==&amp;mid=2247535825&amp;idx=3&amp;sn=adc7aa56daa26ff159eba05a701eb0a0&amp;chksm=ead0aa16dda7230051d9ae7e28a9d752da1eb5f5f4e81dac430ba142934d7661072b7c1cf815#rd","文章永久链接")</f>
        <v>文章永久链接</v>
      </c>
    </row>
    <row r="24" spans="1:5" customFormat="1" ht="14.1" x14ac:dyDescent="0.4">
      <c r="A24" s="3" t="s">
        <v>249</v>
      </c>
      <c r="B24" s="3" t="s">
        <v>603</v>
      </c>
      <c r="C24" s="3" t="s">
        <v>604</v>
      </c>
      <c r="D24" s="3" t="s">
        <v>605</v>
      </c>
      <c r="E24" s="4" t="str">
        <f>HYPERLINK("http://mp.weixin.qq.com/s?__biz=MzI3MDMzMjg0MA==&amp;mid=2247535689&amp;idx=1&amp;sn=d8740527b8c0eae5f95c537962a49fca&amp;chksm=ead0aa8edda72398fe30ee986ef0c2f96e7ce80bd0e69e7de734d805c6971a765f827f78c82d#rd","文章永久链接")</f>
        <v>文章永久链接</v>
      </c>
    </row>
    <row r="25" spans="1:5" customFormat="1" ht="14.1" x14ac:dyDescent="0.4">
      <c r="A25" s="3" t="s">
        <v>249</v>
      </c>
      <c r="B25" s="3" t="s">
        <v>606</v>
      </c>
      <c r="C25" s="3" t="s">
        <v>604</v>
      </c>
      <c r="D25" s="3" t="s">
        <v>607</v>
      </c>
      <c r="E25" s="4" t="str">
        <f>HYPERLINK("http://mp.weixin.qq.com/s?__biz=MzI3MDMzMjg0MA==&amp;mid=2247535689&amp;idx=2&amp;sn=894f9a8cea2fd4a39c99cfc345383177&amp;chksm=ead0aa8edda72398f3a7c706b8fe8132b591d8ec160c8c0866133b9319e9f859625a67584123#rd","文章永久链接")</f>
        <v>文章永久链接</v>
      </c>
    </row>
    <row r="26" spans="1:5" customFormat="1" ht="14.1" x14ac:dyDescent="0.4">
      <c r="A26" s="3" t="s">
        <v>249</v>
      </c>
      <c r="B26" s="3" t="s">
        <v>608</v>
      </c>
      <c r="C26" s="3" t="s">
        <v>609</v>
      </c>
      <c r="D26" s="3" t="s">
        <v>610</v>
      </c>
      <c r="E26" s="4" t="str">
        <f>HYPERLINK("http://mp.weixin.qq.com/s?__biz=MzI3MDMzMjg0MA==&amp;mid=2247535575&amp;idx=1&amp;sn=45e50485b136b4b29e1a300ab9215a5e&amp;chksm=ead0ad10dda72406cd14d1f66ca47ef909346fb60055a805f46aa59bad4834e182ef0520feb0#rd","文章永久链接")</f>
        <v>文章永久链接</v>
      </c>
    </row>
    <row r="27" spans="1:5" customFormat="1" ht="14.1" x14ac:dyDescent="0.4">
      <c r="A27" s="3" t="s">
        <v>249</v>
      </c>
      <c r="B27" s="3" t="s">
        <v>611</v>
      </c>
      <c r="C27" s="3" t="s">
        <v>609</v>
      </c>
      <c r="D27" s="3" t="s">
        <v>612</v>
      </c>
      <c r="E27" s="4" t="str">
        <f>HYPERLINK("http://mp.weixin.qq.com/s?__biz=MzI3MDMzMjg0MA==&amp;mid=2247535575&amp;idx=2&amp;sn=fd8d369b9db930fbbca6fef5c71b45af&amp;chksm=ead0ad10dda724066a97d0b134f1ef8170b87e400a1522e6447a26009e13b2fcdf37e3319d1a#rd","文章永久链接")</f>
        <v>文章永久链接</v>
      </c>
    </row>
    <row r="28" spans="1:5" customFormat="1" ht="14.1" x14ac:dyDescent="0.4">
      <c r="A28" s="3" t="s">
        <v>249</v>
      </c>
      <c r="B28" s="3" t="s">
        <v>613</v>
      </c>
      <c r="C28" s="3" t="s">
        <v>609</v>
      </c>
      <c r="D28" s="3" t="s">
        <v>614</v>
      </c>
      <c r="E28" s="4" t="str">
        <f>HYPERLINK("http://mp.weixin.qq.com/s?__biz=MzI3MDMzMjg0MA==&amp;mid=2247535575&amp;idx=3&amp;sn=e292a098925600d280d58f725e162102&amp;chksm=ead0ad10dda72406fe36e3d6beba6ad8fe7372c761190633fc03863ea98bf8147973ae407501#rd","文章永久链接")</f>
        <v>文章永久链接</v>
      </c>
    </row>
    <row r="29" spans="1:5" customFormat="1" ht="14.1" x14ac:dyDescent="0.4">
      <c r="A29" s="3" t="s">
        <v>249</v>
      </c>
      <c r="B29" s="3" t="s">
        <v>615</v>
      </c>
      <c r="C29" s="3" t="s">
        <v>609</v>
      </c>
      <c r="D29" s="3" t="s">
        <v>616</v>
      </c>
      <c r="E29" s="4" t="str">
        <f>HYPERLINK("http://mp.weixin.qq.com/s?__biz=MzI3MDMzMjg0MA==&amp;mid=2247535575&amp;idx=4&amp;sn=9a68fa638f9f11f1ce4c6551e6f74eef&amp;chksm=ead0ad10dda7240674e4a2430fc01d39744ba8398d4d78c328f21c0c0dc337a81fe782c14e38#rd","文章永久链接")</f>
        <v>文章永久链接</v>
      </c>
    </row>
    <row r="30" spans="1:5" customFormat="1" ht="14.1" x14ac:dyDescent="0.4">
      <c r="A30" s="3" t="s">
        <v>249</v>
      </c>
      <c r="B30" s="3" t="s">
        <v>617</v>
      </c>
      <c r="C30" s="3" t="s">
        <v>609</v>
      </c>
      <c r="D30" s="3" t="s">
        <v>618</v>
      </c>
      <c r="E30" s="4" t="str">
        <f>HYPERLINK("http://mp.weixin.qq.com/s?__biz=MzI3MDMzMjg0MA==&amp;mid=2247535575&amp;idx=5&amp;sn=ff291012c2b2cef46404fd5f61759ed1&amp;chksm=ead0ad10dda72406e8711e680f8f7812e03f94fe396c9154acc5f3104d3549aaad6cc508ee96#rd","文章永久链接")</f>
        <v>文章永久链接</v>
      </c>
    </row>
    <row r="31" spans="1:5" customFormat="1" ht="14.1" x14ac:dyDescent="0.4">
      <c r="A31" s="3" t="s">
        <v>249</v>
      </c>
      <c r="B31" s="3" t="s">
        <v>619</v>
      </c>
      <c r="C31" s="3" t="s">
        <v>620</v>
      </c>
      <c r="D31" s="3" t="s">
        <v>621</v>
      </c>
      <c r="E31" s="4" t="str">
        <f>HYPERLINK("http://mp.weixin.qq.com/s?__biz=MzI3MDMzMjg0MA==&amp;mid=2247535367&amp;idx=1&amp;sn=78992539b1fc96379353c2573f655665&amp;chksm=ead0adc0dda724d650f41d889c9dc21647fdf29d164a1170630bc99c97f0e8119458d6c71a90#rd","文章永久链接")</f>
        <v>文章永久链接</v>
      </c>
    </row>
    <row r="32" spans="1:5" customFormat="1" ht="14.1" x14ac:dyDescent="0.4">
      <c r="A32" s="3" t="s">
        <v>249</v>
      </c>
      <c r="B32" s="3" t="s">
        <v>622</v>
      </c>
      <c r="C32" s="3" t="s">
        <v>620</v>
      </c>
      <c r="D32" s="3" t="s">
        <v>623</v>
      </c>
      <c r="E32" s="4" t="str">
        <f>HYPERLINK("http://mp.weixin.qq.com/s?__biz=MzI3MDMzMjg0MA==&amp;mid=2247535367&amp;idx=2&amp;sn=42de3b176f3e01934022ef33d801194a&amp;chksm=ead0adc0dda724d684f0340a4232e5de6708285cd136f72e3830304b4472bfd67ba9995eb4e5#rd","文章永久链接")</f>
        <v>文章永久链接</v>
      </c>
    </row>
    <row r="33" spans="1:5" customFormat="1" ht="14.1" x14ac:dyDescent="0.4">
      <c r="A33" s="3" t="s">
        <v>249</v>
      </c>
      <c r="B33" s="3" t="s">
        <v>624</v>
      </c>
      <c r="C33" s="3" t="s">
        <v>620</v>
      </c>
      <c r="D33" s="3" t="s">
        <v>625</v>
      </c>
      <c r="E33" s="4" t="str">
        <f>HYPERLINK("http://mp.weixin.qq.com/s?__biz=MzI3MDMzMjg0MA==&amp;mid=2247535367&amp;idx=3&amp;sn=0fa239b882077987a3103f2090cd71ba&amp;chksm=ead0adc0dda724d684b5660c59daef9e29a724ed824192b40e942261404a8496030ffb81d47c#rd","文章永久链接")</f>
        <v>文章永久链接</v>
      </c>
    </row>
    <row r="34" spans="1:5" customFormat="1" ht="14.1" x14ac:dyDescent="0.4">
      <c r="A34" s="3" t="s">
        <v>249</v>
      </c>
      <c r="B34" s="3" t="s">
        <v>626</v>
      </c>
      <c r="C34" s="3" t="s">
        <v>627</v>
      </c>
      <c r="D34" s="3" t="s">
        <v>628</v>
      </c>
      <c r="E34" s="4" t="str">
        <f>HYPERLINK("http://mp.weixin.qq.com/s?__biz=MzI3MDMzMjg0MA==&amp;mid=2247535292&amp;idx=1&amp;sn=5aee67a8ed0c15707ee4a11d33235a62&amp;chksm=ead0ac7bdda7256d5f890ede80cb7c8832f2cb46b6b90b5b2228f06ca0d0504ebaa513af808a#rd","文章永久链接")</f>
        <v>文章永久链接</v>
      </c>
    </row>
    <row r="35" spans="1:5" customFormat="1" ht="14.1" x14ac:dyDescent="0.4">
      <c r="A35" s="3" t="s">
        <v>249</v>
      </c>
      <c r="B35" s="3" t="s">
        <v>629</v>
      </c>
      <c r="C35" s="3" t="s">
        <v>627</v>
      </c>
      <c r="D35" s="3" t="s">
        <v>630</v>
      </c>
      <c r="E35" s="4" t="str">
        <f>HYPERLINK("http://mp.weixin.qq.com/s?__biz=MzI3MDMzMjg0MA==&amp;mid=2247535292&amp;idx=2&amp;sn=d598fb983717c380206ac64225da47c1&amp;chksm=ead0ac7bdda7256db7e038051f1da7bc7ee3ebef6d2c7b4272e9302a3a93ec5f79c60bc84308#rd","文章永久链接")</f>
        <v>文章永久链接</v>
      </c>
    </row>
    <row r="36" spans="1:5" customFormat="1" ht="14.1" x14ac:dyDescent="0.4">
      <c r="A36" s="3" t="s">
        <v>249</v>
      </c>
      <c r="B36" s="3" t="s">
        <v>631</v>
      </c>
      <c r="C36" s="3" t="s">
        <v>627</v>
      </c>
      <c r="D36" s="3" t="s">
        <v>632</v>
      </c>
      <c r="E36" s="4" t="str">
        <f>HYPERLINK("http://mp.weixin.qq.com/s?__biz=MzI3MDMzMjg0MA==&amp;mid=2247535292&amp;idx=3&amp;sn=f6e6aa4e48a6024a1b0d474fda30d648&amp;chksm=ead0ac7bdda7256dea1a8f113deb68322e89265a2c44161006efa03eebdafc68ea6d2a16edc9#rd","文章永久链接")</f>
        <v>文章永久链接</v>
      </c>
    </row>
    <row r="37" spans="1:5" customFormat="1" ht="14.1" x14ac:dyDescent="0.4">
      <c r="A37" s="3" t="s">
        <v>249</v>
      </c>
      <c r="B37" s="3" t="s">
        <v>633</v>
      </c>
      <c r="C37" s="3" t="s">
        <v>627</v>
      </c>
      <c r="D37" s="3" t="s">
        <v>634</v>
      </c>
      <c r="E37" s="4" t="str">
        <f>HYPERLINK("http://mp.weixin.qq.com/s?__biz=MzI3MDMzMjg0MA==&amp;mid=2247535292&amp;idx=4&amp;sn=707700969b9361e805342beae52ff519&amp;chksm=ead0ac7bdda7256d20263a01993a995b38e3413850766dbbd8a93fc4dc72fa478f2e9026f80b#rd","文章永久链接")</f>
        <v>文章永久链接</v>
      </c>
    </row>
    <row r="38" spans="1:5" customFormat="1" ht="14.1" x14ac:dyDescent="0.4">
      <c r="A38" s="3" t="s">
        <v>249</v>
      </c>
      <c r="B38" s="3" t="s">
        <v>250</v>
      </c>
      <c r="C38" s="3" t="s">
        <v>251</v>
      </c>
      <c r="D38" s="3" t="s">
        <v>252</v>
      </c>
      <c r="E38" s="4" t="str">
        <f>HYPERLINK("http://mp.weixin.qq.com/s?__biz=MzI3MDMzMjg0MA==&amp;mid=2247535013&amp;idx=1&amp;sn=d4ef1ec9cdc624ea1ee28497342b3398&amp;chksm=ead0af62dda72674402ab13710d0948cd4b65ca2414ce1796922681dfbe4422b9bdc37a3759a#rd","文章永久链接")</f>
        <v>文章永久链接</v>
      </c>
    </row>
    <row r="39" spans="1:5" customFormat="1" ht="14.1" x14ac:dyDescent="0.4">
      <c r="A39" s="3" t="s">
        <v>249</v>
      </c>
      <c r="B39" s="3" t="s">
        <v>253</v>
      </c>
      <c r="C39" s="3" t="s">
        <v>251</v>
      </c>
      <c r="D39" s="3" t="s">
        <v>254</v>
      </c>
      <c r="E39" s="4" t="str">
        <f>HYPERLINK("http://mp.weixin.qq.com/s?__biz=MzI3MDMzMjg0MA==&amp;mid=2247535013&amp;idx=2&amp;sn=37221e92959f72f5c9e5c911758ba522&amp;chksm=ead0af62dda72674824a379a6d909acea975b3a69a3f4cfe228b836dbad85366514489280f62#rd","文章永久链接")</f>
        <v>文章永久链接</v>
      </c>
    </row>
    <row r="40" spans="1:5" customFormat="1" ht="14.1" x14ac:dyDescent="0.4">
      <c r="A40" s="3" t="s">
        <v>249</v>
      </c>
      <c r="B40" s="3" t="s">
        <v>255</v>
      </c>
      <c r="C40" s="3" t="s">
        <v>256</v>
      </c>
      <c r="D40" s="3" t="s">
        <v>257</v>
      </c>
      <c r="E40" s="4" t="str">
        <f>HYPERLINK("http://mp.weixin.qq.com/s?__biz=MzI3MDMzMjg0MA==&amp;mid=2247534973&amp;idx=1&amp;sn=fff58fe8bf9fa800153e427e067098dd&amp;chksm=ead0afbadda726ac1126df8f7e2768cf996366b1b5bb04988f148ae96156a32904d8ae6ad115#rd","文章永久链接")</f>
        <v>文章永久链接</v>
      </c>
    </row>
    <row r="41" spans="1:5" customFormat="1" ht="14.1" x14ac:dyDescent="0.4">
      <c r="A41" s="3" t="s">
        <v>249</v>
      </c>
      <c r="B41" s="3" t="s">
        <v>258</v>
      </c>
      <c r="C41" s="3" t="s">
        <v>256</v>
      </c>
      <c r="D41" s="3" t="s">
        <v>259</v>
      </c>
      <c r="E41" s="4" t="str">
        <f>HYPERLINK("http://mp.weixin.qq.com/s?__biz=MzI3MDMzMjg0MA==&amp;mid=2247534973&amp;idx=2&amp;sn=021caf566df9a941781a96457da71886&amp;chksm=ead0afbadda726ac3667cbd6732a1f65b42530e13f6d9de1c0cd6dcb2c6748919db7e66c96a6#rd","文章永久链接")</f>
        <v>文章永久链接</v>
      </c>
    </row>
    <row r="42" spans="1:5" customFormat="1" ht="14.1" x14ac:dyDescent="0.4">
      <c r="A42" s="3" t="s">
        <v>249</v>
      </c>
      <c r="B42" s="3" t="s">
        <v>260</v>
      </c>
      <c r="C42" s="3" t="s">
        <v>256</v>
      </c>
      <c r="D42" s="3" t="s">
        <v>261</v>
      </c>
      <c r="E42" s="4" t="str">
        <f>HYPERLINK("http://mp.weixin.qq.com/s?__biz=MzI3MDMzMjg0MA==&amp;mid=2247534973&amp;idx=3&amp;sn=879b1e9e87f1d2b4e4d42a90d9c96b52&amp;chksm=ead0afbadda726ac2ca8462b58129b44e4bb8fac3e6e30d74c7949537b7ad2208b42aaf12e2e#rd","文章永久链接")</f>
        <v>文章永久链接</v>
      </c>
    </row>
    <row r="43" spans="1:5" customFormat="1" ht="14.1" x14ac:dyDescent="0.4">
      <c r="A43" s="3" t="s">
        <v>249</v>
      </c>
      <c r="B43" s="3" t="s">
        <v>262</v>
      </c>
      <c r="C43" s="3" t="s">
        <v>263</v>
      </c>
      <c r="D43" s="3" t="s">
        <v>264</v>
      </c>
      <c r="E43" s="4" t="str">
        <f>HYPERLINK("http://mp.weixin.qq.com/s?__biz=MzI3MDMzMjg0MA==&amp;mid=2247534910&amp;idx=1&amp;sn=c34b989597c393f6dc290ce007dc1fae&amp;chksm=ead0aff9dda726eff425d832d0b53a578878f74c8256db0163f1d8f9d4086cc2b1b9fb4ab9b2#rd","文章永久链接")</f>
        <v>文章永久链接</v>
      </c>
    </row>
    <row r="44" spans="1:5" customFormat="1" ht="14.1" x14ac:dyDescent="0.4">
      <c r="A44" s="3" t="s">
        <v>249</v>
      </c>
      <c r="B44" s="3" t="s">
        <v>265</v>
      </c>
      <c r="C44" s="3" t="s">
        <v>263</v>
      </c>
      <c r="D44" s="3"/>
      <c r="E44" s="4" t="str">
        <f>HYPERLINK("http://mp.weixin.qq.com/s?__biz=MzI3MDMzMjg0MA==&amp;mid=2247534910&amp;idx=2&amp;sn=9b5c70fb5f7b7743e6ad87e6eba1ba07&amp;chksm=ead0aff9dda726ef55955c1b41b794d8eb32d52010da58a3ebfaf79cbb85d7d5283920146d62#rd","文章永久链接")</f>
        <v>文章永久链接</v>
      </c>
    </row>
    <row r="45" spans="1:5" customFormat="1" ht="14.1" x14ac:dyDescent="0.4">
      <c r="A45" s="3" t="s">
        <v>249</v>
      </c>
      <c r="B45" s="3" t="s">
        <v>266</v>
      </c>
      <c r="C45" s="3" t="s">
        <v>263</v>
      </c>
      <c r="D45" s="3" t="s">
        <v>267</v>
      </c>
      <c r="E45" s="4" t="str">
        <f>HYPERLINK("http://mp.weixin.qq.com/s?__biz=MzI3MDMzMjg0MA==&amp;mid=2247534910&amp;idx=3&amp;sn=9cbd160a9ddb9f18ff522f62ee38887e&amp;chksm=ead0aff9dda726ef875fc17bd7d6afa5c7829b9409c170b93edb1757ae53346b450aab1ce6c0#rd","文章永久链接")</f>
        <v>文章永久链接</v>
      </c>
    </row>
    <row r="46" spans="1:5" customFormat="1" ht="14.1" x14ac:dyDescent="0.4">
      <c r="A46" s="3" t="s">
        <v>249</v>
      </c>
      <c r="B46" s="3" t="s">
        <v>268</v>
      </c>
      <c r="C46" s="3" t="s">
        <v>263</v>
      </c>
      <c r="D46" s="3" t="s">
        <v>269</v>
      </c>
      <c r="E46" s="4" t="str">
        <f>HYPERLINK("http://mp.weixin.qq.com/s?__biz=MzI3MDMzMjg0MA==&amp;mid=2247534910&amp;idx=4&amp;sn=577a0350370dd6f53a349de0d4c3da4c&amp;chksm=ead0aff9dda726ef4146a2d900d4816483bc8b54a2617fb687cc011adf13f6586f304697ebfe#rd","文章永久链接")</f>
        <v>文章永久链接</v>
      </c>
    </row>
    <row r="47" spans="1:5" customFormat="1" ht="14.1" x14ac:dyDescent="0.4">
      <c r="A47" s="3" t="s">
        <v>249</v>
      </c>
      <c r="B47" s="3" t="s">
        <v>270</v>
      </c>
      <c r="C47" s="3" t="s">
        <v>263</v>
      </c>
      <c r="D47" s="3" t="s">
        <v>271</v>
      </c>
      <c r="E47" s="4" t="str">
        <f>HYPERLINK("http://mp.weixin.qq.com/s?__biz=MzI3MDMzMjg0MA==&amp;mid=2247534910&amp;idx=5&amp;sn=db10e11e0a6331081b6e51c907dbf977&amp;chksm=ead0aff9dda726efa05b490f5aa53c431510d2a3bc57d1aff19f3c5f8dcbf42d801e1c303cfe#rd","文章永久链接")</f>
        <v>文章永久链接</v>
      </c>
    </row>
    <row r="48" spans="1:5" customFormat="1" ht="14.1" x14ac:dyDescent="0.4">
      <c r="A48" s="3" t="s">
        <v>249</v>
      </c>
      <c r="B48" s="3" t="s">
        <v>272</v>
      </c>
      <c r="C48" s="3" t="s">
        <v>263</v>
      </c>
      <c r="D48" s="3" t="s">
        <v>273</v>
      </c>
      <c r="E48" s="4" t="str">
        <f>HYPERLINK("http://mp.weixin.qq.com/s?__biz=MzI3MDMzMjg0MA==&amp;mid=2247534910&amp;idx=6&amp;sn=7f84423c8f3de49c4f4556ee7d151c87&amp;chksm=ead0aff9dda726ef2fb3fd4a77aec2d3bd6b8ba75b4e02bba09912c2c3d9838477eb7488edbe#rd","文章永久链接")</f>
        <v>文章永久链接</v>
      </c>
    </row>
    <row r="49" spans="1:5" customFormat="1" ht="14.1" x14ac:dyDescent="0.4">
      <c r="A49" s="3" t="s">
        <v>249</v>
      </c>
      <c r="B49" s="3" t="s">
        <v>274</v>
      </c>
      <c r="C49" s="3" t="s">
        <v>263</v>
      </c>
      <c r="D49" s="3" t="s">
        <v>275</v>
      </c>
      <c r="E49" s="4" t="str">
        <f>HYPERLINK("http://mp.weixin.qq.com/s?__biz=MzI3MDMzMjg0MA==&amp;mid=2247534910&amp;idx=7&amp;sn=d78e296deeb53017c0a8f86bcce7c35e&amp;chksm=ead0aff9dda726ef5f07102e539bbb3c7d44c3082bc9e346f9f6cb4faa575dff6b83b9484cca#rd","文章永久链接")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B4F9-4FED-4EF1-8170-D4C3D3DB7607}">
  <sheetPr>
    <outlinePr summaryBelow="0" summaryRight="0"/>
  </sheetPr>
  <dimension ref="A1:E50"/>
  <sheetViews>
    <sheetView zoomScaleNormal="100" workbookViewId="0">
      <selection activeCell="A2" sqref="A2:XFD17"/>
    </sheetView>
  </sheetViews>
  <sheetFormatPr defaultRowHeight="12.3" x14ac:dyDescent="0.4"/>
  <cols>
    <col min="1" max="1" width="7.19921875" style="2" customWidth="1"/>
    <col min="2" max="2" width="60.296875" style="2" customWidth="1"/>
    <col min="3" max="3" width="17.09765625" style="2" customWidth="1"/>
    <col min="4" max="4" width="207"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276</v>
      </c>
      <c r="B2" s="3" t="s">
        <v>948</v>
      </c>
      <c r="C2" s="3" t="s">
        <v>949</v>
      </c>
      <c r="D2" s="3" t="s">
        <v>950</v>
      </c>
      <c r="E2" s="4" t="str">
        <f>HYPERLINK("http://mp.weixin.qq.com/s?__biz=MzI4MzQyMDEwMA==&amp;mid=2247556638&amp;idx=1&amp;sn=40db4737c9467375587f8a76e9b2d47a&amp;chksm=eb88aab5dcff23a3426948da3511a5f55b08d8f2b8f44ef34b1981ddf55c63ef5b6b81db26ab#rd","文章永久链接")</f>
        <v>文章永久链接</v>
      </c>
    </row>
    <row r="3" spans="1:5" customFormat="1" ht="14.1" x14ac:dyDescent="0.4">
      <c r="A3" s="3" t="s">
        <v>276</v>
      </c>
      <c r="B3" s="3" t="s">
        <v>951</v>
      </c>
      <c r="C3" s="3" t="s">
        <v>949</v>
      </c>
      <c r="D3" s="3" t="s">
        <v>951</v>
      </c>
      <c r="E3" s="4" t="str">
        <f>HYPERLINK("http://mp.weixin.qq.com/s?__biz=MzI4MzQyMDEwMA==&amp;mid=2247556638&amp;idx=2&amp;sn=e5fead992ead02d63a7f9b7d41c66fb9&amp;chksm=eb88aab5dcff23a3e9f81bf9e47d5e47a2b2a716f8f3d6f6ce00449b1e5ace21a36f0029a33c#rd","文章永久链接")</f>
        <v>文章永久链接</v>
      </c>
    </row>
    <row r="4" spans="1:5" customFormat="1" ht="14.1" x14ac:dyDescent="0.4">
      <c r="A4" s="3" t="s">
        <v>276</v>
      </c>
      <c r="B4" s="3" t="s">
        <v>952</v>
      </c>
      <c r="C4" s="3" t="s">
        <v>949</v>
      </c>
      <c r="D4" s="3" t="s">
        <v>953</v>
      </c>
      <c r="E4" s="4" t="str">
        <f>HYPERLINK("http://mp.weixin.qq.com/s?__biz=MzI4MzQyMDEwMA==&amp;mid=2247556638&amp;idx=3&amp;sn=5944afc27a8ea3209edb55b1687b9582&amp;chksm=eb88aab5dcff23a30246ceee47779484a81b6ff167eee1f82f164148c7339ae29fe94a17b7f6#rd","文章永久链接")</f>
        <v>文章永久链接</v>
      </c>
    </row>
    <row r="5" spans="1:5" customFormat="1" ht="14.1" x14ac:dyDescent="0.4">
      <c r="A5" s="3" t="s">
        <v>276</v>
      </c>
      <c r="B5" s="3" t="s">
        <v>954</v>
      </c>
      <c r="C5" s="3" t="s">
        <v>955</v>
      </c>
      <c r="D5" s="3" t="s">
        <v>956</v>
      </c>
      <c r="E5" s="4" t="str">
        <f>HYPERLINK("http://mp.weixin.qq.com/s?__biz=MzI4MzQyMDEwMA==&amp;mid=2247556562&amp;idx=1&amp;sn=5adb0f37d900915ca3d60d469f86b44a&amp;chksm=eb88a979dcff206f16ecb86634dca9640afa0775d1abaa7348263b258026add36fbf5880d097#rd","文章永久链接")</f>
        <v>文章永久链接</v>
      </c>
    </row>
    <row r="6" spans="1:5" customFormat="1" ht="14.1" x14ac:dyDescent="0.4">
      <c r="A6" s="3" t="s">
        <v>276</v>
      </c>
      <c r="B6" s="3" t="s">
        <v>957</v>
      </c>
      <c r="C6" s="3" t="s">
        <v>955</v>
      </c>
      <c r="D6" s="3" t="s">
        <v>957</v>
      </c>
      <c r="E6" s="4" t="str">
        <f>HYPERLINK("http://mp.weixin.qq.com/s?__biz=MzI4MzQyMDEwMA==&amp;mid=2247556562&amp;idx=2&amp;sn=ab94a718a72dcc9cd605538bbb08278a&amp;chksm=eb88a979dcff206f14b431fa0067db326d57a9fd86f933cb60cf6a1bf5abc3405fbcf85eeb4f#rd","文章永久链接")</f>
        <v>文章永久链接</v>
      </c>
    </row>
    <row r="7" spans="1:5" customFormat="1" ht="14.1" x14ac:dyDescent="0.4">
      <c r="A7" s="3" t="s">
        <v>276</v>
      </c>
      <c r="B7" s="3" t="s">
        <v>958</v>
      </c>
      <c r="C7" s="3" t="s">
        <v>955</v>
      </c>
      <c r="D7" s="3" t="s">
        <v>959</v>
      </c>
      <c r="E7" s="4" t="str">
        <f>HYPERLINK("http://mp.weixin.qq.com/s?__biz=MzI4MzQyMDEwMA==&amp;mid=2247556562&amp;idx=3&amp;sn=a62a2123c23e7a59cb9456004c4d2e8a&amp;chksm=eb88a979dcff206f7bdfedb400f0de30e89b171aa6adbfc642fa517ed5d702f02480dc3615df#rd","文章永久链接")</f>
        <v>文章永久链接</v>
      </c>
    </row>
    <row r="8" spans="1:5" customFormat="1" ht="14.1" x14ac:dyDescent="0.4">
      <c r="A8" s="3" t="s">
        <v>276</v>
      </c>
      <c r="B8" s="3" t="s">
        <v>960</v>
      </c>
      <c r="C8" s="3" t="s">
        <v>961</v>
      </c>
      <c r="D8" s="3"/>
      <c r="E8" s="4" t="str">
        <f>HYPERLINK("http://mp.weixin.qq.com/s?__biz=MzI4MzQyMDEwMA==&amp;mid=2247556512&amp;idx=1&amp;sn=5286968cc3f460ee74b3492a65e5850e&amp;chksm=eb88a90bdcff201d2509ff9530f3d1607234b9903e0ba59d2ee696bc312f7c013f65d6dc93cf#rd","文章永久链接")</f>
        <v>文章永久链接</v>
      </c>
    </row>
    <row r="9" spans="1:5" customFormat="1" ht="14.1" x14ac:dyDescent="0.4">
      <c r="A9" s="3" t="s">
        <v>276</v>
      </c>
      <c r="B9" s="3" t="s">
        <v>962</v>
      </c>
      <c r="C9" s="3" t="s">
        <v>961</v>
      </c>
      <c r="D9" s="3" t="s">
        <v>963</v>
      </c>
      <c r="E9" s="4" t="str">
        <f>HYPERLINK("http://mp.weixin.qq.com/s?__biz=MzI4MzQyMDEwMA==&amp;mid=2247556512&amp;idx=2&amp;sn=213ae962399487a4c1eacba121e1bee6&amp;chksm=eb88a90bdcff201df596be0892b77ad5de4377bdd963aae79feaddd000d25392902266a0091b#rd","文章永久链接")</f>
        <v>文章永久链接</v>
      </c>
    </row>
    <row r="10" spans="1:5" customFormat="1" ht="14.1" x14ac:dyDescent="0.4">
      <c r="A10" s="3" t="s">
        <v>276</v>
      </c>
      <c r="B10" s="3" t="s">
        <v>964</v>
      </c>
      <c r="C10" s="3" t="s">
        <v>961</v>
      </c>
      <c r="D10" s="3" t="s">
        <v>965</v>
      </c>
      <c r="E10" s="4" t="str">
        <f>HYPERLINK("http://mp.weixin.qq.com/s?__biz=MzI4MzQyMDEwMA==&amp;mid=2247556512&amp;idx=3&amp;sn=b754798e109bdb8ae3eefa4bc4d514a7&amp;chksm=eb88a90bdcff201d85cfb5af33d0ad0b7d2879d997257002fbaf04f2c9fbab9619d3bf459805#rd","文章永久链接")</f>
        <v>文章永久链接</v>
      </c>
    </row>
    <row r="11" spans="1:5" customFormat="1" ht="14.1" x14ac:dyDescent="0.4">
      <c r="A11" s="3" t="s">
        <v>276</v>
      </c>
      <c r="B11" s="3" t="s">
        <v>966</v>
      </c>
      <c r="C11" s="3" t="s">
        <v>967</v>
      </c>
      <c r="D11" s="3" t="s">
        <v>968</v>
      </c>
      <c r="E11" s="4" t="str">
        <f>HYPERLINK("http://mp.weixin.qq.com/s?__biz=MzI4MzQyMDEwMA==&amp;mid=2247556456&amp;idx=1&amp;sn=b96e3a65846bcbc21437ab4d0eb1de59&amp;chksm=eb88a9c3dcff20d50d3415422981641799c95cdb2b592629d5dec65a2b8093f641692cc12d05#rd","文章永久链接")</f>
        <v>文章永久链接</v>
      </c>
    </row>
    <row r="12" spans="1:5" customFormat="1" ht="14.1" x14ac:dyDescent="0.4">
      <c r="A12" s="3" t="s">
        <v>276</v>
      </c>
      <c r="B12" s="3" t="s">
        <v>963</v>
      </c>
      <c r="C12" s="3" t="s">
        <v>967</v>
      </c>
      <c r="D12" s="3" t="s">
        <v>963</v>
      </c>
      <c r="E12" s="4" t="str">
        <f>HYPERLINK("http://mp.weixin.qq.com/s?__biz=MzI4MzQyMDEwMA==&amp;mid=2247556456&amp;idx=2&amp;sn=ff18e6d5417404c8fe20bf315613c6c4&amp;chksm=eb88a9c3dcff20d5374b9106ebd2394a32482acd07c5de44ceee1a52fb300dc3fc0ee6ca1d36#rd","文章永久链接")</f>
        <v>文章永久链接</v>
      </c>
    </row>
    <row r="13" spans="1:5" customFormat="1" ht="14.1" x14ac:dyDescent="0.4">
      <c r="A13" s="3" t="s">
        <v>276</v>
      </c>
      <c r="B13" s="3" t="s">
        <v>969</v>
      </c>
      <c r="C13" s="3" t="s">
        <v>967</v>
      </c>
      <c r="D13" s="3" t="s">
        <v>970</v>
      </c>
      <c r="E13" s="4" t="str">
        <f>HYPERLINK("http://mp.weixin.qq.com/s?__biz=MzI4MzQyMDEwMA==&amp;mid=2247556456&amp;idx=3&amp;sn=57ddf4a127b7292150cde5b8c19a3cd3&amp;chksm=eb88a9c3dcff20d57921d495f49e9e2ab2b8fc3e787f6646542b6d10bd25da5324749d5851bb#rd","文章永久链接")</f>
        <v>文章永久链接</v>
      </c>
    </row>
    <row r="14" spans="1:5" customFormat="1" ht="14.1" x14ac:dyDescent="0.4">
      <c r="A14" s="3" t="s">
        <v>276</v>
      </c>
      <c r="B14" s="3" t="s">
        <v>971</v>
      </c>
      <c r="C14" s="3" t="s">
        <v>972</v>
      </c>
      <c r="D14" s="3" t="s">
        <v>973</v>
      </c>
      <c r="E14" s="4" t="str">
        <f>HYPERLINK("http://mp.weixin.qq.com/s?__biz=MzI4MzQyMDEwMA==&amp;mid=2247556406&amp;idx=1&amp;sn=81afb4447e88dac7c5f780e66e316bd8&amp;chksm=eb88a99ddcff208b747b8a5a2dfcfaa254f33d739c6e95c37da881818e107331510d3958a9e4#rd","文章永久链接")</f>
        <v>文章永久链接</v>
      </c>
    </row>
    <row r="15" spans="1:5" customFormat="1" ht="14.1" x14ac:dyDescent="0.4">
      <c r="A15" s="3" t="s">
        <v>276</v>
      </c>
      <c r="B15" s="3" t="s">
        <v>974</v>
      </c>
      <c r="C15" s="3" t="s">
        <v>972</v>
      </c>
      <c r="D15" s="3" t="s">
        <v>974</v>
      </c>
      <c r="E15" s="4" t="str">
        <f>HYPERLINK("http://mp.weixin.qq.com/s?__biz=MzI4MzQyMDEwMA==&amp;mid=2247556406&amp;idx=2&amp;sn=8dd652a59cf00c628eee009bfac14d6b&amp;chksm=eb88a99ddcff208b93df2aa238bf2d32838e1dc0e5979b64417a7d85c8d8ce63c1e7f5b89ffa#rd","文章永久链接")</f>
        <v>文章永久链接</v>
      </c>
    </row>
    <row r="16" spans="1:5" customFormat="1" ht="14.1" x14ac:dyDescent="0.4">
      <c r="A16" s="3" t="s">
        <v>276</v>
      </c>
      <c r="B16" s="3" t="s">
        <v>975</v>
      </c>
      <c r="C16" s="3" t="s">
        <v>972</v>
      </c>
      <c r="D16" s="3" t="s">
        <v>975</v>
      </c>
      <c r="E16" s="4" t="str">
        <f>HYPERLINK("http://mp.weixin.qq.com/s?__biz=MzI4MzQyMDEwMA==&amp;mid=2247556406&amp;idx=3&amp;sn=410cbf34d7d835ac12077f7c9119a644&amp;chksm=eb88a99ddcff208bfb3bb33c3e2d3cd3b32ec624f6aaa653cc7135ae84109bc7323966739436#rd","文章永久链接")</f>
        <v>文章永久链接</v>
      </c>
    </row>
    <row r="17" spans="1:5" customFormat="1" ht="14.1" x14ac:dyDescent="0.4">
      <c r="A17" s="3" t="s">
        <v>276</v>
      </c>
      <c r="B17" s="3" t="s">
        <v>976</v>
      </c>
      <c r="C17" s="3" t="s">
        <v>972</v>
      </c>
      <c r="D17" s="3" t="s">
        <v>970</v>
      </c>
      <c r="E17" s="4" t="str">
        <f>HYPERLINK("http://mp.weixin.qq.com/s?__biz=MzI4MzQyMDEwMA==&amp;mid=2247556406&amp;idx=4&amp;sn=9467f80891ae3fcdf431c198f203f4d3&amp;chksm=eb88a99ddcff208b7254cd7da5933d1caaee5c30925606d2c75657987fc000f8d8140d9bbd11#rd","文章永久链接")</f>
        <v>文章永久链接</v>
      </c>
    </row>
    <row r="18" spans="1:5" customFormat="1" ht="14.1" x14ac:dyDescent="0.4">
      <c r="A18" s="3" t="s">
        <v>276</v>
      </c>
      <c r="B18" s="3" t="s">
        <v>635</v>
      </c>
      <c r="C18" s="3" t="s">
        <v>636</v>
      </c>
      <c r="D18" s="3"/>
      <c r="E18" s="4" t="str">
        <f>HYPERLINK("http://mp.weixin.qq.com/s?__biz=MzI4MzQyMDEwMA==&amp;mid=2247556405&amp;idx=1&amp;sn=fceb1c064124fba03a6382c3855d0905&amp;chksm=eb88a99edcff20882ceff0f9bfbfea157d0d7eb75946f35961463942e61b380c279de1b1dc22#rd","文章永久链接")</f>
        <v>文章永久链接</v>
      </c>
    </row>
    <row r="19" spans="1:5" customFormat="1" ht="14.1" x14ac:dyDescent="0.4">
      <c r="A19" s="3" t="s">
        <v>276</v>
      </c>
      <c r="B19" s="3" t="s">
        <v>637</v>
      </c>
      <c r="C19" s="3" t="s">
        <v>636</v>
      </c>
      <c r="D19" s="3" t="s">
        <v>638</v>
      </c>
      <c r="E19" s="4" t="str">
        <f>HYPERLINK("http://mp.weixin.qq.com/s?__biz=MzI4MzQyMDEwMA==&amp;mid=2247556405&amp;idx=2&amp;sn=4f244beafc28aaac19a18118e241046c&amp;chksm=eb88a99edcff208832442beec147d87f1bc23d5818be781ff63af8b0e821f0588e44800b48a4#rd","文章永久链接")</f>
        <v>文章永久链接</v>
      </c>
    </row>
    <row r="20" spans="1:5" customFormat="1" ht="14.1" x14ac:dyDescent="0.4">
      <c r="A20" s="3" t="s">
        <v>276</v>
      </c>
      <c r="B20" s="3" t="s">
        <v>639</v>
      </c>
      <c r="C20" s="3" t="s">
        <v>636</v>
      </c>
      <c r="D20" s="3" t="s">
        <v>640</v>
      </c>
      <c r="E20" s="4" t="str">
        <f>HYPERLINK("http://mp.weixin.qq.com/s?__biz=MzI4MzQyMDEwMA==&amp;mid=2247556405&amp;idx=3&amp;sn=a78a8678105fe6d2797508cfb8b55e19&amp;chksm=eb88a99edcff2088808356fa1bfe6736595b0089390ab7c9b427d41907de59cf91cad7a0b120#rd","文章永久链接")</f>
        <v>文章永久链接</v>
      </c>
    </row>
    <row r="21" spans="1:5" customFormat="1" ht="14.1" x14ac:dyDescent="0.4">
      <c r="A21" s="3" t="s">
        <v>276</v>
      </c>
      <c r="B21" s="3" t="s">
        <v>641</v>
      </c>
      <c r="C21" s="3" t="s">
        <v>642</v>
      </c>
      <c r="D21" s="3"/>
      <c r="E21" s="4" t="str">
        <f>HYPERLINK("http://mp.weixin.qq.com/s?__biz=MzI4MzQyMDEwMA==&amp;mid=2247556182&amp;idx=1&amp;sn=afcc70adcd5d60904ecac5d97ca98b91&amp;chksm=eb88a8fddcff21eb0fa3e4c42438db1e1540da9393afd3c0f61779870b04bfb8fed6f19544c9#rd","文章永久链接")</f>
        <v>文章永久链接</v>
      </c>
    </row>
    <row r="22" spans="1:5" customFormat="1" ht="14.1" x14ac:dyDescent="0.4">
      <c r="A22" s="3" t="s">
        <v>276</v>
      </c>
      <c r="B22" s="3" t="s">
        <v>643</v>
      </c>
      <c r="C22" s="3" t="s">
        <v>642</v>
      </c>
      <c r="D22" s="3" t="s">
        <v>643</v>
      </c>
      <c r="E22" s="4" t="str">
        <f>HYPERLINK("http://mp.weixin.qq.com/s?__biz=MzI4MzQyMDEwMA==&amp;mid=2247556182&amp;idx=2&amp;sn=ba9ee995dde72f55c910e73ff8ea4f95&amp;chksm=eb88a8fddcff21eb61b034082906ae5c7a216c1f69f8ff41fa535a408f6e75a0e111195e2f46#rd","文章永久链接")</f>
        <v>文章永久链接</v>
      </c>
    </row>
    <row r="23" spans="1:5" customFormat="1" ht="14.1" x14ac:dyDescent="0.4">
      <c r="A23" s="3" t="s">
        <v>276</v>
      </c>
      <c r="B23" s="3" t="s">
        <v>644</v>
      </c>
      <c r="C23" s="3" t="s">
        <v>642</v>
      </c>
      <c r="D23" s="3" t="s">
        <v>645</v>
      </c>
      <c r="E23" s="4" t="str">
        <f>HYPERLINK("http://mp.weixin.qq.com/s?__biz=MzI4MzQyMDEwMA==&amp;mid=2247556182&amp;idx=3&amp;sn=b1d5206f40a0e311f9a850d2f1ac5946&amp;chksm=eb88a8fddcff21eb53d751e2355572e3861a1eabb12f236f0726f07e4bfc6b9fcacceafc9f8f#rd","文章永久链接")</f>
        <v>文章永久链接</v>
      </c>
    </row>
    <row r="24" spans="1:5" customFormat="1" ht="14.1" x14ac:dyDescent="0.4">
      <c r="A24" s="3" t="s">
        <v>276</v>
      </c>
      <c r="B24" s="3" t="s">
        <v>646</v>
      </c>
      <c r="C24" s="3" t="s">
        <v>647</v>
      </c>
      <c r="D24" s="3" t="s">
        <v>648</v>
      </c>
      <c r="E24" s="4" t="str">
        <f>HYPERLINK("http://mp.weixin.qq.com/s?__biz=MzI4MzQyMDEwMA==&amp;mid=2247556117&amp;idx=1&amp;sn=96cf8770ffb1889fe65887aab86b80e1&amp;chksm=eb88a8bedcff21a82b4fe2f3a045cd11825fd0e9614005909d9d3bdc017afe3c600fa3b09df6#rd","文章永久链接")</f>
        <v>文章永久链接</v>
      </c>
    </row>
    <row r="25" spans="1:5" customFormat="1" ht="14.1" x14ac:dyDescent="0.4">
      <c r="A25" s="3" t="s">
        <v>276</v>
      </c>
      <c r="B25" s="3" t="s">
        <v>649</v>
      </c>
      <c r="C25" s="3" t="s">
        <v>647</v>
      </c>
      <c r="D25" s="3" t="s">
        <v>649</v>
      </c>
      <c r="E25" s="4" t="str">
        <f>HYPERLINK("http://mp.weixin.qq.com/s?__biz=MzI4MzQyMDEwMA==&amp;mid=2247556117&amp;idx=2&amp;sn=e75b75dc646e5ad45865d2a9faf7fc23&amp;chksm=eb88a8bedcff21a8ad4734ed20a42d827f93156b7fff5a5467f742edb9750eca88fb6fc4db98#rd","文章永久链接")</f>
        <v>文章永久链接</v>
      </c>
    </row>
    <row r="26" spans="1:5" customFormat="1" ht="14.1" x14ac:dyDescent="0.4">
      <c r="A26" s="3" t="s">
        <v>276</v>
      </c>
      <c r="B26" s="3" t="s">
        <v>650</v>
      </c>
      <c r="C26" s="3" t="s">
        <v>647</v>
      </c>
      <c r="D26" s="3" t="s">
        <v>651</v>
      </c>
      <c r="E26" s="4" t="str">
        <f>HYPERLINK("http://mp.weixin.qq.com/s?__biz=MzI4MzQyMDEwMA==&amp;mid=2247556117&amp;idx=3&amp;sn=b02f8df62208ed49fe372d971c77b3d6&amp;chksm=eb88a8bedcff21a8ec53588f9efb98f09bdc10a6b9bc15aef8859cb9b5a19333576b439e451a#rd","文章永久链接")</f>
        <v>文章永久链接</v>
      </c>
    </row>
    <row r="27" spans="1:5" customFormat="1" ht="14.1" x14ac:dyDescent="0.4">
      <c r="A27" s="3" t="s">
        <v>276</v>
      </c>
      <c r="B27" s="3" t="s">
        <v>652</v>
      </c>
      <c r="C27" s="3" t="s">
        <v>653</v>
      </c>
      <c r="D27" s="3" t="s">
        <v>654</v>
      </c>
      <c r="E27" s="4" t="str">
        <f>HYPERLINK("http://mp.weixin.qq.com/s?__biz=MzI4MzQyMDEwMA==&amp;mid=2247556102&amp;idx=1&amp;sn=9cc9502e194a7c78957a2888bd5d5425&amp;chksm=eb88a8addcff21bbf776cb4688f8d5f51e1718f40507535a4030152d4d7c5b41bc82c52cc9eb#rd","文章永久链接")</f>
        <v>文章永久链接</v>
      </c>
    </row>
    <row r="28" spans="1:5" customFormat="1" ht="14.1" x14ac:dyDescent="0.4">
      <c r="A28" s="3" t="s">
        <v>276</v>
      </c>
      <c r="B28" s="3" t="s">
        <v>655</v>
      </c>
      <c r="C28" s="3" t="s">
        <v>653</v>
      </c>
      <c r="D28" s="3" t="s">
        <v>655</v>
      </c>
      <c r="E28" s="4" t="str">
        <f>HYPERLINK("http://mp.weixin.qq.com/s?__biz=MzI4MzQyMDEwMA==&amp;mid=2247556102&amp;idx=2&amp;sn=523e5647481e4f14e78b0e4b8ba4bf8a&amp;chksm=eb88a8addcff21bb16733cb5d0032acff8543c3d6db171808a5f8f6bc20ce7c7526a55c1271d#rd","文章永久链接")</f>
        <v>文章永久链接</v>
      </c>
    </row>
    <row r="29" spans="1:5" customFormat="1" ht="14.1" x14ac:dyDescent="0.4">
      <c r="A29" s="3" t="s">
        <v>276</v>
      </c>
      <c r="B29" s="3" t="s">
        <v>656</v>
      </c>
      <c r="C29" s="3" t="s">
        <v>653</v>
      </c>
      <c r="D29" s="3" t="s">
        <v>657</v>
      </c>
      <c r="E29" s="4" t="str">
        <f>HYPERLINK("http://mp.weixin.qq.com/s?__biz=MzI4MzQyMDEwMA==&amp;mid=2247556102&amp;idx=3&amp;sn=f76df2dbbcb09ee2a20bea4c8c8db8eb&amp;chksm=eb88a8addcff21bbce75dc32b952d352603d59c1d798a470ca23df0a0ea9bf2f00eb25d2ee39#rd","文章永久链接")</f>
        <v>文章永久链接</v>
      </c>
    </row>
    <row r="30" spans="1:5" customFormat="1" ht="14.1" x14ac:dyDescent="0.4">
      <c r="A30" s="3" t="s">
        <v>276</v>
      </c>
      <c r="B30" s="3" t="s">
        <v>658</v>
      </c>
      <c r="C30" s="3" t="s">
        <v>659</v>
      </c>
      <c r="D30" s="3"/>
      <c r="E30" s="4" t="str">
        <f>HYPERLINK("http://mp.weixin.qq.com/s?__biz=MzI4MzQyMDEwMA==&amp;mid=2247556024&amp;idx=1&amp;sn=6030ce5f6fb97f0200dbef45e671b577&amp;chksm=eb88af13dcff260582f69f96246559e13ddf47d5fa4b34ebe0fba84eb46d7176f4527f4972d8#rd","文章永久链接")</f>
        <v>文章永久链接</v>
      </c>
    </row>
    <row r="31" spans="1:5" customFormat="1" ht="14.1" x14ac:dyDescent="0.4">
      <c r="A31" s="3" t="s">
        <v>276</v>
      </c>
      <c r="B31" s="3" t="s">
        <v>660</v>
      </c>
      <c r="C31" s="3" t="s">
        <v>659</v>
      </c>
      <c r="D31" s="3" t="s">
        <v>661</v>
      </c>
      <c r="E31" s="4" t="str">
        <f>HYPERLINK("http://mp.weixin.qq.com/s?__biz=MzI4MzQyMDEwMA==&amp;mid=2247556024&amp;idx=2&amp;sn=df4a41335d5c62969bfeb761bf146e6c&amp;chksm=eb88af13dcff2605eae8713ec8cbbf822213fe1c0da31e190289d2f11b06b4dcb89e70a90249#rd","文章永久链接")</f>
        <v>文章永久链接</v>
      </c>
    </row>
    <row r="32" spans="1:5" customFormat="1" ht="14.1" x14ac:dyDescent="0.4">
      <c r="A32" s="3" t="s">
        <v>276</v>
      </c>
      <c r="B32" s="3" t="s">
        <v>662</v>
      </c>
      <c r="C32" s="3" t="s">
        <v>659</v>
      </c>
      <c r="D32" s="3" t="s">
        <v>657</v>
      </c>
      <c r="E32" s="4" t="str">
        <f>HYPERLINK("http://mp.weixin.qq.com/s?__biz=MzI4MzQyMDEwMA==&amp;mid=2247556024&amp;idx=3&amp;sn=b582d2f49b39f43f2b261508c945d4c9&amp;chksm=eb88af13dcff26057af155e648bbec95ccc06ddc759e1145d9ccea2048e4511290101ebba332#rd","文章永久链接")</f>
        <v>文章永久链接</v>
      </c>
    </row>
    <row r="33" spans="1:5" customFormat="1" ht="14.1" x14ac:dyDescent="0.4">
      <c r="A33" s="3" t="s">
        <v>276</v>
      </c>
      <c r="B33" s="3" t="s">
        <v>663</v>
      </c>
      <c r="C33" s="3" t="s">
        <v>664</v>
      </c>
      <c r="D33" s="3" t="s">
        <v>638</v>
      </c>
      <c r="E33" s="4" t="str">
        <f>HYPERLINK("http://mp.weixin.qq.com/s?__biz=MzI4MzQyMDEwMA==&amp;mid=2247555970&amp;idx=1&amp;sn=298edf7bcb110ff90a8399edb68e895e&amp;chksm=eb88af29dcff263fc12c9244b812136101cdb33e8958ec431c2af53a496391be4a35d4da0ffa#rd","文章永久链接")</f>
        <v>文章永久链接</v>
      </c>
    </row>
    <row r="34" spans="1:5" customFormat="1" ht="14.1" x14ac:dyDescent="0.4">
      <c r="A34" s="3" t="s">
        <v>276</v>
      </c>
      <c r="B34" s="3" t="s">
        <v>665</v>
      </c>
      <c r="C34" s="3" t="s">
        <v>664</v>
      </c>
      <c r="D34" s="3" t="s">
        <v>666</v>
      </c>
      <c r="E34" s="4" t="str">
        <f>HYPERLINK("http://mp.weixin.qq.com/s?__biz=MzI4MzQyMDEwMA==&amp;mid=2247555970&amp;idx=2&amp;sn=869ac62459fb8d3dd419f546f792e14c&amp;chksm=eb88af29dcff263f90925f4741d7b1478f267db4bf17aac0ea20ca8aa47e888ef31a7cc55524#rd","文章永久链接")</f>
        <v>文章永久链接</v>
      </c>
    </row>
    <row r="35" spans="1:5" customFormat="1" ht="14.1" x14ac:dyDescent="0.4">
      <c r="A35" s="3" t="s">
        <v>276</v>
      </c>
      <c r="B35" s="3" t="s">
        <v>667</v>
      </c>
      <c r="C35" s="3" t="s">
        <v>664</v>
      </c>
      <c r="D35" s="3" t="s">
        <v>668</v>
      </c>
      <c r="E35" s="4" t="str">
        <f>HYPERLINK("http://mp.weixin.qq.com/s?__biz=MzI4MzQyMDEwMA==&amp;mid=2247555970&amp;idx=3&amp;sn=de3384459594b168a4be00bb03b45bab&amp;chksm=eb88af29dcff263fc18ca3423a5cb68a9a8b153bbefaea1a737da23bc1e262d462eebe2bfd90#rd","文章永久链接")</f>
        <v>文章永久链接</v>
      </c>
    </row>
    <row r="36" spans="1:5" customFormat="1" ht="14.1" x14ac:dyDescent="0.4">
      <c r="A36" s="3" t="s">
        <v>276</v>
      </c>
      <c r="B36" s="3" t="s">
        <v>669</v>
      </c>
      <c r="C36" s="3" t="s">
        <v>664</v>
      </c>
      <c r="D36" s="3" t="s">
        <v>657</v>
      </c>
      <c r="E36" s="4" t="str">
        <f>HYPERLINK("http://mp.weixin.qq.com/s?__biz=MzI4MzQyMDEwMA==&amp;mid=2247555970&amp;idx=4&amp;sn=a1a961825270363abb297fa09910af80&amp;chksm=eb88af29dcff263f4e92c4ce8113cad8824b7a1d83366729b4bbdb6537ba4fcdb865eab0ee6c#rd","文章永久链接")</f>
        <v>文章永久链接</v>
      </c>
    </row>
    <row r="37" spans="1:5" customFormat="1" ht="14.1" x14ac:dyDescent="0.4">
      <c r="A37" s="3" t="s">
        <v>276</v>
      </c>
      <c r="B37" s="3" t="s">
        <v>277</v>
      </c>
      <c r="C37" s="3" t="s">
        <v>278</v>
      </c>
      <c r="D37" s="3"/>
      <c r="E37" s="4" t="str">
        <f>HYPERLINK("http://mp.weixin.qq.com/s?__biz=MzI4MzQyMDEwMA==&amp;mid=2247555969&amp;idx=1&amp;sn=6e8cfdae5cf31451c6775273870042e1&amp;chksm=eb88af2adcff263cbd3c8a7e84d850d769526c00490a0a33ebffb6bda698b0ddb9d1a9446995#rd","文章永久链接")</f>
        <v>文章永久链接</v>
      </c>
    </row>
    <row r="38" spans="1:5" customFormat="1" ht="14.1" x14ac:dyDescent="0.4">
      <c r="A38" s="3" t="s">
        <v>276</v>
      </c>
      <c r="B38" s="3" t="s">
        <v>279</v>
      </c>
      <c r="C38" s="3" t="s">
        <v>278</v>
      </c>
      <c r="D38" s="3" t="s">
        <v>280</v>
      </c>
      <c r="E38" s="4" t="str">
        <f>HYPERLINK("http://mp.weixin.qq.com/s?__biz=MzI4MzQyMDEwMA==&amp;mid=2247555969&amp;idx=2&amp;sn=da9b594d316cd9c2de796068b9f72302&amp;chksm=eb88af2adcff263cfa73376f12fee9c42ad666eb41e5dd6b240f051acaf3ff8fe9737bf68753#rd","文章永久链接")</f>
        <v>文章永久链接</v>
      </c>
    </row>
    <row r="39" spans="1:5" customFormat="1" ht="14.1" x14ac:dyDescent="0.4">
      <c r="A39" s="3" t="s">
        <v>276</v>
      </c>
      <c r="B39" s="3" t="s">
        <v>281</v>
      </c>
      <c r="C39" s="3" t="s">
        <v>278</v>
      </c>
      <c r="D39" s="3" t="s">
        <v>282</v>
      </c>
      <c r="E39" s="4" t="str">
        <f>HYPERLINK("http://mp.weixin.qq.com/s?__biz=MzI4MzQyMDEwMA==&amp;mid=2247555969&amp;idx=3&amp;sn=d03e8c9d4739d709530754b3de18433d&amp;chksm=eb88af2adcff263c85b2692f7713eff5e9a64feaf64acef899384c8fd467e8caf990c28f994e#rd","文章永久链接")</f>
        <v>文章永久链接</v>
      </c>
    </row>
    <row r="40" spans="1:5" customFormat="1" ht="14.1" x14ac:dyDescent="0.4">
      <c r="A40" s="3" t="s">
        <v>276</v>
      </c>
      <c r="B40" s="3" t="s">
        <v>283</v>
      </c>
      <c r="C40" s="3" t="s">
        <v>284</v>
      </c>
      <c r="D40" s="3" t="s">
        <v>285</v>
      </c>
      <c r="E40" s="4" t="str">
        <f>HYPERLINK("http://mp.weixin.qq.com/s?__biz=MzI4MzQyMDEwMA==&amp;mid=2247555726&amp;idx=1&amp;sn=10b5bd2a11eb1d0a98060e3a8da6d04d&amp;chksm=eb88ae25dcff2733c0ce446894eec271b18a8b14930bc08448b2bde9e2ecb219ad23321ed8a6#rd","文章永久链接")</f>
        <v>文章永久链接</v>
      </c>
    </row>
    <row r="41" spans="1:5" customFormat="1" ht="14.1" x14ac:dyDescent="0.4">
      <c r="A41" s="3" t="s">
        <v>276</v>
      </c>
      <c r="B41" s="3" t="s">
        <v>286</v>
      </c>
      <c r="C41" s="3" t="s">
        <v>287</v>
      </c>
      <c r="D41" s="3"/>
      <c r="E41" s="4" t="str">
        <f>HYPERLINK("http://mp.weixin.qq.com/s?__biz=MzI4MzQyMDEwMA==&amp;mid=2247555724&amp;idx=1&amp;sn=fa71d1d81e454fbac46dd5adba346e24&amp;chksm=eb88ae27dcff27318bb1edbf67978dc31e99ec7be967e29dfe1318696dff5c2f8e8f9a3095e6#rd","文章永久链接")</f>
        <v>文章永久链接</v>
      </c>
    </row>
    <row r="42" spans="1:5" customFormat="1" ht="14.1" x14ac:dyDescent="0.4">
      <c r="A42" s="3" t="s">
        <v>276</v>
      </c>
      <c r="B42" s="3" t="s">
        <v>288</v>
      </c>
      <c r="C42" s="3" t="s">
        <v>287</v>
      </c>
      <c r="D42" s="3" t="s">
        <v>289</v>
      </c>
      <c r="E42" s="4" t="str">
        <f>HYPERLINK("http://mp.weixin.qq.com/s?__biz=MzI4MzQyMDEwMA==&amp;mid=2247555724&amp;idx=2&amp;sn=cdf312167262fce9db8f3510ae2e4116&amp;chksm=eb88ae27dcff2731a738deb064f2d4f322735fd93c37d2cf9c0fa4a97bc3c5da8767b1f891ee#rd","文章永久链接")</f>
        <v>文章永久链接</v>
      </c>
    </row>
    <row r="43" spans="1:5" customFormat="1" ht="14.1" x14ac:dyDescent="0.4">
      <c r="A43" s="3" t="s">
        <v>276</v>
      </c>
      <c r="B43" s="3" t="s">
        <v>290</v>
      </c>
      <c r="C43" s="3" t="s">
        <v>287</v>
      </c>
      <c r="D43" s="3" t="s">
        <v>291</v>
      </c>
      <c r="E43" s="4" t="str">
        <f>HYPERLINK("http://mp.weixin.qq.com/s?__biz=MzI4MzQyMDEwMA==&amp;mid=2247555724&amp;idx=3&amp;sn=23b7a65d820855718dfaf0937795ed6c&amp;chksm=eb88ae27dcff2731d6f21ee3847a56ff2f6727ef4da077bbb0882812968191eb57a3358c26dc#rd","文章永久链接")</f>
        <v>文章永久链接</v>
      </c>
    </row>
    <row r="44" spans="1:5" customFormat="1" ht="14.1" x14ac:dyDescent="0.4">
      <c r="A44" s="3" t="s">
        <v>276</v>
      </c>
      <c r="B44" s="3" t="s">
        <v>292</v>
      </c>
      <c r="C44" s="3" t="s">
        <v>293</v>
      </c>
      <c r="D44" s="3"/>
      <c r="E44" s="4" t="str">
        <f>HYPERLINK("http://mp.weixin.qq.com/s?__biz=MzI4MzQyMDEwMA==&amp;mid=2247555667&amp;idx=1&amp;sn=bb8c94c864bbb98bbade99b8c865c140&amp;chksm=eb88aef8dcff27ee0fb448461b4e81a3acb53b5b3c77cbf1b229626e179c063d5ac88609b33a#rd","文章永久链接")</f>
        <v>文章永久链接</v>
      </c>
    </row>
    <row r="45" spans="1:5" customFormat="1" ht="14.1" x14ac:dyDescent="0.4">
      <c r="A45" s="3" t="s">
        <v>276</v>
      </c>
      <c r="B45" s="3" t="s">
        <v>294</v>
      </c>
      <c r="C45" s="3" t="s">
        <v>293</v>
      </c>
      <c r="D45" s="3" t="s">
        <v>295</v>
      </c>
      <c r="E45" s="4" t="str">
        <f>HYPERLINK("http://mp.weixin.qq.com/s?__biz=MzI4MzQyMDEwMA==&amp;mid=2247555667&amp;idx=2&amp;sn=96f5c9886b895fd3503d33e8bec82c2b&amp;chksm=eb88aef8dcff27ee0c487e8cdbd22b30d1f7a950a872bd31dbd8ad6c613a785f957d465dbdc6#rd","文章永久链接")</f>
        <v>文章永久链接</v>
      </c>
    </row>
    <row r="46" spans="1:5" customFormat="1" ht="14.1" x14ac:dyDescent="0.4">
      <c r="A46" s="3" t="s">
        <v>276</v>
      </c>
      <c r="B46" s="3" t="s">
        <v>296</v>
      </c>
      <c r="C46" s="3" t="s">
        <v>293</v>
      </c>
      <c r="D46" s="3" t="s">
        <v>297</v>
      </c>
      <c r="E46" s="4" t="str">
        <f>HYPERLINK("http://mp.weixin.qq.com/s?__biz=MzI4MzQyMDEwMA==&amp;mid=2247555667&amp;idx=3&amp;sn=ad06df6f1fa3b6478d6880c55063854f&amp;chksm=eb88aef8dcff27ee73e79fbf807d75de664cfe5551e0d201e6ecc23e2abd27ff7dbd7ce7788a#rd","文章永久链接")</f>
        <v>文章永久链接</v>
      </c>
    </row>
    <row r="47" spans="1:5" customFormat="1" ht="14.1" x14ac:dyDescent="0.4">
      <c r="A47" s="3" t="s">
        <v>276</v>
      </c>
      <c r="B47" s="3" t="s">
        <v>298</v>
      </c>
      <c r="C47" s="3" t="s">
        <v>293</v>
      </c>
      <c r="D47" s="3" t="s">
        <v>299</v>
      </c>
      <c r="E47" s="4" t="str">
        <f>HYPERLINK("http://mp.weixin.qq.com/s?__biz=MzI4MzQyMDEwMA==&amp;mid=2247555667&amp;idx=4&amp;sn=a773257454c23d4f9640cdf3325e2c25&amp;chksm=eb88aef8dcff27ee08676386f0c27b5b481f7f7bf41ee3ee2f2588fb37a52f7c34b9b642636d#rd","文章永久链接")</f>
        <v>文章永久链接</v>
      </c>
    </row>
    <row r="48" spans="1:5" customFormat="1" ht="14.1" x14ac:dyDescent="0.4">
      <c r="A48" s="3" t="s">
        <v>276</v>
      </c>
      <c r="B48" s="3" t="s">
        <v>300</v>
      </c>
      <c r="C48" s="3" t="s">
        <v>293</v>
      </c>
      <c r="D48" s="3" t="s">
        <v>301</v>
      </c>
      <c r="E48" s="4" t="str">
        <f>HYPERLINK("http://mp.weixin.qq.com/s?__biz=MzI4MzQyMDEwMA==&amp;mid=2247555667&amp;idx=5&amp;sn=de95cb289f6f4cc262a4a159b778d2f3&amp;chksm=eb88aef8dcff27eedeb4f2ef7e34b669e7df96d56bf2f476c46ad465e0accff8d365c4804a81#rd","文章永久链接")</f>
        <v>文章永久链接</v>
      </c>
    </row>
    <row r="49" spans="1:5" customFormat="1" ht="14.1" x14ac:dyDescent="0.4">
      <c r="A49" s="3" t="s">
        <v>276</v>
      </c>
      <c r="B49" s="3" t="s">
        <v>302</v>
      </c>
      <c r="C49" s="3" t="s">
        <v>303</v>
      </c>
      <c r="D49" s="3" t="s">
        <v>304</v>
      </c>
      <c r="E49" s="4" t="str">
        <f>HYPERLINK("http://mp.weixin.qq.com/s?__biz=MzI4MzQyMDEwMA==&amp;mid=2247555528&amp;idx=1&amp;sn=7d6d3a1bae1e27668e5e7bf8bd4a9ccf&amp;chksm=eb88ad63dcff247564e185e1e68accc0c431fe79a9e02cc45c0210e90d6d46cbade2f1f58488#rd","文章永久链接")</f>
        <v>文章永久链接</v>
      </c>
    </row>
    <row r="50" spans="1:5" customFormat="1" ht="14.1" x14ac:dyDescent="0.4">
      <c r="A50" s="3" t="s">
        <v>276</v>
      </c>
      <c r="B50" s="3" t="s">
        <v>305</v>
      </c>
      <c r="C50" s="3" t="s">
        <v>303</v>
      </c>
      <c r="D50" s="3" t="s">
        <v>306</v>
      </c>
      <c r="E50" s="4" t="str">
        <f>HYPERLINK("http://mp.weixin.qq.com/s?__biz=MzI4MzQyMDEwMA==&amp;mid=2247555528&amp;idx=2&amp;sn=ae1840b08c9734c48c42d334c630d4ec&amp;chksm=eb88ad63dcff2475e60634494a70dd1471b95932e2c8a2f3785ee092e38a68ed450e87fac2ff#rd","文章永久链接")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A8E67-4457-4669-8469-0D77BF05256D}">
  <sheetPr>
    <outlinePr summaryBelow="0" summaryRight="0"/>
  </sheetPr>
  <dimension ref="A1:E8"/>
  <sheetViews>
    <sheetView zoomScaleNormal="100" workbookViewId="0">
      <selection activeCell="A2" sqref="A2:XFD3"/>
    </sheetView>
  </sheetViews>
  <sheetFormatPr defaultRowHeight="12.3" x14ac:dyDescent="0.4"/>
  <cols>
    <col min="1" max="1" width="10.796875" style="2" customWidth="1"/>
    <col min="2" max="2" width="60.296875" style="2" customWidth="1"/>
    <col min="3" max="3" width="17.09765625" style="2" customWidth="1"/>
    <col min="4" max="4" width="46.796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670</v>
      </c>
      <c r="B2" s="3" t="s">
        <v>977</v>
      </c>
      <c r="C2" s="3" t="s">
        <v>978</v>
      </c>
      <c r="D2" s="3" t="s">
        <v>979</v>
      </c>
      <c r="E2" s="4" t="str">
        <f>HYPERLINK("http://mp.weixin.qq.com/s?__biz=MzI0MzMzNzczNQ==&amp;mid=2247495651&amp;idx=1&amp;sn=bc2ebd1ff133aa3d1e3f3a7b5c7adf15&amp;chksm=e96c308bde1bb99d67eedfebc57aef3fa22808fa11c7e27dac9ef2c54ec8bd3c9ed03fcc791f#rd","文章永久链接")</f>
        <v>文章永久链接</v>
      </c>
    </row>
    <row r="3" spans="1:5" customFormat="1" ht="14.1" x14ac:dyDescent="0.4">
      <c r="A3" s="3" t="s">
        <v>670</v>
      </c>
      <c r="B3" s="3" t="s">
        <v>980</v>
      </c>
      <c r="C3" s="3" t="s">
        <v>981</v>
      </c>
      <c r="D3" s="3" t="s">
        <v>982</v>
      </c>
      <c r="E3" s="4" t="str">
        <f>HYPERLINK("http://mp.weixin.qq.com/s?__biz=MzI0MzMzNzczNQ==&amp;mid=2247495635&amp;idx=1&amp;sn=98224cf7f25444c1a71a351dcf7f874d&amp;chksm=e96c30bbde1bb9ade35cddc8c9d41013129f282ba55c34803fe1191631ab8e86b33f7421f33a#rd","文章永久链接")</f>
        <v>文章永久链接</v>
      </c>
    </row>
    <row r="4" spans="1:5" customFormat="1" ht="14.1" x14ac:dyDescent="0.4">
      <c r="A4" s="3" t="s">
        <v>670</v>
      </c>
      <c r="B4" s="3" t="s">
        <v>671</v>
      </c>
      <c r="C4" s="3" t="s">
        <v>672</v>
      </c>
      <c r="D4" s="3" t="s">
        <v>673</v>
      </c>
      <c r="E4" s="4" t="str">
        <f>HYPERLINK("http://mp.weixin.qq.com/s?__biz=MzI0MzMzNzczNQ==&amp;mid=2247495579&amp;idx=1&amp;sn=4f8a2d8a2d9b900f9fd8a260656e0467&amp;chksm=e96c30f3de1bb9e57646d742c1f9ed5d15b1c2da76d7ef74630ffe542b62cfb91ddea89cb4ca#rd","文章永久链接")</f>
        <v>文章永久链接</v>
      </c>
    </row>
    <row r="5" spans="1:5" customFormat="1" ht="14.1" x14ac:dyDescent="0.4">
      <c r="A5" s="3" t="s">
        <v>670</v>
      </c>
      <c r="B5" s="3" t="s">
        <v>674</v>
      </c>
      <c r="C5" s="3" t="s">
        <v>675</v>
      </c>
      <c r="D5" s="3" t="s">
        <v>676</v>
      </c>
      <c r="E5" s="4" t="str">
        <f>HYPERLINK("http://mp.weixin.qq.com/s?__biz=MzI0MzMzNzczNQ==&amp;mid=2247495564&amp;idx=1&amp;sn=57e3834f8926ec9955c299559b6d526d&amp;chksm=e96c30e4de1bb9f2a284d95a458136476aad86f267222aaba6b699bc3d728c80f3d1b7cbae9c#rd","文章永久链接")</f>
        <v>文章永久链接</v>
      </c>
    </row>
    <row r="6" spans="1:5" customFormat="1" ht="14.1" x14ac:dyDescent="0.4">
      <c r="A6" s="3" t="s">
        <v>670</v>
      </c>
      <c r="B6" s="3" t="s">
        <v>677</v>
      </c>
      <c r="C6" s="3" t="s">
        <v>678</v>
      </c>
      <c r="D6" s="3" t="s">
        <v>679</v>
      </c>
      <c r="E6" s="4" t="str">
        <f>HYPERLINK("http://mp.weixin.qq.com/s?__biz=MzI0MzMzNzczNQ==&amp;mid=2247495550&amp;idx=1&amp;sn=7cf3b20ca6d12efa0742fead81933e7f&amp;chksm=e96c3016de1bb900dfc5f4d8ec482addbfe166ef159b9c7aa78aa58bd529ac187a44eadcab1f#rd","文章永久链接")</f>
        <v>文章永久链接</v>
      </c>
    </row>
    <row r="7" spans="1:5" customFormat="1" ht="14.1" x14ac:dyDescent="0.4">
      <c r="A7" s="3" t="s">
        <v>670</v>
      </c>
      <c r="B7" s="3" t="s">
        <v>680</v>
      </c>
      <c r="C7" s="3" t="s">
        <v>681</v>
      </c>
      <c r="D7" s="3" t="s">
        <v>682</v>
      </c>
      <c r="E7" s="4" t="str">
        <f>HYPERLINK("http://mp.weixin.qq.com/s?__biz=MzI0MzMzNzczNQ==&amp;mid=2247495516&amp;idx=1&amp;sn=3ec491225cb240178df3bf74f4ea9db1&amp;chksm=e96c3034de1bb922a3e030c5054e020f7c76731ab2f3bd8673b206caf712287c51177f3095b0#rd","文章永久链接")</f>
        <v>文章永久链接</v>
      </c>
    </row>
    <row r="8" spans="1:5" customFormat="1" ht="14.1" x14ac:dyDescent="0.55000000000000004">
      <c r="A8" s="5" t="s">
        <v>307</v>
      </c>
      <c r="B8" s="3" t="s">
        <v>42</v>
      </c>
      <c r="C8" s="3" t="s">
        <v>43</v>
      </c>
      <c r="D8" s="3" t="s">
        <v>44</v>
      </c>
      <c r="E8" s="4" t="str">
        <f>HYPERLINK("http://mp.weixin.qq.com/s?__biz=MzI0MzMzNzczNQ==&amp;mid=2247495486&amp;idx=1&amp;sn=6f7fa4ccaea9bcad08437e6f2f59a24b&amp;chksm=e96c3056de1bb940bdf3965b0770c36cc2c3224625f943ab654f6cf66e734e6e21b4605a9cdb#rd","文章永久链接")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9BA9-05BA-42C8-B2F0-ABAEDF99C598}">
  <sheetPr>
    <outlinePr summaryBelow="0" summaryRight="0"/>
  </sheetPr>
  <dimension ref="A1:E26"/>
  <sheetViews>
    <sheetView topLeftCell="B1" zoomScaleNormal="115" workbookViewId="0">
      <selection activeCell="B2" sqref="A2:XFD9"/>
    </sheetView>
  </sheetViews>
  <sheetFormatPr defaultRowHeight="12.3" x14ac:dyDescent="0.4"/>
  <cols>
    <col min="1" max="1" width="12.59765625" style="2" customWidth="1"/>
    <col min="2" max="2" width="73.796875" style="2" customWidth="1"/>
    <col min="3" max="3" width="17.09765625" style="2" customWidth="1"/>
    <col min="4" max="4" width="95.39843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13</v>
      </c>
      <c r="B2" s="3" t="s">
        <v>983</v>
      </c>
      <c r="C2" s="3" t="s">
        <v>984</v>
      </c>
      <c r="D2" s="3" t="s">
        <v>985</v>
      </c>
      <c r="E2" s="4" t="str">
        <f>HYPERLINK("http://mp.weixin.qq.com/s?__biz=MzI3NTMwNjUyMw==&amp;mid=2247514782&amp;idx=1&amp;sn=6305520e65bcb0aaf16235be0b0b2a60&amp;chksm=eb043beadc73b2fce5739c49e10f2da42fd86b79038929db2210af15d06bf80fb49ef2e21d3a#rd","文章永久链接")</f>
        <v>文章永久链接</v>
      </c>
    </row>
    <row r="3" spans="1:5" customFormat="1" ht="14.1" x14ac:dyDescent="0.4">
      <c r="A3" s="3" t="s">
        <v>13</v>
      </c>
      <c r="B3" s="3" t="s">
        <v>986</v>
      </c>
      <c r="C3" s="3" t="s">
        <v>984</v>
      </c>
      <c r="D3" s="3" t="s">
        <v>987</v>
      </c>
      <c r="E3" s="4" t="str">
        <f>HYPERLINK("http://mp.weixin.qq.com/s?__biz=MzI3NTMwNjUyMw==&amp;mid=2247514782&amp;idx=2&amp;sn=805b23719c2c9461e84389fa24881d89&amp;chksm=eb043beadc73b2fc2920f06c0b32b2ade30ff87ce5a0ad999ff3e6a17e921f3617a718d092a6#rd","文章永久链接")</f>
        <v>文章永久链接</v>
      </c>
    </row>
    <row r="4" spans="1:5" customFormat="1" ht="14.1" x14ac:dyDescent="0.4">
      <c r="A4" s="3" t="s">
        <v>13</v>
      </c>
      <c r="B4" s="3" t="s">
        <v>988</v>
      </c>
      <c r="C4" s="3" t="s">
        <v>989</v>
      </c>
      <c r="D4" s="3" t="s">
        <v>14</v>
      </c>
      <c r="E4" s="4" t="str">
        <f>HYPERLINK("http://mp.weixin.qq.com/s?__biz=MzI3NTMwNjUyMw==&amp;mid=2247514730&amp;idx=1&amp;sn=7508f83e6f923792e32a012919d3f80a&amp;chksm=eb043b1edc73b2089f56c262c4b19e78dac2658bb4d60238ff339cbd2d9f8275ff10c0c02b29#rd","文章永久链接")</f>
        <v>文章永久链接</v>
      </c>
    </row>
    <row r="5" spans="1:5" customFormat="1" ht="14.1" x14ac:dyDescent="0.4">
      <c r="A5" s="3" t="s">
        <v>13</v>
      </c>
      <c r="B5" s="3" t="s">
        <v>990</v>
      </c>
      <c r="C5" s="3" t="s">
        <v>989</v>
      </c>
      <c r="D5" s="3" t="s">
        <v>991</v>
      </c>
      <c r="E5" s="4" t="str">
        <f>HYPERLINK("http://mp.weixin.qq.com/s?__biz=MzI3NTMwNjUyMw==&amp;mid=2247514730&amp;idx=2&amp;sn=be4d00500e79ebb87b8dd30ee37a3481&amp;chksm=eb043b1edc73b2088367217715043a2ac14471553885839e23eb9c548f655e8d1a7ef1ee540c#rd","文章永久链接")</f>
        <v>文章永久链接</v>
      </c>
    </row>
    <row r="6" spans="1:5" customFormat="1" ht="14.1" x14ac:dyDescent="0.4">
      <c r="A6" s="3" t="s">
        <v>13</v>
      </c>
      <c r="B6" s="3" t="s">
        <v>992</v>
      </c>
      <c r="C6" s="3" t="s">
        <v>993</v>
      </c>
      <c r="D6" s="3" t="s">
        <v>994</v>
      </c>
      <c r="E6" s="4" t="str">
        <f>HYPERLINK("http://mp.weixin.qq.com/s?__biz=MzI3NTMwNjUyMw==&amp;mid=2247514674&amp;idx=1&amp;sn=520ebba6a4e3a36c08af9f00e52456e4&amp;chksm=eb043b46dc73b250fff8b4a85eccb4a6648cee2b714d3f3ad14a8c39474c41b638856facfce7#rd","文章永久链接")</f>
        <v>文章永久链接</v>
      </c>
    </row>
    <row r="7" spans="1:5" customFormat="1" ht="14.1" x14ac:dyDescent="0.4">
      <c r="A7" s="3" t="s">
        <v>13</v>
      </c>
      <c r="B7" s="3" t="s">
        <v>995</v>
      </c>
      <c r="C7" s="3" t="s">
        <v>996</v>
      </c>
      <c r="D7" s="3" t="s">
        <v>313</v>
      </c>
      <c r="E7" s="4" t="str">
        <f>HYPERLINK("http://mp.weixin.qq.com/s?__biz=MzI3NTMwNjUyMw==&amp;mid=2247514626&amp;idx=1&amp;sn=e1ca1fa377d61359385084f9ab76eff8&amp;chksm=eb043b76dc73b260d52851c622566e92d2890297a190b2450ae4141b9712d2dae312e05718c3#rd","文章永久链接")</f>
        <v>文章永久链接</v>
      </c>
    </row>
    <row r="8" spans="1:5" customFormat="1" ht="14.1" x14ac:dyDescent="0.4">
      <c r="A8" s="3" t="s">
        <v>13</v>
      </c>
      <c r="B8" s="3" t="s">
        <v>683</v>
      </c>
      <c r="C8" s="3" t="s">
        <v>997</v>
      </c>
      <c r="D8" s="3" t="s">
        <v>685</v>
      </c>
      <c r="E8" s="4" t="str">
        <f>HYPERLINK("http://mp.weixin.qq.com/s?__biz=MzI3NTMwNjUyMw==&amp;mid=2247514582&amp;idx=1&amp;sn=0d5df85c9a67cb1ec5379275adce7d65&amp;chksm=eb0438a2dc73b1b41a80579740bfd8616592afb466d484a7b5de6d0f707397b5a427921f2f15#rd","文章永久链接")</f>
        <v>文章永久链接</v>
      </c>
    </row>
    <row r="9" spans="1:5" customFormat="1" ht="14.1" x14ac:dyDescent="0.4">
      <c r="A9" s="3" t="s">
        <v>13</v>
      </c>
      <c r="B9" s="3" t="s">
        <v>686</v>
      </c>
      <c r="C9" s="3" t="s">
        <v>997</v>
      </c>
      <c r="D9" s="3" t="s">
        <v>687</v>
      </c>
      <c r="E9" s="4" t="str">
        <f>HYPERLINK("http://mp.weixin.qq.com/s?__biz=MzI3NTMwNjUyMw==&amp;mid=2247514582&amp;idx=2&amp;sn=e48d53d66d8d3e24d4d162c19be164a5&amp;chksm=eb0438a2dc73b1b48a0b14f6d9c20e6391f773f2972bfc13df974ad97311d2065232448c2004#rd","文章永久链接")</f>
        <v>文章永久链接</v>
      </c>
    </row>
    <row r="10" spans="1:5" customFormat="1" ht="14.1" x14ac:dyDescent="0.4">
      <c r="A10" s="3" t="s">
        <v>13</v>
      </c>
      <c r="B10" s="3" t="s">
        <v>683</v>
      </c>
      <c r="C10" s="3" t="s">
        <v>684</v>
      </c>
      <c r="D10" s="3" t="s">
        <v>685</v>
      </c>
      <c r="E10" s="4" t="str">
        <f>HYPERLINK("http://mp.weixin.qq.com/s?__biz=MzI3NTMwNjUyMw==&amp;mid=2247514581&amp;idx=1&amp;sn=41bb803c79a0c532def163bc8b73196b&amp;chksm=eb0438a1dc73b1b745bdf28da94b165fbd9be106a5e9b15b8c9b1e65f966e02035e92d152110#rd","文章永久链接")</f>
        <v>文章永久链接</v>
      </c>
    </row>
    <row r="11" spans="1:5" customFormat="1" ht="14.1" x14ac:dyDescent="0.4">
      <c r="A11" s="3" t="s">
        <v>13</v>
      </c>
      <c r="B11" s="3" t="s">
        <v>686</v>
      </c>
      <c r="C11" s="3" t="s">
        <v>684</v>
      </c>
      <c r="D11" s="3" t="s">
        <v>687</v>
      </c>
      <c r="E11" s="4" t="str">
        <f>HYPERLINK("http://mp.weixin.qq.com/s?__biz=MzI3NTMwNjUyMw==&amp;mid=2247514581&amp;idx=2&amp;sn=754ffafd96d941f9d74e76b1801e0f63&amp;chksm=eb0438a1dc73b1b7d877e16cde82c35c493ce80289d00458889a518ee0403837d224890903e6#rd","文章永久链接")</f>
        <v>文章永久链接</v>
      </c>
    </row>
    <row r="12" spans="1:5" customFormat="1" ht="14.1" x14ac:dyDescent="0.4">
      <c r="A12" s="3" t="s">
        <v>13</v>
      </c>
      <c r="B12" s="3" t="s">
        <v>688</v>
      </c>
      <c r="C12" s="3" t="s">
        <v>689</v>
      </c>
      <c r="D12" s="3" t="s">
        <v>14</v>
      </c>
      <c r="E12" s="4" t="str">
        <f>HYPERLINK("http://mp.weixin.qq.com/s?__biz=MzI3NTMwNjUyMw==&amp;mid=2247514522&amp;idx=1&amp;sn=abad7bbfd1dfa6647549a4d2c6ce9bd5&amp;chksm=eb0438eedc73b1f80bd2b51b73f64b393b311aabe068d8e8e1019d3aa6547c964886c9d2aac0#rd","文章永久链接")</f>
        <v>文章永久链接</v>
      </c>
    </row>
    <row r="13" spans="1:5" customFormat="1" ht="14.1" x14ac:dyDescent="0.4">
      <c r="A13" s="3" t="s">
        <v>13</v>
      </c>
      <c r="B13" s="3" t="s">
        <v>690</v>
      </c>
      <c r="C13" s="3" t="s">
        <v>689</v>
      </c>
      <c r="D13" s="3" t="s">
        <v>691</v>
      </c>
      <c r="E13" s="4" t="str">
        <f>HYPERLINK("http://mp.weixin.qq.com/s?__biz=MzI3NTMwNjUyMw==&amp;mid=2247514522&amp;idx=2&amp;sn=188be51f4514768c73d65cd207591fd8&amp;chksm=eb0438eedc73b1f8918ad8a4e8ac95ad294104ea915f03a3f359ad03d8ac64ed818c1898d096#rd","文章永久链接")</f>
        <v>文章永久链接</v>
      </c>
    </row>
    <row r="14" spans="1:5" customFormat="1" ht="14.1" x14ac:dyDescent="0.4">
      <c r="A14" s="3" t="s">
        <v>13</v>
      </c>
      <c r="B14" s="3" t="s">
        <v>692</v>
      </c>
      <c r="C14" s="3" t="s">
        <v>693</v>
      </c>
      <c r="D14" s="3" t="s">
        <v>694</v>
      </c>
      <c r="E14" s="4" t="str">
        <f>HYPERLINK("http://mp.weixin.qq.com/s?__biz=MzI3NTMwNjUyMw==&amp;mid=2247514492&amp;idx=1&amp;sn=604086418b99c46b708fc8b3275ad691&amp;chksm=eb043808dc73b11eac115e0a07c5bb9326ba0e4879e8bb38ec10e021e13bd0db67b6bdb40c81#rd","文章永久链接")</f>
        <v>文章永久链接</v>
      </c>
    </row>
    <row r="15" spans="1:5" customFormat="1" ht="14.1" x14ac:dyDescent="0.4">
      <c r="A15" s="3" t="s">
        <v>13</v>
      </c>
      <c r="B15" s="3" t="s">
        <v>308</v>
      </c>
      <c r="C15" s="3" t="s">
        <v>309</v>
      </c>
      <c r="D15" s="3" t="s">
        <v>310</v>
      </c>
      <c r="E15" s="4" t="str">
        <f>HYPERLINK("http://mp.weixin.qq.com/s?__biz=MzI3NTMwNjUyMw==&amp;mid=2247514474&amp;idx=1&amp;sn=3d18f052fea9e17905579bde89fdd217&amp;chksm=eb04381edc73b108f1c9cc4f889046857ef494e0826c5a119b115419fd2ba6b2724967293e72#rd","文章永久链接")</f>
        <v>文章永久链接</v>
      </c>
    </row>
    <row r="16" spans="1:5" customFormat="1" ht="14.1" x14ac:dyDescent="0.4">
      <c r="A16" s="3" t="s">
        <v>13</v>
      </c>
      <c r="B16" s="3" t="s">
        <v>311</v>
      </c>
      <c r="C16" s="3" t="s">
        <v>312</v>
      </c>
      <c r="D16" s="3" t="s">
        <v>313</v>
      </c>
      <c r="E16" s="4" t="str">
        <f>HYPERLINK("http://mp.weixin.qq.com/s?__biz=MzI3NTMwNjUyMw==&amp;mid=2247514467&amp;idx=1&amp;sn=a74bf2867ff5b522e19f362440751e5b&amp;chksm=eb043817dc73b1016670ddb28e14d363d1c05369a1975b10d0e4b6dce930be73d5e7d1a0cb03#rd","文章永久链接")</f>
        <v>文章永久链接</v>
      </c>
    </row>
    <row r="17" spans="1:5" customFormat="1" ht="14.1" x14ac:dyDescent="0.4">
      <c r="A17" s="3" t="s">
        <v>13</v>
      </c>
      <c r="B17" s="3" t="s">
        <v>314</v>
      </c>
      <c r="C17" s="3" t="s">
        <v>315</v>
      </c>
      <c r="D17" s="3" t="s">
        <v>316</v>
      </c>
      <c r="E17" s="4" t="str">
        <f>HYPERLINK("http://mp.weixin.qq.com/s?__biz=MzI3NTMwNjUyMw==&amp;mid=2247514466&amp;idx=1&amp;sn=722df4cb64006e3fcec4e09334cd302b&amp;chksm=eb043816dc73b100e36978e3472bd9ba503bb260e5d6b5114181b7ef431b08fdcca87667d285#rd","文章永久链接")</f>
        <v>文章永久链接</v>
      </c>
    </row>
    <row r="18" spans="1:5" customFormat="1" ht="14.1" x14ac:dyDescent="0.4">
      <c r="A18" s="3" t="s">
        <v>13</v>
      </c>
      <c r="B18" s="3" t="s">
        <v>317</v>
      </c>
      <c r="C18" s="3" t="s">
        <v>315</v>
      </c>
      <c r="D18" s="3" t="s">
        <v>318</v>
      </c>
      <c r="E18" s="4" t="str">
        <f>HYPERLINK("http://mp.weixin.qq.com/s?__biz=MzI3NTMwNjUyMw==&amp;mid=2247514466&amp;idx=2&amp;sn=41351f2e66f5d5e42a0376d848b1c5d7&amp;chksm=eb043816dc73b100df4b5bde8c91fd266b20be6c787fbdd5f3d0cd9b62ad461388a9714ae925#rd","文章永久链接")</f>
        <v>文章永久链接</v>
      </c>
    </row>
    <row r="19" spans="1:5" customFormat="1" ht="14.1" x14ac:dyDescent="0.4">
      <c r="A19" s="3" t="s">
        <v>13</v>
      </c>
      <c r="B19" s="3" t="s">
        <v>319</v>
      </c>
      <c r="C19" s="3" t="s">
        <v>315</v>
      </c>
      <c r="D19" s="3" t="s">
        <v>320</v>
      </c>
      <c r="E19" s="4" t="str">
        <f>HYPERLINK("http://mp.weixin.qq.com/s?__biz=MzI3NTMwNjUyMw==&amp;mid=2247514466&amp;idx=3&amp;sn=bd3eb053e855948e965569d33f726e5c&amp;chksm=eb043816dc73b100b49696cd3e28f2c21ea1287f54de216a19e8e3254bd4d09bd8f885351ee8#rd","文章永久链接")</f>
        <v>文章永久链接</v>
      </c>
    </row>
    <row r="20" spans="1:5" customFormat="1" ht="14.1" x14ac:dyDescent="0.4">
      <c r="A20" s="3" t="s">
        <v>13</v>
      </c>
      <c r="B20" s="3" t="s">
        <v>314</v>
      </c>
      <c r="C20" s="3" t="s">
        <v>321</v>
      </c>
      <c r="D20" s="3" t="s">
        <v>316</v>
      </c>
      <c r="E20" s="4" t="str">
        <f>HYPERLINK("http://mp.weixin.qq.com/s?__biz=MzI3NTMwNjUyMw==&amp;mid=2247514465&amp;idx=1&amp;sn=b1d94d254064fe8b607d46cbb5760b7b&amp;chksm=eb043815dc73b1037e41f343e2fd1cec637ce189c7957cd4d937963d5e8c4929d1bba94d71d8#rd","文章永久链接")</f>
        <v>文章永久链接</v>
      </c>
    </row>
    <row r="21" spans="1:5" customFormat="1" ht="14.1" x14ac:dyDescent="0.4">
      <c r="A21" s="3" t="s">
        <v>13</v>
      </c>
      <c r="B21" s="3" t="s">
        <v>319</v>
      </c>
      <c r="C21" s="3" t="s">
        <v>321</v>
      </c>
      <c r="D21" s="3" t="s">
        <v>320</v>
      </c>
      <c r="E21" s="4" t="str">
        <f>HYPERLINK("http://mp.weixin.qq.com/s?__biz=MzI3NTMwNjUyMw==&amp;mid=2247514465&amp;idx=2&amp;sn=8be8e26a6848c080b45b5d8a3d7541e6&amp;chksm=eb043815dc73b10334446c70342e8e360e757a899247733ade015881012f29879ae5e995365f#rd","文章永久链接")</f>
        <v>文章永久链接</v>
      </c>
    </row>
    <row r="22" spans="1:5" customFormat="1" ht="14.1" x14ac:dyDescent="0.4">
      <c r="A22" s="3" t="s">
        <v>13</v>
      </c>
      <c r="B22" s="3" t="s">
        <v>317</v>
      </c>
      <c r="C22" s="3" t="s">
        <v>321</v>
      </c>
      <c r="D22" s="3" t="s">
        <v>318</v>
      </c>
      <c r="E22" s="4" t="str">
        <f>HYPERLINK("http://mp.weixin.qq.com/s?__biz=MzI3NTMwNjUyMw==&amp;mid=2247514465&amp;idx=3&amp;sn=81e503fbbe56bd45c1b159492c501b5a&amp;chksm=eb043815dc73b103a80fa25ed637fcc9b0ce2decb2681b77e04eb07ccf9f17f75a695f384b8f#rd","文章永久链接")</f>
        <v>文章永久链接</v>
      </c>
    </row>
    <row r="23" spans="1:5" customFormat="1" ht="14.1" x14ac:dyDescent="0.4">
      <c r="A23" s="3" t="s">
        <v>13</v>
      </c>
      <c r="B23" s="3" t="s">
        <v>322</v>
      </c>
      <c r="C23" s="3" t="s">
        <v>323</v>
      </c>
      <c r="D23" s="3" t="s">
        <v>324</v>
      </c>
      <c r="E23" s="4" t="str">
        <f>HYPERLINK("http://mp.weixin.qq.com/s?__biz=MzI3NTMwNjUyMw==&amp;mid=2247514209&amp;idx=1&amp;sn=d57889dd0cc65d3822c6ded4b17e2e85&amp;chksm=eb043915dc73b003e9dbe35baa3e41e0332220d3017c0002cb3bd6987f8fb5a876183d93b5d2#rd","文章永久链接")</f>
        <v>文章永久链接</v>
      </c>
    </row>
    <row r="24" spans="1:5" customFormat="1" ht="14.1" x14ac:dyDescent="0.4">
      <c r="A24" s="3" t="s">
        <v>13</v>
      </c>
      <c r="B24" s="3" t="s">
        <v>15</v>
      </c>
      <c r="C24" s="3" t="s">
        <v>45</v>
      </c>
      <c r="D24" s="3" t="s">
        <v>16</v>
      </c>
      <c r="E24" s="4" t="str">
        <f>HYPERLINK("http://mp.weixin.qq.com/s?__biz=MzI3NTMwNjUyMw==&amp;mid=2247514207&amp;idx=1&amp;sn=67fd94521bcb0337e34cf6dfcc3edd10&amp;chksm=eb04392bdc73b03d17b17a8b9ee5c05f706036a3867ada10d4d3b3335f8ff5a54c6e412da3a8#rd","文章永久链接")</f>
        <v>文章永久链接</v>
      </c>
    </row>
    <row r="25" spans="1:5" customFormat="1" ht="14.1" x14ac:dyDescent="0.4">
      <c r="A25" s="3" t="s">
        <v>13</v>
      </c>
      <c r="B25" s="3" t="s">
        <v>46</v>
      </c>
      <c r="C25" s="3" t="s">
        <v>45</v>
      </c>
      <c r="D25" s="3" t="s">
        <v>14</v>
      </c>
      <c r="E25" s="4" t="str">
        <f>HYPERLINK("http://mp.weixin.qq.com/s?__biz=MzI3NTMwNjUyMw==&amp;mid=2247514207&amp;idx=2&amp;sn=f93139e1032f080a2830d81c2fb2eef0&amp;chksm=eb04392bdc73b03d3f64ff3cb0d36b1d48ebb60faef7a9d613e5c0f9306e56a7d7749acf7836#rd","文章永久链接")</f>
        <v>文章永久链接</v>
      </c>
    </row>
    <row r="26" spans="1:5" customFormat="1" ht="14.1" x14ac:dyDescent="0.4">
      <c r="A26" s="3" t="s">
        <v>13</v>
      </c>
      <c r="B26" s="3" t="s">
        <v>47</v>
      </c>
      <c r="C26" s="3" t="s">
        <v>45</v>
      </c>
      <c r="D26" s="3" t="s">
        <v>48</v>
      </c>
      <c r="E26" s="4" t="str">
        <f>HYPERLINK("http://mp.weixin.qq.com/s?__biz=MzI3NTMwNjUyMw==&amp;mid=2247514207&amp;idx=3&amp;sn=a0877833b1df07392031244e10f2ff98&amp;chksm=eb04392bdc73b03dcd82be0c12ba13cee30bc90d55dfcbcd949cc338cfc0edede5f936bcdc26#rd","文章永久链接")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r:id="rId1"/>
  <headerFooter alignWithMargins="0">
    <oddHeader>&amp;P</oddHeader>
    <oddFoote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E4AB5-FC03-4ECE-963B-73C694CA39B1}">
  <sheetPr>
    <outlinePr summaryBelow="0" summaryRight="0"/>
  </sheetPr>
  <dimension ref="A1:E20"/>
  <sheetViews>
    <sheetView tabSelected="1" zoomScaleNormal="100" workbookViewId="0">
      <selection activeCell="A2" sqref="A2:XFD7"/>
    </sheetView>
  </sheetViews>
  <sheetFormatPr defaultRowHeight="12.3" x14ac:dyDescent="0.4"/>
  <cols>
    <col min="1" max="1" width="7.19921875" style="2" customWidth="1"/>
    <col min="2" max="2" width="53.09765625" style="2" customWidth="1"/>
    <col min="3" max="3" width="17.09765625" style="2" customWidth="1"/>
    <col min="4" max="4" width="195.296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325</v>
      </c>
      <c r="B2" s="3" t="s">
        <v>998</v>
      </c>
      <c r="C2" s="3" t="s">
        <v>999</v>
      </c>
      <c r="D2" s="3" t="s">
        <v>1000</v>
      </c>
      <c r="E2" s="4" t="str">
        <f>HYPERLINK("http://mp.weixin.qq.com/s?__biz=MzUxMzkwMjY1MA==&amp;mid=2247490658&amp;idx=1&amp;sn=3480673841528376b7be1260e68a16aa&amp;chksm=f94f4d37ce38c421e491bf10d34420c9184d8ebc73ae86e55dc22e6a9f0be3115d4e3b258eb3#rd","文章永久链接")</f>
        <v>文章永久链接</v>
      </c>
    </row>
    <row r="3" spans="1:5" customFormat="1" ht="14.1" x14ac:dyDescent="0.4">
      <c r="A3" s="3" t="s">
        <v>325</v>
      </c>
      <c r="B3" s="3" t="s">
        <v>1001</v>
      </c>
      <c r="C3" s="3" t="s">
        <v>999</v>
      </c>
      <c r="D3" s="3" t="s">
        <v>1002</v>
      </c>
      <c r="E3" s="4" t="str">
        <f>HYPERLINK("http://mp.weixin.qq.com/s?__biz=MzUxMzkwMjY1MA==&amp;mid=2247490658&amp;idx=2&amp;sn=fb06b219fb8ab42076139e75a7fad65f&amp;chksm=f94f4d37ce38c4216218971467965fc9e21712297fc861ff3db080ca6e7c3139581d1b011873#rd","文章永久链接")</f>
        <v>文章永久链接</v>
      </c>
    </row>
    <row r="4" spans="1:5" customFormat="1" ht="14.1" x14ac:dyDescent="0.4">
      <c r="A4" s="3" t="s">
        <v>325</v>
      </c>
      <c r="B4" s="3" t="s">
        <v>1003</v>
      </c>
      <c r="C4" s="3" t="s">
        <v>999</v>
      </c>
      <c r="D4" s="3" t="s">
        <v>1004</v>
      </c>
      <c r="E4" s="4" t="str">
        <f>HYPERLINK("http://mp.weixin.qq.com/s?__biz=MzUxMzkwMjY1MA==&amp;mid=2247490658&amp;idx=3&amp;sn=3906e9e254cecb486a4f42f16ad42d64&amp;chksm=f94f4d37ce38c42143e713f66027113b3fbb4f0aa0fa74250d135768978678f959abfa3de6b4#rd","文章永久链接")</f>
        <v>文章永久链接</v>
      </c>
    </row>
    <row r="5" spans="1:5" customFormat="1" ht="14.1" x14ac:dyDescent="0.4">
      <c r="A5" s="3" t="s">
        <v>325</v>
      </c>
      <c r="B5" s="3" t="s">
        <v>1005</v>
      </c>
      <c r="C5" s="3" t="s">
        <v>999</v>
      </c>
      <c r="D5" s="3" t="s">
        <v>1006</v>
      </c>
      <c r="E5" s="4" t="str">
        <f>HYPERLINK("http://mp.weixin.qq.com/s?__biz=MzUxMzkwMjY1MA==&amp;mid=2247490658&amp;idx=4&amp;sn=b57cbef0f7c5a87ea0197c3e8e3b0236&amp;chksm=f94f4d37ce38c421a95f3c9f8210151d2e19afa663d1269f92eb57edc8033f0f1a9a47a3ec4b#rd","文章永久链接")</f>
        <v>文章永久链接</v>
      </c>
    </row>
    <row r="6" spans="1:5" customFormat="1" ht="14.1" x14ac:dyDescent="0.4">
      <c r="A6" s="3" t="s">
        <v>325</v>
      </c>
      <c r="B6" s="3" t="s">
        <v>940</v>
      </c>
      <c r="C6" s="3" t="s">
        <v>1007</v>
      </c>
      <c r="D6" s="3" t="s">
        <v>1008</v>
      </c>
      <c r="E6" s="4" t="str">
        <f>HYPERLINK("http://mp.weixin.qq.com/s?__biz=MzUxMzkwMjY1MA==&amp;mid=2247490567&amp;idx=1&amp;sn=f1fac674292b035074a05f66814be0a5&amp;chksm=f94f4d52ce38c44447ff8df16ebf82ab688bdcb4460fd4b991692b9f34bc4cec06800aa6aa07#rd","文章永久链接")</f>
        <v>文章永久链接</v>
      </c>
    </row>
    <row r="7" spans="1:5" customFormat="1" ht="14.1" x14ac:dyDescent="0.4">
      <c r="A7" s="3" t="s">
        <v>325</v>
      </c>
      <c r="B7" s="3" t="s">
        <v>933</v>
      </c>
      <c r="C7" s="3" t="s">
        <v>1007</v>
      </c>
      <c r="D7" s="3" t="s">
        <v>1009</v>
      </c>
      <c r="E7" s="4" t="str">
        <f>HYPERLINK("http://mp.weixin.qq.com/s?__biz=MzUxMzkwMjY1MA==&amp;mid=2247490567&amp;idx=2&amp;sn=7baba8abe11d5f5205babe8ba2e7ee8b&amp;chksm=f94f4d52ce38c44450f4bd0042bbde01ea84fcfbd5d9a83e037cb12c6a8c6e5cbc6b0c485c9a#rd","文章永久链接")</f>
        <v>文章永久链接</v>
      </c>
    </row>
    <row r="8" spans="1:5" customFormat="1" ht="14.1" x14ac:dyDescent="0.4">
      <c r="A8" s="3" t="s">
        <v>325</v>
      </c>
      <c r="B8" s="3" t="s">
        <v>695</v>
      </c>
      <c r="C8" s="3" t="s">
        <v>696</v>
      </c>
      <c r="D8" s="3" t="s">
        <v>697</v>
      </c>
      <c r="E8" s="4" t="str">
        <f>HYPERLINK("http://mp.weixin.qq.com/s?__biz=MzUxMzkwMjY1MA==&amp;mid=2247490565&amp;idx=1&amp;sn=bb0888274af1fae1e2a05b60e23f16cf&amp;chksm=f94f4d50ce38c4467b5a2135de32cbb2b03fb8143c8ad1a69586bd450bf195dd62576f783109#rd","文章永久链接")</f>
        <v>文章永久链接</v>
      </c>
    </row>
    <row r="9" spans="1:5" customFormat="1" ht="14.1" x14ac:dyDescent="0.4">
      <c r="A9" s="3" t="s">
        <v>325</v>
      </c>
      <c r="B9" s="3" t="s">
        <v>698</v>
      </c>
      <c r="C9" s="3" t="s">
        <v>696</v>
      </c>
      <c r="D9" s="3" t="s">
        <v>699</v>
      </c>
      <c r="E9" s="4" t="str">
        <f>HYPERLINK("http://mp.weixin.qq.com/s?__biz=MzUxMzkwMjY1MA==&amp;mid=2247490565&amp;idx=2&amp;sn=602846222142c776963a1e12260a8756&amp;chksm=f94f4d50ce38c44622c910a8f3bb3cb7b55c240061ed6ee9e54468de6ebdd86d19875aad2ea2#rd","文章永久链接")</f>
        <v>文章永久链接</v>
      </c>
    </row>
    <row r="10" spans="1:5" customFormat="1" ht="14.1" x14ac:dyDescent="0.4">
      <c r="A10" s="3" t="s">
        <v>325</v>
      </c>
      <c r="B10" s="3" t="s">
        <v>700</v>
      </c>
      <c r="C10" s="3" t="s">
        <v>696</v>
      </c>
      <c r="D10" s="3" t="s">
        <v>701</v>
      </c>
      <c r="E10" s="4" t="str">
        <f>HYPERLINK("http://mp.weixin.qq.com/s?__biz=MzUxMzkwMjY1MA==&amp;mid=2247490565&amp;idx=3&amp;sn=1cbe7fc8d78e7c94282dc60936f31294&amp;chksm=f94f4d50ce38c4469c651e7187c7ef0d72e79a7aa81ff039bdf02aa1818e9a33cd17ecd53067#rd","文章永久链接")</f>
        <v>文章永久链接</v>
      </c>
    </row>
    <row r="11" spans="1:5" customFormat="1" ht="14.1" x14ac:dyDescent="0.4">
      <c r="A11" s="3" t="s">
        <v>325</v>
      </c>
      <c r="B11" s="3" t="s">
        <v>702</v>
      </c>
      <c r="C11" s="3" t="s">
        <v>696</v>
      </c>
      <c r="D11" s="3" t="s">
        <v>703</v>
      </c>
      <c r="E11" s="4" t="str">
        <f>HYPERLINK("http://mp.weixin.qq.com/s?__biz=MzUxMzkwMjY1MA==&amp;mid=2247490565&amp;idx=4&amp;sn=ab70491734d39080f594c8b095133d97&amp;chksm=f94f4d50ce38c446357a1db48d40c61e7d140dbbf751ccd9875195e6c646e2c59acd65e4d2b1#rd","文章永久链接")</f>
        <v>文章永久链接</v>
      </c>
    </row>
    <row r="12" spans="1:5" customFormat="1" ht="14.1" x14ac:dyDescent="0.4">
      <c r="A12" s="3" t="s">
        <v>325</v>
      </c>
      <c r="B12" s="3" t="s">
        <v>704</v>
      </c>
      <c r="C12" s="3" t="s">
        <v>705</v>
      </c>
      <c r="D12" s="3" t="s">
        <v>706</v>
      </c>
      <c r="E12" s="4" t="str">
        <f>HYPERLINK("http://mp.weixin.qq.com/s?__biz=MzUxMzkwMjY1MA==&amp;mid=2247490256&amp;idx=1&amp;sn=8a56ebc6aabf4fe75ab2e0dd5ac9007a&amp;chksm=f94f4b85ce38c2937ad46137794c359dc167d16563fe6f39dd6cb7cee752ed1ecaf890e10be6#rd","文章永久链接")</f>
        <v>文章永久链接</v>
      </c>
    </row>
    <row r="13" spans="1:5" customFormat="1" ht="14.1" x14ac:dyDescent="0.4">
      <c r="A13" s="3" t="s">
        <v>325</v>
      </c>
      <c r="B13" s="3" t="s">
        <v>326</v>
      </c>
      <c r="C13" s="3" t="s">
        <v>327</v>
      </c>
      <c r="D13" s="3" t="s">
        <v>328</v>
      </c>
      <c r="E13" s="4" t="str">
        <f>HYPERLINK("http://mp.weixin.qq.com/s?__biz=MzUxMzkwMjY1MA==&amp;mid=2247490230&amp;idx=1&amp;sn=6be71af4fcd4f4fb9b5cdec2263e6beb&amp;chksm=f94f4be3ce38c2f5cb793406d2b208006a24bf22f0c760b8d255c17ccddabf007185d9f24025#rd","文章永久链接")</f>
        <v>文章永久链接</v>
      </c>
    </row>
    <row r="14" spans="1:5" customFormat="1" ht="14.1" x14ac:dyDescent="0.4">
      <c r="A14" s="3" t="s">
        <v>325</v>
      </c>
      <c r="B14" s="3" t="s">
        <v>329</v>
      </c>
      <c r="C14" s="3" t="s">
        <v>327</v>
      </c>
      <c r="D14" s="3" t="s">
        <v>330</v>
      </c>
      <c r="E14" s="4" t="str">
        <f>HYPERLINK("http://mp.weixin.qq.com/s?__biz=MzUxMzkwMjY1MA==&amp;mid=2247490230&amp;idx=2&amp;sn=99f0a914a3f2cdde737ccedb3a739307&amp;chksm=f94f4be3ce38c2f50fe0a79a04878c9ff082bcda6abab280b30cdef1329e061804b0b6a53306#rd","文章永久链接")</f>
        <v>文章永久链接</v>
      </c>
    </row>
    <row r="15" spans="1:5" customFormat="1" ht="14.1" x14ac:dyDescent="0.4">
      <c r="A15" s="3" t="s">
        <v>325</v>
      </c>
      <c r="B15" s="3" t="s">
        <v>331</v>
      </c>
      <c r="C15" s="3" t="s">
        <v>327</v>
      </c>
      <c r="D15" s="3" t="s">
        <v>332</v>
      </c>
      <c r="E15" s="4" t="str">
        <f>HYPERLINK("http://mp.weixin.qq.com/s?__biz=MzUxMzkwMjY1MA==&amp;mid=2247490230&amp;idx=3&amp;sn=dc8636805fd4275e5dc64a8df75b5d09&amp;chksm=f94f4be3ce38c2f50847b64e87e1b7082fbc4f3b32b70ab44a9194f23c5a64891400c5f151c7#rd","文章永久链接")</f>
        <v>文章永久链接</v>
      </c>
    </row>
    <row r="16" spans="1:5" customFormat="1" ht="14.1" x14ac:dyDescent="0.4">
      <c r="A16" s="3" t="s">
        <v>325</v>
      </c>
      <c r="B16" s="3" t="s">
        <v>333</v>
      </c>
      <c r="C16" s="3" t="s">
        <v>334</v>
      </c>
      <c r="D16" s="3" t="s">
        <v>335</v>
      </c>
      <c r="E16" s="4" t="str">
        <f>HYPERLINK("http://mp.weixin.qq.com/s?__biz=MzUxMzkwMjY1MA==&amp;mid=2247490152&amp;idx=1&amp;sn=4d7dd8dac8c34b9a947d9628d64dbdbf&amp;chksm=f94f4b3dce38c22b5c80b840c10e266a26f1761e43a0622ab8aeecb6754f68b1be6259c4871c#rd","文章永久链接")</f>
        <v>文章永久链接</v>
      </c>
    </row>
    <row r="17" spans="1:5" customFormat="1" ht="14.1" x14ac:dyDescent="0.4">
      <c r="A17" s="3" t="s">
        <v>325</v>
      </c>
      <c r="B17" s="3" t="s">
        <v>336</v>
      </c>
      <c r="C17" s="3" t="s">
        <v>334</v>
      </c>
      <c r="D17" s="3" t="s">
        <v>337</v>
      </c>
      <c r="E17" s="4" t="str">
        <f>HYPERLINK("http://mp.weixin.qq.com/s?__biz=MzUxMzkwMjY1MA==&amp;mid=2247490152&amp;idx=2&amp;sn=7ed425bd58332f551fffd84aa898f902&amp;chksm=f94f4b3dce38c22be67163236cd1096258d6aacf2495f577dc3c01c235882e6da8ffe1848020#rd","文章永久链接")</f>
        <v>文章永久链接</v>
      </c>
    </row>
    <row r="18" spans="1:5" customFormat="1" ht="14.1" x14ac:dyDescent="0.4">
      <c r="A18" s="3" t="s">
        <v>325</v>
      </c>
      <c r="B18" s="3" t="s">
        <v>338</v>
      </c>
      <c r="C18" s="3" t="s">
        <v>339</v>
      </c>
      <c r="D18" s="3" t="s">
        <v>340</v>
      </c>
      <c r="E18" s="4" t="str">
        <f>HYPERLINK("http://mp.weixin.qq.com/s?__biz=MzUxMzkwMjY1MA==&amp;mid=2247490114&amp;idx=1&amp;sn=3d09faf744fab0af4af9a9aa8eaa5c64&amp;chksm=f94f4b17ce38c201362775fcc303326d00be0250dafc3d639b4371d2e766bc72d934c1b958f9#rd","文章永久链接")</f>
        <v>文章永久链接</v>
      </c>
    </row>
    <row r="19" spans="1:5" customFormat="1" ht="14.1" x14ac:dyDescent="0.4">
      <c r="A19" s="3" t="s">
        <v>325</v>
      </c>
      <c r="B19" s="3" t="s">
        <v>341</v>
      </c>
      <c r="C19" s="3" t="s">
        <v>342</v>
      </c>
      <c r="D19" s="3" t="s">
        <v>343</v>
      </c>
      <c r="E19" s="4" t="str">
        <f>HYPERLINK("http://mp.weixin.qq.com/s?__biz=MzUxMzkwMjY1MA==&amp;mid=2247490064&amp;idx=1&amp;sn=c1f446b99a86138439b3c6bf3a2de323&amp;chksm=f94f4b45ce38c2536a7f7e455770dff662057506c3a5814fc3820d0c38984ee0df0eefcd56f5#rd","文章永久链接")</f>
        <v>文章永久链接</v>
      </c>
    </row>
    <row r="20" spans="1:5" customFormat="1" ht="14.1" x14ac:dyDescent="0.4">
      <c r="A20" s="3" t="s">
        <v>325</v>
      </c>
      <c r="B20" s="3" t="s">
        <v>344</v>
      </c>
      <c r="C20" s="3" t="s">
        <v>342</v>
      </c>
      <c r="D20" s="3" t="s">
        <v>345</v>
      </c>
      <c r="E20" s="4" t="str">
        <f>HYPERLINK("http://mp.weixin.qq.com/s?__biz=MzUxMzkwMjY1MA==&amp;mid=2247490064&amp;idx=2&amp;sn=3015260dac154b192b09b79e30fa5ed7&amp;chksm=f94f4b45ce38c253675df1e6cd00ae63d694959784ec3b3bef3cb4b2976e7d9a935aa8de8040#rd","文章永久链接")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B44C-C1E2-4E4F-B35D-46D37FD7159A}">
  <sheetPr>
    <outlinePr summaryBelow="0" summaryRight="0"/>
  </sheetPr>
  <dimension ref="A1:E78"/>
  <sheetViews>
    <sheetView zoomScaleNormal="100" workbookViewId="0">
      <selection activeCell="A2" sqref="A2:XFD29"/>
    </sheetView>
  </sheetViews>
  <sheetFormatPr defaultRowHeight="12.3" x14ac:dyDescent="0.4"/>
  <cols>
    <col min="1" max="1" width="14.3984375" style="2" customWidth="1"/>
    <col min="2" max="2" width="74.69921875" style="2" customWidth="1"/>
    <col min="3" max="3" width="17.09765625" style="2" customWidth="1"/>
    <col min="4" max="4" width="65.69921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96</v>
      </c>
      <c r="B2" s="3" t="s">
        <v>794</v>
      </c>
      <c r="C2" s="3" t="s">
        <v>795</v>
      </c>
      <c r="D2" s="3" t="s">
        <v>99</v>
      </c>
      <c r="E2" s="4" t="str">
        <f>HYPERLINK("http://mp.weixin.qq.com/s?__biz=MzA5MzEwMDEzNQ==&amp;mid=2650434792&amp;idx=1&amp;sn=aadbb2fc228c538e6cf158b318f8b943&amp;chksm=886dcde0bf1a44f6116e5a5866a248cc9edb2d8487de2c2b56f43baf49d9954a6c8673807e55#rd","文章永久链接")</f>
        <v>文章永久链接</v>
      </c>
    </row>
    <row r="3" spans="1:5" customFormat="1" ht="14.1" x14ac:dyDescent="0.4">
      <c r="A3" s="3" t="s">
        <v>96</v>
      </c>
      <c r="B3" s="3" t="s">
        <v>442</v>
      </c>
      <c r="C3" s="3" t="s">
        <v>795</v>
      </c>
      <c r="D3" s="3" t="s">
        <v>101</v>
      </c>
      <c r="E3" s="4" t="str">
        <f>HYPERLINK("http://mp.weixin.qq.com/s?__biz=MzA5MzEwMDEzNQ==&amp;mid=2650434792&amp;idx=2&amp;sn=a13664484ee067eaf9b5b563bcd23be9&amp;chksm=886dcde0bf1a44f6c35cd61e03abfb02446264faa54f66fe326dcae0281a1fc595af3181b340#rd","文章永久链接")</f>
        <v>文章永久链接</v>
      </c>
    </row>
    <row r="4" spans="1:5" customFormat="1" ht="14.1" x14ac:dyDescent="0.4">
      <c r="A4" s="3" t="s">
        <v>96</v>
      </c>
      <c r="B4" s="3" t="s">
        <v>796</v>
      </c>
      <c r="C4" s="3" t="s">
        <v>797</v>
      </c>
      <c r="D4" s="3" t="s">
        <v>99</v>
      </c>
      <c r="E4" s="4" t="str">
        <f>HYPERLINK("http://mp.weixin.qq.com/s?__biz=MzA5MzEwMDEzNQ==&amp;mid=2650434788&amp;idx=1&amp;sn=8f8a6eb407ce7a61b288db910e4b44d6&amp;chksm=886dcdecbf1a44fa97f418a6e8884a38bf48190633635a0faf667603a022a4b2ca1bb2c9613e#rd","文章永久链接")</f>
        <v>文章永久链接</v>
      </c>
    </row>
    <row r="5" spans="1:5" customFormat="1" ht="14.1" x14ac:dyDescent="0.4">
      <c r="A5" s="3" t="s">
        <v>96</v>
      </c>
      <c r="B5" s="3" t="s">
        <v>442</v>
      </c>
      <c r="C5" s="3" t="s">
        <v>797</v>
      </c>
      <c r="D5" s="3" t="s">
        <v>101</v>
      </c>
      <c r="E5" s="4" t="str">
        <f>HYPERLINK("http://mp.weixin.qq.com/s?__biz=MzA5MzEwMDEzNQ==&amp;mid=2650434788&amp;idx=2&amp;sn=4699f081ab395e8b5e76f10cf3ecdb25&amp;chksm=886dcdecbf1a44fa62b39f79b1d4a3c8610d40705908cc7066e4952b4da0eef6a06f38031beb#rd","文章永久链接")</f>
        <v>文章永久链接</v>
      </c>
    </row>
    <row r="6" spans="1:5" customFormat="1" ht="14.1" x14ac:dyDescent="0.4">
      <c r="A6" s="3" t="s">
        <v>96</v>
      </c>
      <c r="B6" s="3" t="s">
        <v>798</v>
      </c>
      <c r="C6" s="3" t="s">
        <v>799</v>
      </c>
      <c r="D6" s="3" t="s">
        <v>99</v>
      </c>
      <c r="E6" s="4" t="str">
        <f>HYPERLINK("http://mp.weixin.qq.com/s?__biz=MzA5MzEwMDEzNQ==&amp;mid=2650434779&amp;idx=1&amp;sn=3751f7802184ec2e38980db7e4c13b1b&amp;chksm=886dcdd3bf1a44c586c61d417de3ff12af553d46f63ee0344b5f7a11a80eb352458d189358e1#rd","文章永久链接")</f>
        <v>文章永久链接</v>
      </c>
    </row>
    <row r="7" spans="1:5" customFormat="1" ht="14.1" x14ac:dyDescent="0.4">
      <c r="A7" s="3" t="s">
        <v>96</v>
      </c>
      <c r="B7" s="3" t="s">
        <v>800</v>
      </c>
      <c r="C7" s="3" t="s">
        <v>799</v>
      </c>
      <c r="D7" s="3" t="s">
        <v>107</v>
      </c>
      <c r="E7" s="4" t="str">
        <f>HYPERLINK("http://mp.weixin.qq.com/s?__biz=MzA5MzEwMDEzNQ==&amp;mid=2650434779&amp;idx=2&amp;sn=117fc003a523e0496bd03e3b93bd4977&amp;chksm=886dcdd3bf1a44c5d6f6c5c97da33bec8e9e24a03cd15fab6a919b1d9cb927b3e59c129f8168#rd","文章永久链接")</f>
        <v>文章永久链接</v>
      </c>
    </row>
    <row r="8" spans="1:5" customFormat="1" ht="14.1" x14ac:dyDescent="0.4">
      <c r="A8" s="3" t="s">
        <v>96</v>
      </c>
      <c r="B8" s="3" t="s">
        <v>801</v>
      </c>
      <c r="C8" s="3" t="s">
        <v>799</v>
      </c>
      <c r="D8" s="3" t="s">
        <v>802</v>
      </c>
      <c r="E8" s="4" t="str">
        <f>HYPERLINK("http://mp.weixin.qq.com/s?__biz=MzA5MzEwMDEzNQ==&amp;mid=2650434779&amp;idx=3&amp;sn=f54a75786f4b6eea2f69846c99becf06&amp;chksm=886dcdd3bf1a44c5778f141cecc43231937cd5c4b428f4318ac4e31d4243fde46a34d0ae8595#rd","文章永久链接")</f>
        <v>文章永久链接</v>
      </c>
    </row>
    <row r="9" spans="1:5" customFormat="1" ht="14.1" x14ac:dyDescent="0.4">
      <c r="A9" s="3" t="s">
        <v>96</v>
      </c>
      <c r="B9" s="3" t="s">
        <v>442</v>
      </c>
      <c r="C9" s="3" t="s">
        <v>799</v>
      </c>
      <c r="D9" s="3" t="s">
        <v>101</v>
      </c>
      <c r="E9" s="4" t="str">
        <f>HYPERLINK("http://mp.weixin.qq.com/s?__biz=MzA5MzEwMDEzNQ==&amp;mid=2650434779&amp;idx=4&amp;sn=26c7fb2f6d2e7cc84abae445b09869bf&amp;chksm=886dcdd3bf1a44c50cb3280232945a598842246e37d12de7f271ae3d962828cd3df33353bc07#rd","文章永久链接")</f>
        <v>文章永久链接</v>
      </c>
    </row>
    <row r="10" spans="1:5" customFormat="1" ht="14.1" x14ac:dyDescent="0.4">
      <c r="A10" s="3" t="s">
        <v>96</v>
      </c>
      <c r="B10" s="3" t="s">
        <v>803</v>
      </c>
      <c r="C10" s="3" t="s">
        <v>804</v>
      </c>
      <c r="D10" s="3" t="s">
        <v>99</v>
      </c>
      <c r="E10" s="4" t="str">
        <f>HYPERLINK("http://mp.weixin.qq.com/s?__biz=MzA5MzEwMDEzNQ==&amp;mid=2650434733&amp;idx=1&amp;sn=1068da63f6c02f23a3489c948b46b999&amp;chksm=886dcda5bf1a44b3cdc477ac64cf3d7b4f8492280505f25198ddc17165b8d12d45a8957ab770#rd","文章永久链接")</f>
        <v>文章永久链接</v>
      </c>
    </row>
    <row r="11" spans="1:5" customFormat="1" ht="14.1" x14ac:dyDescent="0.4">
      <c r="A11" s="3" t="s">
        <v>96</v>
      </c>
      <c r="B11" s="3" t="s">
        <v>805</v>
      </c>
      <c r="C11" s="3" t="s">
        <v>804</v>
      </c>
      <c r="D11" s="3" t="s">
        <v>806</v>
      </c>
      <c r="E11" s="4" t="str">
        <f>HYPERLINK("http://mp.weixin.qq.com/s?__biz=MzA5MzEwMDEzNQ==&amp;mid=2650434733&amp;idx=2&amp;sn=0f313ffeb32f797cd29cdcf4c61517ec&amp;chksm=886dcda5bf1a44b3833a15500b26b4ce2aa803d97c8d63b5f1651926f67d72d75214e85e80f7#rd","文章永久链接")</f>
        <v>文章永久链接</v>
      </c>
    </row>
    <row r="12" spans="1:5" customFormat="1" ht="14.1" x14ac:dyDescent="0.4">
      <c r="A12" s="3" t="s">
        <v>96</v>
      </c>
      <c r="B12" s="3" t="s">
        <v>807</v>
      </c>
      <c r="C12" s="3" t="s">
        <v>804</v>
      </c>
      <c r="D12" s="3" t="s">
        <v>113</v>
      </c>
      <c r="E12" s="4" t="str">
        <f>HYPERLINK("http://mp.weixin.qq.com/s?__biz=MzA5MzEwMDEzNQ==&amp;mid=2650434733&amp;idx=3&amp;sn=b8c6b972956ac141827c21b6b1a62478&amp;chksm=886dcda5bf1a44b32cc4c349ef848e1768a9abe1b86147f7ef79e48a0695affa0128b40eceef#rd","文章永久链接")</f>
        <v>文章永久链接</v>
      </c>
    </row>
    <row r="13" spans="1:5" customFormat="1" ht="14.1" x14ac:dyDescent="0.4">
      <c r="A13" s="3" t="s">
        <v>96</v>
      </c>
      <c r="B13" s="3" t="s">
        <v>808</v>
      </c>
      <c r="C13" s="3" t="s">
        <v>804</v>
      </c>
      <c r="D13" s="3" t="s">
        <v>107</v>
      </c>
      <c r="E13" s="4" t="str">
        <f>HYPERLINK("http://mp.weixin.qq.com/s?__biz=MzA5MzEwMDEzNQ==&amp;mid=2650434733&amp;idx=4&amp;sn=e96c618ce14f11cef0d4a9d7dc4d7e96&amp;chksm=886dcda5bf1a44b37efbc0b8fffa879e88e58a02ed5db269ae00d879b6134ce000b725b16c4a#rd","文章永久链接")</f>
        <v>文章永久链接</v>
      </c>
    </row>
    <row r="14" spans="1:5" customFormat="1" ht="14.1" x14ac:dyDescent="0.4">
      <c r="A14" s="3" t="s">
        <v>96</v>
      </c>
      <c r="B14" s="3" t="s">
        <v>809</v>
      </c>
      <c r="C14" s="3" t="s">
        <v>804</v>
      </c>
      <c r="D14" s="3" t="s">
        <v>441</v>
      </c>
      <c r="E14" s="4" t="str">
        <f>HYPERLINK("http://mp.weixin.qq.com/s?__biz=MzA5MzEwMDEzNQ==&amp;mid=2650434733&amp;idx=5&amp;sn=28762884fff3cef9f2057dadfdfacb1f&amp;chksm=886dcda5bf1a44b31e9b530662a3f1afd79ee00d8adf019913723a2d365fc26266c73e1d7f15#rd","文章永久链接")</f>
        <v>文章永久链接</v>
      </c>
    </row>
    <row r="15" spans="1:5" customFormat="1" ht="14.1" x14ac:dyDescent="0.4">
      <c r="A15" s="3" t="s">
        <v>96</v>
      </c>
      <c r="B15" s="3" t="s">
        <v>442</v>
      </c>
      <c r="C15" s="3" t="s">
        <v>804</v>
      </c>
      <c r="D15" s="3" t="s">
        <v>101</v>
      </c>
      <c r="E15" s="4" t="str">
        <f>HYPERLINK("http://mp.weixin.qq.com/s?__biz=MzA5MzEwMDEzNQ==&amp;mid=2650434733&amp;idx=6&amp;sn=fcb4c956ae4f65db3a909c9f49e3e435&amp;chksm=886dcda5bf1a44b3975445509a99336e52900b193e3f359fc246d706faabd0749b8d0f32b0d3#rd","文章永久链接")</f>
        <v>文章永久链接</v>
      </c>
    </row>
    <row r="16" spans="1:5" customFormat="1" ht="14.1" x14ac:dyDescent="0.4">
      <c r="A16" s="3" t="s">
        <v>96</v>
      </c>
      <c r="B16" s="3" t="s">
        <v>810</v>
      </c>
      <c r="C16" s="3" t="s">
        <v>811</v>
      </c>
      <c r="D16" s="3" t="s">
        <v>99</v>
      </c>
      <c r="E16" s="4" t="str">
        <f>HYPERLINK("http://mp.weixin.qq.com/s?__biz=MzA5MzEwMDEzNQ==&amp;mid=2650434716&amp;idx=1&amp;sn=3aa4ef012e026ee9b755b886e1eec97d&amp;chksm=886dcd94bf1a44820db2d6b4f0d6941da808a20dd2ce8409f9ff6572d69559e3c8cab442b797#rd","文章永久链接")</f>
        <v>文章永久链接</v>
      </c>
    </row>
    <row r="17" spans="1:5" customFormat="1" ht="14.1" x14ac:dyDescent="0.4">
      <c r="A17" s="3" t="s">
        <v>96</v>
      </c>
      <c r="B17" s="3" t="s">
        <v>812</v>
      </c>
      <c r="C17" s="3" t="s">
        <v>811</v>
      </c>
      <c r="D17" s="3" t="s">
        <v>107</v>
      </c>
      <c r="E17" s="4" t="str">
        <f>HYPERLINK("http://mp.weixin.qq.com/s?__biz=MzA5MzEwMDEzNQ==&amp;mid=2650434716&amp;idx=2&amp;sn=8e445ab57267e871f34e6a600e2b0007&amp;chksm=886dcd94bf1a4482e13570386954572c2df2cd60c19de09f0aab5c7fac5c41238d797c2c2ba6#rd","文章永久链接")</f>
        <v>文章永久链接</v>
      </c>
    </row>
    <row r="18" spans="1:5" customFormat="1" ht="14.1" x14ac:dyDescent="0.4">
      <c r="A18" s="3" t="s">
        <v>96</v>
      </c>
      <c r="B18" s="3" t="s">
        <v>813</v>
      </c>
      <c r="C18" s="3" t="s">
        <v>811</v>
      </c>
      <c r="D18" s="3" t="s">
        <v>115</v>
      </c>
      <c r="E18" s="4" t="str">
        <f>HYPERLINK("http://mp.weixin.qq.com/s?__biz=MzA5MzEwMDEzNQ==&amp;mid=2650434716&amp;idx=3&amp;sn=3cade817eeaaefb0588d2750b68223ae&amp;chksm=886dcd94bf1a4482808b8d9e413e1d7de11ed48b348bfe1e0a7058e791a2de30c39b9e5f294f#rd","文章永久链接")</f>
        <v>文章永久链接</v>
      </c>
    </row>
    <row r="19" spans="1:5" customFormat="1" ht="14.1" x14ac:dyDescent="0.4">
      <c r="A19" s="3" t="s">
        <v>96</v>
      </c>
      <c r="B19" s="3" t="s">
        <v>814</v>
      </c>
      <c r="C19" s="3" t="s">
        <v>811</v>
      </c>
      <c r="D19" s="3" t="s">
        <v>123</v>
      </c>
      <c r="E19" s="4" t="str">
        <f>HYPERLINK("http://mp.weixin.qq.com/s?__biz=MzA5MzEwMDEzNQ==&amp;mid=2650434716&amp;idx=4&amp;sn=7d8e21c662cbfcac3661c44907aaa9a8&amp;chksm=886dcd94bf1a4482702d0895ded54a93438747a144361dc5d88cdc0eb65faa2ad0709d3fe0ad#rd","文章永久链接")</f>
        <v>文章永久链接</v>
      </c>
    </row>
    <row r="20" spans="1:5" customFormat="1" ht="14.1" x14ac:dyDescent="0.4">
      <c r="A20" s="3" t="s">
        <v>96</v>
      </c>
      <c r="B20" s="3" t="s">
        <v>815</v>
      </c>
      <c r="C20" s="3" t="s">
        <v>811</v>
      </c>
      <c r="D20" s="3" t="s">
        <v>441</v>
      </c>
      <c r="E20" s="4" t="str">
        <f>HYPERLINK("http://mp.weixin.qq.com/s?__biz=MzA5MzEwMDEzNQ==&amp;mid=2650434716&amp;idx=5&amp;sn=eb174fddd3489d339893438b82c6c3ba&amp;chksm=886dcd94bf1a4482ea999ae4bf3802f4d6055209f327cc84dd52dcc0cee5b438e46371ff6d7d#rd","文章永久链接")</f>
        <v>文章永久链接</v>
      </c>
    </row>
    <row r="21" spans="1:5" customFormat="1" ht="14.1" x14ac:dyDescent="0.4">
      <c r="A21" s="3" t="s">
        <v>96</v>
      </c>
      <c r="B21" s="3" t="s">
        <v>816</v>
      </c>
      <c r="C21" s="3" t="s">
        <v>811</v>
      </c>
      <c r="D21" s="3" t="s">
        <v>109</v>
      </c>
      <c r="E21" s="4" t="str">
        <f>HYPERLINK("http://mp.weixin.qq.com/s?__biz=MzA5MzEwMDEzNQ==&amp;mid=2650434716&amp;idx=6&amp;sn=44386ae2badebf19da15acde404f2a7f&amp;chksm=886dcd94bf1a4482a9f99d6ac62d497530c4c5fe396dac83a10e7505847d902acf85b4e0c165#rd","文章永久链接")</f>
        <v>文章永久链接</v>
      </c>
    </row>
    <row r="22" spans="1:5" customFormat="1" ht="14.1" x14ac:dyDescent="0.4">
      <c r="A22" s="3" t="s">
        <v>96</v>
      </c>
      <c r="B22" s="3" t="s">
        <v>442</v>
      </c>
      <c r="C22" s="3" t="s">
        <v>811</v>
      </c>
      <c r="D22" s="3" t="s">
        <v>101</v>
      </c>
      <c r="E22" s="4" t="str">
        <f>HYPERLINK("http://mp.weixin.qq.com/s?__biz=MzA5MzEwMDEzNQ==&amp;mid=2650434716&amp;idx=7&amp;sn=a746799c180ea015005b13caf2fa7374&amp;chksm=886dcd94bf1a44825e82a24f8efb069a5880a9df70401a53036fd5644cc49c84537e20c7cdad#rd","文章永久链接")</f>
        <v>文章永久链接</v>
      </c>
    </row>
    <row r="23" spans="1:5" customFormat="1" ht="14.1" x14ac:dyDescent="0.4">
      <c r="A23" s="3" t="s">
        <v>96</v>
      </c>
      <c r="B23" s="3" t="s">
        <v>817</v>
      </c>
      <c r="C23" s="3" t="s">
        <v>818</v>
      </c>
      <c r="D23" s="3" t="s">
        <v>99</v>
      </c>
      <c r="E23" s="4" t="str">
        <f>HYPERLINK("http://mp.weixin.qq.com/s?__biz=MzA5MzEwMDEzNQ==&amp;mid=2650434699&amp;idx=1&amp;sn=32401f699f5d4588c97f2b5859b0443e&amp;chksm=886dcd83bf1a4495fe6ebfa37babb8bcfff08c4bb2682775b2b5d354eefcfabe45c435a60f34#rd","文章永久链接")</f>
        <v>文章永久链接</v>
      </c>
    </row>
    <row r="24" spans="1:5" customFormat="1" ht="14.1" x14ac:dyDescent="0.4">
      <c r="A24" s="3" t="s">
        <v>96</v>
      </c>
      <c r="B24" s="3" t="s">
        <v>819</v>
      </c>
      <c r="C24" s="3" t="s">
        <v>818</v>
      </c>
      <c r="D24" s="3" t="s">
        <v>113</v>
      </c>
      <c r="E24" s="4" t="str">
        <f>HYPERLINK("http://mp.weixin.qq.com/s?__biz=MzA5MzEwMDEzNQ==&amp;mid=2650434699&amp;idx=2&amp;sn=ee7370e41b5d1dfc4b557874261488fb&amp;chksm=886dcd83bf1a44956652c8deeea888498477b9512f29fce18fbfc974ea33193bddf77936c527#rd","文章永久链接")</f>
        <v>文章永久链接</v>
      </c>
    </row>
    <row r="25" spans="1:5" customFormat="1" ht="14.1" x14ac:dyDescent="0.4">
      <c r="A25" s="3" t="s">
        <v>96</v>
      </c>
      <c r="B25" s="3" t="s">
        <v>820</v>
      </c>
      <c r="C25" s="3" t="s">
        <v>818</v>
      </c>
      <c r="D25" s="3" t="s">
        <v>117</v>
      </c>
      <c r="E25" s="4" t="str">
        <f>HYPERLINK("http://mp.weixin.qq.com/s?__biz=MzA5MzEwMDEzNQ==&amp;mid=2650434699&amp;idx=3&amp;sn=a4f111b2d5b3fc2a54bdd840cd29cb8f&amp;chksm=886dcd83bf1a4495c46ed941beca2bac9c2df439f7981785e17985907a0adc1a2604cb0c1ac0#rd","文章永久链接")</f>
        <v>文章永久链接</v>
      </c>
    </row>
    <row r="26" spans="1:5" customFormat="1" ht="14.1" x14ac:dyDescent="0.4">
      <c r="A26" s="3" t="s">
        <v>96</v>
      </c>
      <c r="B26" s="3" t="s">
        <v>821</v>
      </c>
      <c r="C26" s="3" t="s">
        <v>818</v>
      </c>
      <c r="D26" s="3" t="s">
        <v>117</v>
      </c>
      <c r="E26" s="4" t="str">
        <f>HYPERLINK("http://mp.weixin.qq.com/s?__biz=MzA5MzEwMDEzNQ==&amp;mid=2650434699&amp;idx=4&amp;sn=d80b080cb04fba482469ebe1a7f65694&amp;chksm=886dcd83bf1a4495789ca0666980353461fe1669c4720c1efacf23b6c3aa2b50a2a6e78e1c29#rd","文章永久链接")</f>
        <v>文章永久链接</v>
      </c>
    </row>
    <row r="27" spans="1:5" customFormat="1" ht="14.1" x14ac:dyDescent="0.4">
      <c r="A27" s="3" t="s">
        <v>96</v>
      </c>
      <c r="B27" s="3" t="s">
        <v>822</v>
      </c>
      <c r="C27" s="3" t="s">
        <v>818</v>
      </c>
      <c r="D27" s="3" t="s">
        <v>802</v>
      </c>
      <c r="E27" s="4" t="str">
        <f>HYPERLINK("http://mp.weixin.qq.com/s?__biz=MzA5MzEwMDEzNQ==&amp;mid=2650434699&amp;idx=5&amp;sn=8bf6c4557638a08c742c199b86a84500&amp;chksm=886dcd83bf1a4495a84368ff0203a4718ebe8572b44416ea1d8833e1a0cce071b8c6ec5a65a9#rd","文章永久链接")</f>
        <v>文章永久链接</v>
      </c>
    </row>
    <row r="28" spans="1:5" customFormat="1" ht="14.1" x14ac:dyDescent="0.4">
      <c r="A28" s="3" t="s">
        <v>96</v>
      </c>
      <c r="B28" s="3" t="s">
        <v>823</v>
      </c>
      <c r="C28" s="3" t="s">
        <v>818</v>
      </c>
      <c r="D28" s="3" t="s">
        <v>824</v>
      </c>
      <c r="E28" s="4" t="str">
        <f>HYPERLINK("http://mp.weixin.qq.com/s?__biz=MzA5MzEwMDEzNQ==&amp;mid=2650434699&amp;idx=6&amp;sn=a0945ab24f7075cd6520b48a5df7af3a&amp;chksm=886dcd83bf1a4495297618ea1a7cce8a0381ac273ec309bdb1fa1de63be16065c7d047904d5f#rd","文章永久链接")</f>
        <v>文章永久链接</v>
      </c>
    </row>
    <row r="29" spans="1:5" customFormat="1" ht="14.1" x14ac:dyDescent="0.4">
      <c r="A29" s="3" t="s">
        <v>96</v>
      </c>
      <c r="B29" s="3" t="s">
        <v>442</v>
      </c>
      <c r="C29" s="3" t="s">
        <v>818</v>
      </c>
      <c r="D29" s="3" t="s">
        <v>101</v>
      </c>
      <c r="E29" s="4" t="str">
        <f>HYPERLINK("http://mp.weixin.qq.com/s?__biz=MzA5MzEwMDEzNQ==&amp;mid=2650434699&amp;idx=7&amp;sn=b195cec6ea20700c948a1215600445ba&amp;chksm=886dcd83bf1a4495111e98e617fe2949a36141d15e77e0bc8fa970b3489bf713d44373c5b988#rd","文章永久链接")</f>
        <v>文章永久链接</v>
      </c>
    </row>
    <row r="30" spans="1:5" customFormat="1" ht="14.1" x14ac:dyDescent="0.4">
      <c r="A30" s="3" t="s">
        <v>96</v>
      </c>
      <c r="B30" s="3" t="s">
        <v>431</v>
      </c>
      <c r="C30" s="3" t="s">
        <v>432</v>
      </c>
      <c r="D30" s="3" t="s">
        <v>99</v>
      </c>
      <c r="E30" s="4" t="str">
        <f>HYPERLINK("http://mp.weixin.qq.com/s?__biz=MzA5MzEwMDEzNQ==&amp;mid=2650434676&amp;idx=1&amp;sn=2d41fda99f84c5df312efc4d955805cf&amp;chksm=886dcd7cbf1a446a37cb935bd88339ea92444dac9d1244e08f1f5dbb5f69068e5411d94bf0de#rd","文章永久链接")</f>
        <v>文章永久链接</v>
      </c>
    </row>
    <row r="31" spans="1:5" customFormat="1" ht="14.1" x14ac:dyDescent="0.4">
      <c r="A31" s="3" t="s">
        <v>96</v>
      </c>
      <c r="B31" s="3" t="s">
        <v>433</v>
      </c>
      <c r="C31" s="3" t="s">
        <v>434</v>
      </c>
      <c r="D31" s="3" t="s">
        <v>99</v>
      </c>
      <c r="E31" s="4" t="str">
        <f>HYPERLINK("http://mp.weixin.qq.com/s?__biz=MzA5MzEwMDEzNQ==&amp;mid=2650434670&amp;idx=1&amp;sn=99229bfb22d4ae143737b0633ae149f5&amp;chksm=886dcd66bf1a4470b9dce746a2b65c2330e560fbc425e0e4da6a902420d2b0e92415846cc317#rd","文章永久链接")</f>
        <v>文章永久链接</v>
      </c>
    </row>
    <row r="32" spans="1:5" customFormat="1" ht="14.1" x14ac:dyDescent="0.4">
      <c r="A32" s="3" t="s">
        <v>96</v>
      </c>
      <c r="B32" s="3" t="s">
        <v>435</v>
      </c>
      <c r="C32" s="3" t="s">
        <v>434</v>
      </c>
      <c r="D32" s="3" t="s">
        <v>436</v>
      </c>
      <c r="E32" s="4" t="str">
        <f>HYPERLINK("http://mp.weixin.qq.com/s?__biz=MzA5MzEwMDEzNQ==&amp;mid=2650434670&amp;idx=2&amp;sn=1a13e25290ff4ac0d3df9f12c1cbb742&amp;chksm=886dcd66bf1a44704a011c2c1a6ee1d385ff15c680d2b80bbc5aedacae022c4062ac3498d705#rd","文章永久链接")</f>
        <v>文章永久链接</v>
      </c>
    </row>
    <row r="33" spans="1:5" customFormat="1" ht="14.1" x14ac:dyDescent="0.4">
      <c r="A33" s="3" t="s">
        <v>96</v>
      </c>
      <c r="B33" s="3" t="s">
        <v>437</v>
      </c>
      <c r="C33" s="3" t="s">
        <v>434</v>
      </c>
      <c r="D33" s="3" t="s">
        <v>436</v>
      </c>
      <c r="E33" s="4" t="str">
        <f>HYPERLINK("http://mp.weixin.qq.com/s?__biz=MzA5MzEwMDEzNQ==&amp;mid=2650434670&amp;idx=3&amp;sn=1eec45f34b0142902cd645ca62e88df9&amp;chksm=886dcd66bf1a4470d9afa7d5224a0701b3ed1e4e0fa78151200981a492f5fadf0c66edad9055#rd","文章永久链接")</f>
        <v>文章永久链接</v>
      </c>
    </row>
    <row r="34" spans="1:5" customFormat="1" ht="14.1" x14ac:dyDescent="0.4">
      <c r="A34" s="3" t="s">
        <v>96</v>
      </c>
      <c r="B34" s="3" t="s">
        <v>438</v>
      </c>
      <c r="C34" s="3" t="s">
        <v>434</v>
      </c>
      <c r="D34" s="3" t="s">
        <v>113</v>
      </c>
      <c r="E34" s="4" t="str">
        <f>HYPERLINK("http://mp.weixin.qq.com/s?__biz=MzA5MzEwMDEzNQ==&amp;mid=2650434670&amp;idx=4&amp;sn=c5de0bac167044e781c46390634e3a7f&amp;chksm=886dcd66bf1a447018c7254e692defb4b2773a25d0a4ed9b6386f0ac90e1ee899b90134fdd94#rd","文章永久链接")</f>
        <v>文章永久链接</v>
      </c>
    </row>
    <row r="35" spans="1:5" customFormat="1" ht="14.1" x14ac:dyDescent="0.4">
      <c r="A35" s="3" t="s">
        <v>96</v>
      </c>
      <c r="B35" s="3" t="s">
        <v>439</v>
      </c>
      <c r="C35" s="3" t="s">
        <v>434</v>
      </c>
      <c r="D35" s="3" t="s">
        <v>113</v>
      </c>
      <c r="E35" s="4" t="str">
        <f>HYPERLINK("http://mp.weixin.qq.com/s?__biz=MzA5MzEwMDEzNQ==&amp;mid=2650434670&amp;idx=5&amp;sn=9a000a9d27c93d39cb5b224e2aec3085&amp;chksm=886dcd66bf1a44704848685932fa935511c54cc0e9d8ae562f6f07a3d443128acc7936a4691c#rd","文章永久链接")</f>
        <v>文章永久链接</v>
      </c>
    </row>
    <row r="36" spans="1:5" customFormat="1" ht="14.1" x14ac:dyDescent="0.4">
      <c r="A36" s="3" t="s">
        <v>96</v>
      </c>
      <c r="B36" s="3" t="s">
        <v>440</v>
      </c>
      <c r="C36" s="3" t="s">
        <v>434</v>
      </c>
      <c r="D36" s="3" t="s">
        <v>441</v>
      </c>
      <c r="E36" s="4" t="str">
        <f>HYPERLINK("http://mp.weixin.qq.com/s?__biz=MzA5MzEwMDEzNQ==&amp;mid=2650434670&amp;idx=6&amp;sn=d95dbeb2f24dfc261f356a30022c3d76&amp;chksm=886dcd66bf1a44707c4a71bf4fe5c82a61d8b4849f3f3f7a062ae2bfa473592f8874d4be89e9#rd","文章永久链接")</f>
        <v>文章永久链接</v>
      </c>
    </row>
    <row r="37" spans="1:5" customFormat="1" ht="14.1" x14ac:dyDescent="0.4">
      <c r="A37" s="3" t="s">
        <v>96</v>
      </c>
      <c r="B37" s="3" t="s">
        <v>442</v>
      </c>
      <c r="C37" s="3" t="s">
        <v>434</v>
      </c>
      <c r="D37" s="3" t="s">
        <v>101</v>
      </c>
      <c r="E37" s="4" t="str">
        <f>HYPERLINK("http://mp.weixin.qq.com/s?__biz=MzA5MzEwMDEzNQ==&amp;mid=2650434670&amp;idx=7&amp;sn=9014e8d34682a37c108e656ce18b018f&amp;chksm=886dcd66bf1a447086761513ef73f9c747dba020f1d377fe417a0ff28feaf45f95351dd2b30b#rd","文章永久链接")</f>
        <v>文章永久链接</v>
      </c>
    </row>
    <row r="38" spans="1:5" customFormat="1" ht="14.1" x14ac:dyDescent="0.4">
      <c r="A38" s="3" t="s">
        <v>96</v>
      </c>
      <c r="B38" s="3" t="s">
        <v>443</v>
      </c>
      <c r="C38" s="3" t="s">
        <v>444</v>
      </c>
      <c r="D38" s="3" t="s">
        <v>99</v>
      </c>
      <c r="E38" s="4" t="str">
        <f>HYPERLINK("http://mp.weixin.qq.com/s?__biz=MzA5MzEwMDEzNQ==&amp;mid=2650434653&amp;idx=1&amp;sn=05da738ea2779ee7aa8021708a3540db&amp;chksm=886dcd55bf1a4443de7fd307595b092df24bdbc079271ef0aecdf471053216ad56401eeda9d6#rd","文章永久链接")</f>
        <v>文章永久链接</v>
      </c>
    </row>
    <row r="39" spans="1:5" customFormat="1" ht="14.1" x14ac:dyDescent="0.4">
      <c r="A39" s="3" t="s">
        <v>96</v>
      </c>
      <c r="B39" s="3" t="s">
        <v>445</v>
      </c>
      <c r="C39" s="3" t="s">
        <v>444</v>
      </c>
      <c r="D39" s="3" t="s">
        <v>446</v>
      </c>
      <c r="E39" s="4" t="str">
        <f>HYPERLINK("http://mp.weixin.qq.com/s?__biz=MzA5MzEwMDEzNQ==&amp;mid=2650434653&amp;idx=2&amp;sn=fbcd5966bfb245e27f7196e4f392b4c3&amp;chksm=886dcd55bf1a4443f498e5f5018cc202a6a805f12c13e6c5a26de968749eb05f775cc805124c#rd","文章永久链接")</f>
        <v>文章永久链接</v>
      </c>
    </row>
    <row r="40" spans="1:5" customFormat="1" ht="14.1" x14ac:dyDescent="0.4">
      <c r="A40" s="3" t="s">
        <v>96</v>
      </c>
      <c r="B40" s="3" t="s">
        <v>447</v>
      </c>
      <c r="C40" s="3" t="s">
        <v>444</v>
      </c>
      <c r="D40" s="3" t="s">
        <v>448</v>
      </c>
      <c r="E40" s="4" t="str">
        <f>HYPERLINK("http://mp.weixin.qq.com/s?__biz=MzA5MzEwMDEzNQ==&amp;mid=2650434653&amp;idx=3&amp;sn=0498f8b8c5b6d33550162a49effce597&amp;chksm=886dcd55bf1a4443445b4870db469a7e942b523f4534be1a5b88cb2b329b415d394b49f45cda#rd","文章永久链接")</f>
        <v>文章永久链接</v>
      </c>
    </row>
    <row r="41" spans="1:5" customFormat="1" ht="14.1" x14ac:dyDescent="0.4">
      <c r="A41" s="3" t="s">
        <v>96</v>
      </c>
      <c r="B41" s="3" t="s">
        <v>449</v>
      </c>
      <c r="C41" s="3" t="s">
        <v>444</v>
      </c>
      <c r="D41" s="3" t="s">
        <v>450</v>
      </c>
      <c r="E41" s="4" t="str">
        <f>HYPERLINK("http://mp.weixin.qq.com/s?__biz=MzA5MzEwMDEzNQ==&amp;mid=2650434653&amp;idx=4&amp;sn=d84cfc627444a168d2cb88c3fbdf7767&amp;chksm=886dcd55bf1a4443afbdfb37f19fc28d976950338fcf8dc31799d47eb10592a11f5beefd6daf#rd","文章永久链接")</f>
        <v>文章永久链接</v>
      </c>
    </row>
    <row r="42" spans="1:5" customFormat="1" ht="14.1" x14ac:dyDescent="0.4">
      <c r="A42" s="3" t="s">
        <v>96</v>
      </c>
      <c r="B42" s="3" t="s">
        <v>451</v>
      </c>
      <c r="C42" s="3" t="s">
        <v>444</v>
      </c>
      <c r="D42" s="3" t="s">
        <v>441</v>
      </c>
      <c r="E42" s="4" t="str">
        <f>HYPERLINK("http://mp.weixin.qq.com/s?__biz=MzA5MzEwMDEzNQ==&amp;mid=2650434653&amp;idx=5&amp;sn=98de6333c3dec2ba7b9cbfb4bdc70652&amp;chksm=886dcd55bf1a44435103cf8e53f5e407ff940616947d525c7b2e70236b02d292f3ccea55f08b#rd","文章永久链接")</f>
        <v>文章永久链接</v>
      </c>
    </row>
    <row r="43" spans="1:5" customFormat="1" ht="14.1" x14ac:dyDescent="0.4">
      <c r="A43" s="3" t="s">
        <v>96</v>
      </c>
      <c r="B43" s="3" t="s">
        <v>442</v>
      </c>
      <c r="C43" s="3" t="s">
        <v>444</v>
      </c>
      <c r="D43" s="3" t="s">
        <v>101</v>
      </c>
      <c r="E43" s="4" t="str">
        <f>HYPERLINK("http://mp.weixin.qq.com/s?__biz=MzA5MzEwMDEzNQ==&amp;mid=2650434653&amp;idx=6&amp;sn=86c86cf6165279009aa0e0915dfef709&amp;chksm=886dcd55bf1a4443a476d890df6f107ba49c3e677af48cec4cd88871306249383f539a532c5c#rd","文章永久链接")</f>
        <v>文章永久链接</v>
      </c>
    </row>
    <row r="44" spans="1:5" customFormat="1" ht="14.1" x14ac:dyDescent="0.4">
      <c r="A44" s="3" t="s">
        <v>96</v>
      </c>
      <c r="B44" s="3" t="s">
        <v>452</v>
      </c>
      <c r="C44" s="3" t="s">
        <v>453</v>
      </c>
      <c r="D44" s="3" t="s">
        <v>99</v>
      </c>
      <c r="E44" s="4" t="str">
        <f>HYPERLINK("http://mp.weixin.qq.com/s?__biz=MzA5MzEwMDEzNQ==&amp;mid=2650434636&amp;idx=1&amp;sn=8e80d758bc7d9c3edd41ea081a19d602&amp;chksm=886dcd44bf1a445222aeff676661026b7a3e63ec67e131193891ed90f262f854985c7d37b0dc#rd","文章永久链接")</f>
        <v>文章永久链接</v>
      </c>
    </row>
    <row r="45" spans="1:5" customFormat="1" ht="14.1" x14ac:dyDescent="0.4">
      <c r="A45" s="3" t="s">
        <v>96</v>
      </c>
      <c r="B45" s="3" t="s">
        <v>454</v>
      </c>
      <c r="C45" s="3" t="s">
        <v>453</v>
      </c>
      <c r="D45" s="3" t="s">
        <v>436</v>
      </c>
      <c r="E45" s="4" t="str">
        <f>HYPERLINK("http://mp.weixin.qq.com/s?__biz=MzA5MzEwMDEzNQ==&amp;mid=2650434636&amp;idx=2&amp;sn=d066eed3f4982a8065cbbc068ca111db&amp;chksm=886dcd44bf1a4452f749c8a6c3077b12f60d454095363a1b343bc9d4e0d317c3da70f821801a#rd","文章永久链接")</f>
        <v>文章永久链接</v>
      </c>
    </row>
    <row r="46" spans="1:5" customFormat="1" ht="14.1" x14ac:dyDescent="0.4">
      <c r="A46" s="3" t="s">
        <v>96</v>
      </c>
      <c r="B46" s="3" t="s">
        <v>455</v>
      </c>
      <c r="C46" s="3" t="s">
        <v>453</v>
      </c>
      <c r="D46" s="3" t="s">
        <v>113</v>
      </c>
      <c r="E46" s="4" t="str">
        <f>HYPERLINK("http://mp.weixin.qq.com/s?__biz=MzA5MzEwMDEzNQ==&amp;mid=2650434636&amp;idx=3&amp;sn=5ace4653e69c7e4197efeb61415b0d9e&amp;chksm=886dcd44bf1a44524fe1c45daa2ed71f765fd2aff9176186aeabf6753cfa354ba3f9b893c742#rd","文章永久链接")</f>
        <v>文章永久链接</v>
      </c>
    </row>
    <row r="47" spans="1:5" customFormat="1" ht="14.1" x14ac:dyDescent="0.4">
      <c r="A47" s="3" t="s">
        <v>96</v>
      </c>
      <c r="B47" s="3" t="s">
        <v>456</v>
      </c>
      <c r="C47" s="3" t="s">
        <v>453</v>
      </c>
      <c r="D47" s="3" t="s">
        <v>107</v>
      </c>
      <c r="E47" s="4" t="str">
        <f>HYPERLINK("http://mp.weixin.qq.com/s?__biz=MzA5MzEwMDEzNQ==&amp;mid=2650434636&amp;idx=4&amp;sn=05c95ff1c20d7ca9777f91990a9c4c7f&amp;chksm=886dcd44bf1a4452d45bd09f0e5293d5b4965932f010068a3972b12035ffa80f95d06778571c#rd","文章永久链接")</f>
        <v>文章永久链接</v>
      </c>
    </row>
    <row r="48" spans="1:5" customFormat="1" ht="14.1" x14ac:dyDescent="0.4">
      <c r="A48" s="3" t="s">
        <v>96</v>
      </c>
      <c r="B48" s="3" t="s">
        <v>457</v>
      </c>
      <c r="C48" s="3" t="s">
        <v>453</v>
      </c>
      <c r="D48" s="3" t="s">
        <v>448</v>
      </c>
      <c r="E48" s="4" t="str">
        <f>HYPERLINK("http://mp.weixin.qq.com/s?__biz=MzA5MzEwMDEzNQ==&amp;mid=2650434636&amp;idx=5&amp;sn=49024b2624e80dea5cdc7ad087a20c7b&amp;chksm=886dcd44bf1a4452cfbfc2da2d3b7565fbb9eef171d3d826e4f2e6de0a120b47c3bd44d7efcc#rd","文章永久链接")</f>
        <v>文章永久链接</v>
      </c>
    </row>
    <row r="49" spans="1:5" customFormat="1" ht="14.1" x14ac:dyDescent="0.4">
      <c r="A49" s="3" t="s">
        <v>96</v>
      </c>
      <c r="B49" s="3" t="s">
        <v>458</v>
      </c>
      <c r="C49" s="3" t="s">
        <v>453</v>
      </c>
      <c r="D49" s="3" t="s">
        <v>117</v>
      </c>
      <c r="E49" s="4" t="str">
        <f>HYPERLINK("http://mp.weixin.qq.com/s?__biz=MzA5MzEwMDEzNQ==&amp;mid=2650434636&amp;idx=6&amp;sn=a9bbd760dba6be41031b99e8b9d34682&amp;chksm=886dcd44bf1a4452aa1541f6b4528b0e65d320743608f0ed36d0c2de362c355e86544f197a90#rd","文章永久链接")</f>
        <v>文章永久链接</v>
      </c>
    </row>
    <row r="50" spans="1:5" customFormat="1" ht="14.1" x14ac:dyDescent="0.4">
      <c r="A50" s="3" t="s">
        <v>96</v>
      </c>
      <c r="B50" s="3" t="s">
        <v>459</v>
      </c>
      <c r="C50" s="3" t="s">
        <v>453</v>
      </c>
      <c r="D50" s="3" t="s">
        <v>460</v>
      </c>
      <c r="E50" s="4" t="str">
        <f>HYPERLINK("http://mp.weixin.qq.com/s?__biz=MzA5MzEwMDEzNQ==&amp;mid=2650434636&amp;idx=7&amp;sn=12c917a3aa777e47c8ae8146a0888ce1&amp;chksm=886dcd44bf1a4452873cf953d1ea213db07f4442c96b4d5646396a044e40ceb5b327b3aaaa7a#rd","文章永久链接")</f>
        <v>文章永久链接</v>
      </c>
    </row>
    <row r="51" spans="1:5" customFormat="1" ht="14.1" x14ac:dyDescent="0.4">
      <c r="A51" s="3" t="s">
        <v>96</v>
      </c>
      <c r="B51" s="3" t="s">
        <v>442</v>
      </c>
      <c r="C51" s="3" t="s">
        <v>453</v>
      </c>
      <c r="D51" s="3" t="s">
        <v>101</v>
      </c>
      <c r="E51" s="4" t="str">
        <f>HYPERLINK("http://mp.weixin.qq.com/s?__biz=MzA5MzEwMDEzNQ==&amp;mid=2650434636&amp;idx=8&amp;sn=6499fbd18bf07ea0e23ae34311b0bdf9&amp;chksm=886dcd44bf1a44523d5844b6928066da44a2e22a68a44e000094db7954598f2b7d2f2ea9fe40#rd","文章永久链接")</f>
        <v>文章永久链接</v>
      </c>
    </row>
    <row r="52" spans="1:5" customFormat="1" ht="14.1" x14ac:dyDescent="0.4">
      <c r="A52" s="3" t="s">
        <v>96</v>
      </c>
      <c r="B52" s="3" t="s">
        <v>461</v>
      </c>
      <c r="C52" s="3" t="s">
        <v>462</v>
      </c>
      <c r="D52" s="3" t="s">
        <v>99</v>
      </c>
      <c r="E52" s="4" t="str">
        <f>HYPERLINK("http://mp.weixin.qq.com/s?__biz=MzA5MzEwMDEzNQ==&amp;mid=2650434616&amp;idx=1&amp;sn=d447d31c5dfc8a4e39009f17c728c190&amp;chksm=886dcd30bf1a44268a1e64d4183c935c2f954327138d5b278036e8bd94ee815218c27bce6943#rd","文章永久链接")</f>
        <v>文章永久链接</v>
      </c>
    </row>
    <row r="53" spans="1:5" customFormat="1" ht="14.1" x14ac:dyDescent="0.4">
      <c r="A53" s="3" t="s">
        <v>96</v>
      </c>
      <c r="B53" s="3" t="s">
        <v>463</v>
      </c>
      <c r="C53" s="3" t="s">
        <v>462</v>
      </c>
      <c r="D53" s="3" t="s">
        <v>113</v>
      </c>
      <c r="E53" s="4" t="str">
        <f>HYPERLINK("http://mp.weixin.qq.com/s?__biz=MzA5MzEwMDEzNQ==&amp;mid=2650434616&amp;idx=2&amp;sn=e06ee14ccb3926f8eb94b4ad6ec65f12&amp;chksm=886dcd30bf1a4426e54e3bdd1f53b20f72acacaed2ad73f5bfd511a527ceb56687980b0ff77b#rd","文章永久链接")</f>
        <v>文章永久链接</v>
      </c>
    </row>
    <row r="54" spans="1:5" customFormat="1" ht="14.1" x14ac:dyDescent="0.4">
      <c r="A54" s="3" t="s">
        <v>96</v>
      </c>
      <c r="B54" s="3" t="s">
        <v>464</v>
      </c>
      <c r="C54" s="3" t="s">
        <v>462</v>
      </c>
      <c r="D54" s="3" t="s">
        <v>107</v>
      </c>
      <c r="E54" s="4" t="str">
        <f>HYPERLINK("http://mp.weixin.qq.com/s?__biz=MzA5MzEwMDEzNQ==&amp;mid=2650434616&amp;idx=3&amp;sn=4992bae66a5e9923aee265615aac7caf&amp;chksm=886dcd30bf1a4426283f85ac37bd3db5629a5443ffac8f46cf37ff9173b32e8b82f721254523#rd","文章永久链接")</f>
        <v>文章永久链接</v>
      </c>
    </row>
    <row r="55" spans="1:5" customFormat="1" ht="14.1" x14ac:dyDescent="0.4">
      <c r="A55" s="3" t="s">
        <v>96</v>
      </c>
      <c r="B55" s="3" t="s">
        <v>465</v>
      </c>
      <c r="C55" s="3" t="s">
        <v>462</v>
      </c>
      <c r="D55" s="3" t="s">
        <v>446</v>
      </c>
      <c r="E55" s="4" t="str">
        <f>HYPERLINK("http://mp.weixin.qq.com/s?__biz=MzA5MzEwMDEzNQ==&amp;mid=2650434616&amp;idx=4&amp;sn=4f3db152c02ee3ca3d6905e222a70b8a&amp;chksm=886dcd30bf1a44264204c38613a9e5c11c817b0d7723fd3de5051bce7eb4a3b8b35e88d98d27#rd","文章永久链接")</f>
        <v>文章永久链接</v>
      </c>
    </row>
    <row r="56" spans="1:5" customFormat="1" ht="14.1" x14ac:dyDescent="0.4">
      <c r="A56" s="3" t="s">
        <v>96</v>
      </c>
      <c r="B56" s="3" t="s">
        <v>466</v>
      </c>
      <c r="C56" s="3" t="s">
        <v>462</v>
      </c>
      <c r="D56" s="3" t="s">
        <v>123</v>
      </c>
      <c r="E56" s="4" t="str">
        <f>HYPERLINK("http://mp.weixin.qq.com/s?__biz=MzA5MzEwMDEzNQ==&amp;mid=2650434616&amp;idx=5&amp;sn=ed5405977e16c32c36184309fb1334b7&amp;chksm=886dcd30bf1a44264f526491a84b28b41b32b1862d3d4930008f648acc39a973394e962b8715#rd","文章永久链接")</f>
        <v>文章永久链接</v>
      </c>
    </row>
    <row r="57" spans="1:5" customFormat="1" ht="14.1" x14ac:dyDescent="0.4">
      <c r="A57" s="3" t="s">
        <v>96</v>
      </c>
      <c r="B57" s="3" t="s">
        <v>442</v>
      </c>
      <c r="C57" s="3" t="s">
        <v>462</v>
      </c>
      <c r="D57" s="3" t="s">
        <v>101</v>
      </c>
      <c r="E57" s="4" t="str">
        <f>HYPERLINK("http://mp.weixin.qq.com/s?__biz=MzA5MzEwMDEzNQ==&amp;mid=2650434616&amp;idx=6&amp;sn=5f76ee62d06b106c2def0d77845ab886&amp;chksm=886dcd30bf1a44265af90b7557be2f6233ad051dcc3ccb9afd27ef0a52841145141cd5855709#rd","文章永久链接")</f>
        <v>文章永久链接</v>
      </c>
    </row>
    <row r="58" spans="1:5" customFormat="1" ht="14.1" x14ac:dyDescent="0.4">
      <c r="A58" s="3" t="s">
        <v>96</v>
      </c>
      <c r="B58" s="3" t="s">
        <v>467</v>
      </c>
      <c r="C58" s="3" t="s">
        <v>468</v>
      </c>
      <c r="D58" s="3" t="s">
        <v>99</v>
      </c>
      <c r="E58" s="4" t="str">
        <f>HYPERLINK("http://mp.weixin.qq.com/s?__biz=MzA5MzEwMDEzNQ==&amp;mid=2650434604&amp;idx=1&amp;sn=eed95eb5ec2079959464e6df0995632b&amp;chksm=886dcd24bf1a4432576d3119e4c47313f140cbce3a546eb3b629f89912c3d18945bf652f833c#rd","文章永久链接")</f>
        <v>文章永久链接</v>
      </c>
    </row>
    <row r="59" spans="1:5" customFormat="1" ht="14.1" x14ac:dyDescent="0.4">
      <c r="A59" s="3" t="s">
        <v>96</v>
      </c>
      <c r="B59" s="3" t="s">
        <v>469</v>
      </c>
      <c r="C59" s="3" t="s">
        <v>468</v>
      </c>
      <c r="D59" s="3" t="s">
        <v>446</v>
      </c>
      <c r="E59" s="4" t="str">
        <f>HYPERLINK("http://mp.weixin.qq.com/s?__biz=MzA5MzEwMDEzNQ==&amp;mid=2650434604&amp;idx=2&amp;sn=5507da0bbba12ec40c503fbcd9d7c63c&amp;chksm=886dcd24bf1a44328badfec8c959a22933bc257a24e9300445146cfe23500677afa7f4e3a384#rd","文章永久链接")</f>
        <v>文章永久链接</v>
      </c>
    </row>
    <row r="60" spans="1:5" customFormat="1" ht="14.1" x14ac:dyDescent="0.4">
      <c r="A60" s="3" t="s">
        <v>96</v>
      </c>
      <c r="B60" s="3" t="s">
        <v>470</v>
      </c>
      <c r="C60" s="3" t="s">
        <v>468</v>
      </c>
      <c r="D60" s="3" t="s">
        <v>115</v>
      </c>
      <c r="E60" s="4" t="str">
        <f>HYPERLINK("http://mp.weixin.qq.com/s?__biz=MzA5MzEwMDEzNQ==&amp;mid=2650434604&amp;idx=3&amp;sn=b6c826e1e895d6727f5e55565fa6a3d6&amp;chksm=886dcd24bf1a44322d2b2ef89fc49f58157ee6c09ee7f2037c53df50f932d14c5ae3f713ff8c#rd","文章永久链接")</f>
        <v>文章永久链接</v>
      </c>
    </row>
    <row r="61" spans="1:5" customFormat="1" ht="14.1" x14ac:dyDescent="0.4">
      <c r="A61" s="3" t="s">
        <v>96</v>
      </c>
      <c r="B61" s="3" t="s">
        <v>471</v>
      </c>
      <c r="C61" s="3" t="s">
        <v>468</v>
      </c>
      <c r="D61" s="3" t="s">
        <v>472</v>
      </c>
      <c r="E61" s="4" t="str">
        <f>HYPERLINK("http://mp.weixin.qq.com/s?__biz=MzA5MzEwMDEzNQ==&amp;mid=2650434604&amp;idx=4&amp;sn=b8456f2c2006adf752da548a140b5772&amp;chksm=886dcd24bf1a4432da316afc1fc8fa55b45512f85e90f337df2995ae833003a2613ee670e984#rd","文章永久链接")</f>
        <v>文章永久链接</v>
      </c>
    </row>
    <row r="62" spans="1:5" customFormat="1" ht="14.1" x14ac:dyDescent="0.4">
      <c r="A62" s="3" t="s">
        <v>96</v>
      </c>
      <c r="B62" s="3" t="s">
        <v>473</v>
      </c>
      <c r="C62" s="3" t="s">
        <v>468</v>
      </c>
      <c r="D62" s="3" t="s">
        <v>474</v>
      </c>
      <c r="E62" s="4" t="str">
        <f>HYPERLINK("http://mp.weixin.qq.com/s?__biz=MzA5MzEwMDEzNQ==&amp;mid=2650434604&amp;idx=5&amp;sn=86c14d7fc0f5a0c1d8bc39ef8d9c4c4f&amp;chksm=886dcd24bf1a44322f28449de6024dabf552439bd73470988f0aa39259fc5501ca8e4bba6635#rd","文章永久链接")</f>
        <v>文章永久链接</v>
      </c>
    </row>
    <row r="63" spans="1:5" customFormat="1" ht="14.1" x14ac:dyDescent="0.4">
      <c r="A63" s="3" t="s">
        <v>96</v>
      </c>
      <c r="B63" s="3" t="s">
        <v>100</v>
      </c>
      <c r="C63" s="3" t="s">
        <v>468</v>
      </c>
      <c r="D63" s="3" t="s">
        <v>101</v>
      </c>
      <c r="E63" s="4" t="str">
        <f>HYPERLINK("http://mp.weixin.qq.com/s?__biz=MzA5MzEwMDEzNQ==&amp;mid=2650434604&amp;idx=6&amp;sn=7fa61268e5ee1ad431d789da5b3a394c&amp;chksm=886dcd24bf1a4432cf1e4b9c9bbb3309eb1a5322b896323f5ceea8223a2da3bcd42c35db2628#rd","文章永久链接")</f>
        <v>文章永久链接</v>
      </c>
    </row>
    <row r="64" spans="1:5" customFormat="1" ht="14.1" x14ac:dyDescent="0.4">
      <c r="A64" s="3" t="s">
        <v>96</v>
      </c>
      <c r="B64" s="3" t="s">
        <v>97</v>
      </c>
      <c r="C64" s="3" t="s">
        <v>98</v>
      </c>
      <c r="D64" s="3" t="s">
        <v>99</v>
      </c>
      <c r="E64" s="4" t="str">
        <f>HYPERLINK("http://mp.weixin.qq.com/s?__biz=MzA5MzEwMDEzNQ==&amp;mid=2650434582&amp;idx=1&amp;sn=b16408d8e09528e8d987d74dd5402932&amp;chksm=886dcd1ebf1a440842ffa5ad4c52953412c17a45dd5c220660aa5e58c1aba47801c17ff58149#rd","文章永久链接")</f>
        <v>文章永久链接</v>
      </c>
    </row>
    <row r="65" spans="1:5" customFormat="1" ht="14.1" x14ac:dyDescent="0.4">
      <c r="A65" s="3" t="s">
        <v>96</v>
      </c>
      <c r="B65" s="3" t="s">
        <v>100</v>
      </c>
      <c r="C65" s="3" t="s">
        <v>98</v>
      </c>
      <c r="D65" s="3" t="s">
        <v>101</v>
      </c>
      <c r="E65" s="4" t="str">
        <f>HYPERLINK("http://mp.weixin.qq.com/s?__biz=MzA5MzEwMDEzNQ==&amp;mid=2650434582&amp;idx=2&amp;sn=4944a4f600fcb4c964b17799dd071c0a&amp;chksm=886dcd1ebf1a44086a0145df9113f166604bd143ff8fe8d8cc9237d644804e25df11214fc929#rd","文章永久链接")</f>
        <v>文章永久链接</v>
      </c>
    </row>
    <row r="66" spans="1:5" customFormat="1" ht="14.1" x14ac:dyDescent="0.4">
      <c r="A66" s="3" t="s">
        <v>96</v>
      </c>
      <c r="B66" s="3" t="s">
        <v>102</v>
      </c>
      <c r="C66" s="3" t="s">
        <v>103</v>
      </c>
      <c r="D66" s="3" t="s">
        <v>99</v>
      </c>
      <c r="E66" s="4" t="str">
        <f>HYPERLINK("http://mp.weixin.qq.com/s?__biz=MzA5MzEwMDEzNQ==&amp;mid=2650434577&amp;idx=1&amp;sn=1b96c99f105acd2d5d851acce6e3ab40&amp;chksm=886dcd19bf1a440f3b74146e7fc59a37302a111b19edf13a07f0a3b0770e44faf634547f2020#rd","文章永久链接")</f>
        <v>文章永久链接</v>
      </c>
    </row>
    <row r="67" spans="1:5" customFormat="1" ht="14.1" x14ac:dyDescent="0.4">
      <c r="A67" s="3" t="s">
        <v>96</v>
      </c>
      <c r="B67" s="3" t="s">
        <v>104</v>
      </c>
      <c r="C67" s="3" t="s">
        <v>103</v>
      </c>
      <c r="D67" s="3" t="s">
        <v>105</v>
      </c>
      <c r="E67" s="4" t="str">
        <f>HYPERLINK("http://mp.weixin.qq.com/s?__biz=MzA5MzEwMDEzNQ==&amp;mid=2650434577&amp;idx=2&amp;sn=8f3ae5365a51cf2386c6ed8c3fee1b4c&amp;chksm=886dcd19bf1a440fef7fdc7a54ef677677ce498482a290310e4f1b16a7ac3dce454dae540a2f#rd","文章永久链接")</f>
        <v>文章永久链接</v>
      </c>
    </row>
    <row r="68" spans="1:5" customFormat="1" ht="14.1" x14ac:dyDescent="0.4">
      <c r="A68" s="3" t="s">
        <v>96</v>
      </c>
      <c r="B68" s="3" t="s">
        <v>106</v>
      </c>
      <c r="C68" s="3" t="s">
        <v>103</v>
      </c>
      <c r="D68" s="3" t="s">
        <v>107</v>
      </c>
      <c r="E68" s="4" t="str">
        <f>HYPERLINK("http://mp.weixin.qq.com/s?__biz=MzA5MzEwMDEzNQ==&amp;mid=2650434577&amp;idx=3&amp;sn=8297ac545257f3d9338d33adb8f41549&amp;chksm=886dcd19bf1a440f6979cc7d335989657e98e0180c3d09b19b6afaabcf82f2441d9bfb6dc0a0#rd","文章永久链接")</f>
        <v>文章永久链接</v>
      </c>
    </row>
    <row r="69" spans="1:5" customFormat="1" ht="14.1" x14ac:dyDescent="0.4">
      <c r="A69" s="3" t="s">
        <v>96</v>
      </c>
      <c r="B69" s="3" t="s">
        <v>108</v>
      </c>
      <c r="C69" s="3" t="s">
        <v>103</v>
      </c>
      <c r="D69" s="3" t="s">
        <v>109</v>
      </c>
      <c r="E69" s="4" t="str">
        <f>HYPERLINK("http://mp.weixin.qq.com/s?__biz=MzA5MzEwMDEzNQ==&amp;mid=2650434577&amp;idx=4&amp;sn=7274c17b49e52b2dbc9c2ddfcc0b2a4f&amp;chksm=886dcd19bf1a440f024f931d1401fa9fe5dc1db50ed5a79d94cf787ebae9b9c069d141707446#rd","文章永久链接")</f>
        <v>文章永久链接</v>
      </c>
    </row>
    <row r="70" spans="1:5" customFormat="1" ht="14.1" x14ac:dyDescent="0.4">
      <c r="A70" s="3" t="s">
        <v>96</v>
      </c>
      <c r="B70" s="3" t="s">
        <v>100</v>
      </c>
      <c r="C70" s="3" t="s">
        <v>103</v>
      </c>
      <c r="D70" s="3" t="s">
        <v>101</v>
      </c>
      <c r="E70" s="4" t="str">
        <f>HYPERLINK("http://mp.weixin.qq.com/s?__biz=MzA5MzEwMDEzNQ==&amp;mid=2650434577&amp;idx=5&amp;sn=f9364df257086a2f3ab025551b262a3c&amp;chksm=886dcd19bf1a440fafd9c8a29743ef56396e79a6d7dc7e9fe50a68d3e3202489c13ad976f140#rd","文章永久链接")</f>
        <v>文章永久链接</v>
      </c>
    </row>
    <row r="71" spans="1:5" customFormat="1" ht="14.1" x14ac:dyDescent="0.4">
      <c r="A71" s="3" t="s">
        <v>96</v>
      </c>
      <c r="B71" s="3" t="s">
        <v>110</v>
      </c>
      <c r="C71" s="3" t="s">
        <v>111</v>
      </c>
      <c r="D71" s="3" t="s">
        <v>99</v>
      </c>
      <c r="E71" s="4" t="str">
        <f>HYPERLINK("http://mp.weixin.qq.com/s?__biz=MzA5MzEwMDEzNQ==&amp;mid=2650434559&amp;idx=1&amp;sn=3611da21dd4df7cab70cd877483a2e22&amp;chksm=886dcaf7bf1a43e1abaf7c747e87aae39720ff54698b918c9f95efeb57a4d0027dfd869530a9#rd","文章永久链接")</f>
        <v>文章永久链接</v>
      </c>
    </row>
    <row r="72" spans="1:5" customFormat="1" ht="14.1" x14ac:dyDescent="0.4">
      <c r="A72" s="3" t="s">
        <v>96</v>
      </c>
      <c r="B72" s="3" t="s">
        <v>112</v>
      </c>
      <c r="C72" s="3" t="s">
        <v>111</v>
      </c>
      <c r="D72" s="3" t="s">
        <v>113</v>
      </c>
      <c r="E72" s="4" t="str">
        <f>HYPERLINK("http://mp.weixin.qq.com/s?__biz=MzA5MzEwMDEzNQ==&amp;mid=2650434559&amp;idx=2&amp;sn=1b6618239c44436c0b1e817f276ba3f7&amp;chksm=886dcaf7bf1a43e11dcdae1a5e94efa3364994e353e05920b66a6d11814adcedeeb6875d0b34#rd","文章永久链接")</f>
        <v>文章永久链接</v>
      </c>
    </row>
    <row r="73" spans="1:5" customFormat="1" ht="14.1" x14ac:dyDescent="0.4">
      <c r="A73" s="3" t="s">
        <v>96</v>
      </c>
      <c r="B73" s="3" t="s">
        <v>114</v>
      </c>
      <c r="C73" s="3" t="s">
        <v>111</v>
      </c>
      <c r="D73" s="3" t="s">
        <v>115</v>
      </c>
      <c r="E73" s="4" t="str">
        <f>HYPERLINK("http://mp.weixin.qq.com/s?__biz=MzA5MzEwMDEzNQ==&amp;mid=2650434559&amp;idx=3&amp;sn=46ce4fbcd6a22a63ec2f0c9f409103c4&amp;chksm=886dcaf7bf1a43e1b9f17798d694c55bac2c508a355a7adc809715fca73d6463f3b3d8a6a68c#rd","文章永久链接")</f>
        <v>文章永久链接</v>
      </c>
    </row>
    <row r="74" spans="1:5" customFormat="1" ht="14.1" x14ac:dyDescent="0.4">
      <c r="A74" s="3" t="s">
        <v>96</v>
      </c>
      <c r="B74" s="3" t="s">
        <v>116</v>
      </c>
      <c r="C74" s="3" t="s">
        <v>111</v>
      </c>
      <c r="D74" s="3" t="s">
        <v>117</v>
      </c>
      <c r="E74" s="4" t="str">
        <f>HYPERLINK("http://mp.weixin.qq.com/s?__biz=MzA5MzEwMDEzNQ==&amp;mid=2650434559&amp;idx=4&amp;sn=ee67f01b95754cbc2c31828751b93173&amp;chksm=886dcaf7bf1a43e15703098d64d87907bb0eac560b942f61d8fdfe6861ba421f89b2d2c6878e#rd","文章永久链接")</f>
        <v>文章永久链接</v>
      </c>
    </row>
    <row r="75" spans="1:5" customFormat="1" ht="14.1" x14ac:dyDescent="0.4">
      <c r="A75" s="3" t="s">
        <v>96</v>
      </c>
      <c r="B75" s="3" t="s">
        <v>118</v>
      </c>
      <c r="C75" s="3" t="s">
        <v>111</v>
      </c>
      <c r="D75" s="3" t="s">
        <v>119</v>
      </c>
      <c r="E75" s="4" t="str">
        <f>HYPERLINK("http://mp.weixin.qq.com/s?__biz=MzA5MzEwMDEzNQ==&amp;mid=2650434559&amp;idx=5&amp;sn=68fc71c8ff578ce4d3a5f7d45e32466f&amp;chksm=886dcaf7bf1a43e1f088f57840de33c17140ab63716706c7e5abf015e75b650a3bef07bdcb8f#rd","文章永久链接")</f>
        <v>文章永久链接</v>
      </c>
    </row>
    <row r="76" spans="1:5" customFormat="1" ht="14.1" x14ac:dyDescent="0.4">
      <c r="A76" s="3" t="s">
        <v>96</v>
      </c>
      <c r="B76" s="3" t="s">
        <v>120</v>
      </c>
      <c r="C76" s="3" t="s">
        <v>111</v>
      </c>
      <c r="D76" s="3" t="s">
        <v>121</v>
      </c>
      <c r="E76" s="4" t="str">
        <f>HYPERLINK("http://mp.weixin.qq.com/s?__biz=MzA5MzEwMDEzNQ==&amp;mid=2650434559&amp;idx=6&amp;sn=df596038735abbb2cccf0c5e1df69bb4&amp;chksm=886dcaf7bf1a43e1dbd1bb46b657d67ccdae1f6c8c1eea4a950cd54969dcb3fa5042567a34d5#rd","文章永久链接")</f>
        <v>文章永久链接</v>
      </c>
    </row>
    <row r="77" spans="1:5" customFormat="1" ht="14.1" x14ac:dyDescent="0.4">
      <c r="A77" s="3" t="s">
        <v>96</v>
      </c>
      <c r="B77" s="3" t="s">
        <v>122</v>
      </c>
      <c r="C77" s="3" t="s">
        <v>111</v>
      </c>
      <c r="D77" s="3" t="s">
        <v>123</v>
      </c>
      <c r="E77" s="4" t="str">
        <f>HYPERLINK("http://mp.weixin.qq.com/s?__biz=MzA5MzEwMDEzNQ==&amp;mid=2650434559&amp;idx=7&amp;sn=4de2428c534f462a3aa859cf8e2db9e6&amp;chksm=886dcaf7bf1a43e1cbd63443a66283bbfab7a67d30a66cba64e4f6dc03fd8a71af13c8cac1dc#rd","文章永久链接")</f>
        <v>文章永久链接</v>
      </c>
    </row>
    <row r="78" spans="1:5" customFormat="1" ht="14.1" x14ac:dyDescent="0.4">
      <c r="A78" s="3" t="s">
        <v>96</v>
      </c>
      <c r="B78" s="3" t="s">
        <v>100</v>
      </c>
      <c r="C78" s="3" t="s">
        <v>111</v>
      </c>
      <c r="D78" s="3" t="s">
        <v>101</v>
      </c>
      <c r="E78" s="4" t="str">
        <f>HYPERLINK("http://mp.weixin.qq.com/s?__biz=MzA5MzEwMDEzNQ==&amp;mid=2650434559&amp;idx=8&amp;sn=31b931672cb4a86ce4b486f1ad2a1544&amp;chksm=886dcaf7bf1a43e1013a7550ca62d8333de9866b164763ae145e75fc336b060c5827da7ec470#rd","文章永久链接")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1D62-0CD0-46CF-B5D2-B473C3BA227A}">
  <sheetPr>
    <outlinePr summaryBelow="0" summaryRight="0"/>
  </sheetPr>
  <dimension ref="A1:E70"/>
  <sheetViews>
    <sheetView topLeftCell="A9" zoomScaleNormal="100" workbookViewId="0">
      <selection activeCell="D28" sqref="D28"/>
    </sheetView>
  </sheetViews>
  <sheetFormatPr defaultRowHeight="12.3" x14ac:dyDescent="0.4"/>
  <cols>
    <col min="1" max="1" width="10.796875" style="2" customWidth="1"/>
    <col min="2" max="2" width="98.09765625" style="2" customWidth="1"/>
    <col min="3" max="3" width="17.09765625" style="2" customWidth="1"/>
    <col min="4" max="4" width="108.89843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6</v>
      </c>
      <c r="B2" s="3" t="s">
        <v>825</v>
      </c>
      <c r="C2" s="3" t="s">
        <v>826</v>
      </c>
      <c r="D2" s="3" t="s">
        <v>126</v>
      </c>
      <c r="E2" s="4" t="str">
        <f>HYPERLINK("http://mp.weixin.qq.com/s?__biz=MzI1NjQ3NzAwNQ==&amp;mid=2247510508&amp;idx=1&amp;sn=2b43c53168537bedc958aaab56a6da68&amp;chksm=ea24fbcedd5372d8c3a34c9627c365f4297590b0a13a254c5030c2230b93c1a42c46a3b6ff8b#rd","文章永久链接")</f>
        <v>文章永久链接</v>
      </c>
    </row>
    <row r="3" spans="1:5" customFormat="1" ht="14.1" x14ac:dyDescent="0.4">
      <c r="A3" s="3" t="s">
        <v>6</v>
      </c>
      <c r="B3" s="3" t="s">
        <v>827</v>
      </c>
      <c r="C3" s="3" t="s">
        <v>826</v>
      </c>
      <c r="D3" s="3" t="s">
        <v>126</v>
      </c>
      <c r="E3" s="4" t="str">
        <f>HYPERLINK("http://mp.weixin.qq.com/s?__biz=MzI1NjQ3NzAwNQ==&amp;mid=2247510508&amp;idx=2&amp;sn=992a705094ceb67c3ba3573c828c2895&amp;chksm=ea24fbcedd5372d8aa105f37101824d6bfcf6cb3fcedb57d15d196d4762ee2d8cca187d88cbc#rd","文章永久链接")</f>
        <v>文章永久链接</v>
      </c>
    </row>
    <row r="4" spans="1:5" customFormat="1" ht="14.1" x14ac:dyDescent="0.4">
      <c r="A4" s="3" t="s">
        <v>6</v>
      </c>
      <c r="B4" s="3" t="s">
        <v>828</v>
      </c>
      <c r="C4" s="3" t="s">
        <v>826</v>
      </c>
      <c r="D4" s="3" t="s">
        <v>126</v>
      </c>
      <c r="E4" s="4" t="str">
        <f>HYPERLINK("http://mp.weixin.qq.com/s?__biz=MzI1NjQ3NzAwNQ==&amp;mid=2247510508&amp;idx=3&amp;sn=c4e41cc3a94445da263c8abbcb07782a&amp;chksm=ea24fbcedd5372d8803dc4058139ef0e75556c6ce39bcd38c4db632a01aec6c98de48c8551d3#rd","文章永久链接")</f>
        <v>文章永久链接</v>
      </c>
    </row>
    <row r="5" spans="1:5" customFormat="1" ht="14.1" x14ac:dyDescent="0.4">
      <c r="A5" s="3" t="s">
        <v>6</v>
      </c>
      <c r="B5" s="3" t="s">
        <v>829</v>
      </c>
      <c r="C5" s="3" t="s">
        <v>826</v>
      </c>
      <c r="D5" s="3" t="s">
        <v>126</v>
      </c>
      <c r="E5" s="4" t="str">
        <f>HYPERLINK("http://mp.weixin.qq.com/s?__biz=MzI1NjQ3NzAwNQ==&amp;mid=2247510508&amp;idx=4&amp;sn=0171a6f4cf7c36c545ea31d1dad89ebd&amp;chksm=ea24fbcedd5372d8e9b6cb2fe8185842b0a8688d9005431434be18639a8d333ffdcaaf6f59dd#rd","文章永久链接")</f>
        <v>文章永久链接</v>
      </c>
    </row>
    <row r="6" spans="1:5" customFormat="1" ht="14.1" x14ac:dyDescent="0.4">
      <c r="A6" s="3" t="s">
        <v>6</v>
      </c>
      <c r="B6" s="3" t="s">
        <v>830</v>
      </c>
      <c r="C6" s="3" t="s">
        <v>831</v>
      </c>
      <c r="D6" s="3" t="s">
        <v>7</v>
      </c>
      <c r="E6" s="4" t="str">
        <f>HYPERLINK("http://mp.weixin.qq.com/s?__biz=MzI1NjQ3NzAwNQ==&amp;mid=2247510453&amp;idx=1&amp;sn=f8435bca4f1d5c7d96faebe9ea1944d6&amp;chksm=ea24fb97dd5372813708b86b73560820632d80fca8d327e49ee4022223169679ecf33af16281#rd","文章永久链接")</f>
        <v>文章永久链接</v>
      </c>
    </row>
    <row r="7" spans="1:5" customFormat="1" ht="14.1" x14ac:dyDescent="0.4">
      <c r="A7" s="3" t="s">
        <v>6</v>
      </c>
      <c r="B7" s="3" t="s">
        <v>832</v>
      </c>
      <c r="C7" s="3" t="s">
        <v>833</v>
      </c>
      <c r="D7" s="3" t="s">
        <v>126</v>
      </c>
      <c r="E7" s="4" t="str">
        <f>HYPERLINK("http://mp.weixin.qq.com/s?__biz=MzI1NjQ3NzAwNQ==&amp;mid=2247510443&amp;idx=1&amp;sn=c66c80a462c38b3bb91e816974a4e151&amp;chksm=ea24fb89dd53729f0202198322e0a06a95b7ce0a13f78d7e036d537e57211783463d90fee891#rd","文章永久链接")</f>
        <v>文章永久链接</v>
      </c>
    </row>
    <row r="8" spans="1:5" customFormat="1" ht="14.1" x14ac:dyDescent="0.4">
      <c r="A8" s="3" t="s">
        <v>6</v>
      </c>
      <c r="B8" s="3" t="s">
        <v>834</v>
      </c>
      <c r="C8" s="3" t="s">
        <v>835</v>
      </c>
      <c r="D8" s="3" t="s">
        <v>126</v>
      </c>
      <c r="E8" s="4" t="str">
        <f>HYPERLINK("http://mp.weixin.qq.com/s?__biz=MzI1NjQ3NzAwNQ==&amp;mid=2247510430&amp;idx=1&amp;sn=97f6ece5b5ff468151b1d98fdeaa9dc4&amp;chksm=ea24fbbcdd5372aacbb96e7081c2937860c87ad232dc145fc8c88b32d11e7591bde49e170e94#rd","文章永久链接")</f>
        <v>文章永久链接</v>
      </c>
    </row>
    <row r="9" spans="1:5" customFormat="1" ht="14.1" x14ac:dyDescent="0.4">
      <c r="A9" s="3" t="s">
        <v>6</v>
      </c>
      <c r="B9" s="3" t="s">
        <v>836</v>
      </c>
      <c r="C9" s="3" t="s">
        <v>837</v>
      </c>
      <c r="D9" s="3" t="s">
        <v>126</v>
      </c>
      <c r="E9" s="4" t="str">
        <f>HYPERLINK("http://mp.weixin.qq.com/s?__biz=MzI1NjQ3NzAwNQ==&amp;mid=2247510407&amp;idx=1&amp;sn=6c036b193433be789ca4b2b7815a75e6&amp;chksm=ea24fba5dd5372b3fbe78eb1f2b807a9f1ab884c1baa264efc0e25142025bdb7dad9610ed95a#rd","文章永久链接")</f>
        <v>文章永久链接</v>
      </c>
    </row>
    <row r="10" spans="1:5" customFormat="1" ht="14.1" x14ac:dyDescent="0.4">
      <c r="A10" s="3" t="s">
        <v>6</v>
      </c>
      <c r="B10" s="3" t="s">
        <v>838</v>
      </c>
      <c r="C10" s="3" t="s">
        <v>837</v>
      </c>
      <c r="D10" s="3" t="s">
        <v>838</v>
      </c>
      <c r="E10" s="4" t="str">
        <f>HYPERLINK("http://mp.weixin.qq.com/s?__biz=MzI1NjQ3NzAwNQ==&amp;mid=2247510407&amp;idx=2&amp;sn=96215f2e2f7898c2234252ff4419e297&amp;chksm=ea24fba5dd5372b3eca18d6b755eebfc0464b77d2df14c524b5eb242e2d468e4b9a9da2b414d#rd","文章永久链接")</f>
        <v>文章永久链接</v>
      </c>
    </row>
    <row r="11" spans="1:5" customFormat="1" ht="14.1" x14ac:dyDescent="0.4">
      <c r="A11" s="3" t="s">
        <v>6</v>
      </c>
      <c r="B11" s="3" t="s">
        <v>839</v>
      </c>
      <c r="C11" s="3" t="s">
        <v>837</v>
      </c>
      <c r="D11" s="3" t="s">
        <v>840</v>
      </c>
      <c r="E11" s="4" t="str">
        <f>HYPERLINK("http://mp.weixin.qq.com/s?__biz=MzI1NjQ3NzAwNQ==&amp;mid=2247510407&amp;idx=3&amp;sn=50c2e3c68bd89a529ab93a21775537cc&amp;chksm=ea24fba5dd5372b3c41873ba6e864e8f85aec54bdc4bf66c6416945e2d2bbd93725ba8979377#rd","文章永久链接")</f>
        <v>文章永久链接</v>
      </c>
    </row>
    <row r="12" spans="1:5" customFormat="1" ht="14.1" x14ac:dyDescent="0.4">
      <c r="A12" s="3" t="s">
        <v>6</v>
      </c>
      <c r="B12" s="3" t="s">
        <v>841</v>
      </c>
      <c r="C12" s="3" t="s">
        <v>837</v>
      </c>
      <c r="D12" s="3" t="s">
        <v>126</v>
      </c>
      <c r="E12" s="4" t="str">
        <f>HYPERLINK("http://mp.weixin.qq.com/s?__biz=MzI1NjQ3NzAwNQ==&amp;mid=2247510407&amp;idx=4&amp;sn=b651424791e1949ecd1be7cd2d52206b&amp;chksm=ea24fba5dd5372b3c2f65ea1b41bee1a3344818bae357dc38425e7b5c7a94f02d30d54811836#rd","文章永久链接")</f>
        <v>文章永久链接</v>
      </c>
    </row>
    <row r="13" spans="1:5" customFormat="1" ht="14.1" x14ac:dyDescent="0.4">
      <c r="A13" s="3" t="s">
        <v>6</v>
      </c>
      <c r="B13" s="3" t="s">
        <v>842</v>
      </c>
      <c r="C13" s="3" t="s">
        <v>837</v>
      </c>
      <c r="D13" s="3" t="s">
        <v>126</v>
      </c>
      <c r="E13" s="4" t="str">
        <f>HYPERLINK("http://mp.weixin.qq.com/s?__biz=MzI1NjQ3NzAwNQ==&amp;mid=2247510407&amp;idx=5&amp;sn=c2ed89bf72b6a06ff7b0bac4ebfae104&amp;chksm=ea24fba5dd5372b3ea089a510e3ffbadee886b8bd3dcfc3d5ea23c67b097f3c760c0e9db8c04#rd","文章永久链接")</f>
        <v>文章永久链接</v>
      </c>
    </row>
    <row r="14" spans="1:5" customFormat="1" ht="14.1" x14ac:dyDescent="0.4">
      <c r="A14" s="3" t="s">
        <v>6</v>
      </c>
      <c r="B14" s="3" t="s">
        <v>843</v>
      </c>
      <c r="C14" s="3" t="s">
        <v>844</v>
      </c>
      <c r="D14" s="3" t="s">
        <v>126</v>
      </c>
      <c r="E14" s="4" t="str">
        <f>HYPERLINK("http://mp.weixin.qq.com/s?__biz=MzI1NjQ3NzAwNQ==&amp;mid=2247510335&amp;idx=1&amp;sn=da18d9ce0e50c4588c3895d9b3c8ff7f&amp;chksm=ea24fb1ddd53720bc8eb37135c595f65e0d5af3fb4d8fd98e4afc2c93da531e78f24a4b9eedc#rd","文章永久链接")</f>
        <v>文章永久链接</v>
      </c>
    </row>
    <row r="15" spans="1:5" customFormat="1" ht="14.1" x14ac:dyDescent="0.4">
      <c r="A15" s="3" t="s">
        <v>6</v>
      </c>
      <c r="B15" s="3" t="s">
        <v>845</v>
      </c>
      <c r="C15" s="3" t="s">
        <v>846</v>
      </c>
      <c r="D15" s="3" t="s">
        <v>126</v>
      </c>
      <c r="E15" s="4" t="str">
        <f>HYPERLINK("http://mp.weixin.qq.com/s?__biz=MzI1NjQ3NzAwNQ==&amp;mid=2247510314&amp;idx=1&amp;sn=7d40bf24671e1e3c93f6f813f4ccaf55&amp;chksm=ea24fb08dd53721efb3595272b656b1294763a33f2876e4da380f0c6bdc07140edbc2d124a1f#rd","文章永久链接")</f>
        <v>文章永久链接</v>
      </c>
    </row>
    <row r="16" spans="1:5" customFormat="1" ht="14.1" x14ac:dyDescent="0.4">
      <c r="A16" s="3" t="s">
        <v>6</v>
      </c>
      <c r="B16" s="3" t="s">
        <v>847</v>
      </c>
      <c r="C16" s="3" t="s">
        <v>846</v>
      </c>
      <c r="D16" s="3" t="s">
        <v>126</v>
      </c>
      <c r="E16" s="4" t="str">
        <f>HYPERLINK("http://mp.weixin.qq.com/s?__biz=MzI1NjQ3NzAwNQ==&amp;mid=2247510314&amp;idx=2&amp;sn=b0506d1c9fd5a42b93f99b6bed1e2be1&amp;chksm=ea24fb08dd53721ea088d21ea011bf31ba94d443a6ceb391998dc1a125b1083a2939859284bc#rd","文章永久链接")</f>
        <v>文章永久链接</v>
      </c>
    </row>
    <row r="17" spans="1:5" customFormat="1" ht="14.1" x14ac:dyDescent="0.4">
      <c r="A17" s="3" t="s">
        <v>6</v>
      </c>
      <c r="B17" s="3" t="s">
        <v>848</v>
      </c>
      <c r="C17" s="3" t="s">
        <v>846</v>
      </c>
      <c r="D17" s="3" t="s">
        <v>126</v>
      </c>
      <c r="E17" s="4" t="str">
        <f>HYPERLINK("http://mp.weixin.qq.com/s?__biz=MzI1NjQ3NzAwNQ==&amp;mid=2247510314&amp;idx=3&amp;sn=90b3480bfc1dce80cd94cb6d1a5458df&amp;chksm=ea24fb08dd53721e3df10838db6c8911d8dd30263eed8457b5472d27c2e561de6970ae091dc8#rd","文章永久链接")</f>
        <v>文章永久链接</v>
      </c>
    </row>
    <row r="18" spans="1:5" customFormat="1" ht="14.1" x14ac:dyDescent="0.4">
      <c r="A18" s="3" t="s">
        <v>6</v>
      </c>
      <c r="B18" s="3" t="s">
        <v>849</v>
      </c>
      <c r="C18" s="3" t="s">
        <v>846</v>
      </c>
      <c r="D18" s="3" t="s">
        <v>126</v>
      </c>
      <c r="E18" s="4" t="str">
        <f>HYPERLINK("http://mp.weixin.qq.com/s?__biz=MzI1NjQ3NzAwNQ==&amp;mid=2247510314&amp;idx=4&amp;sn=353dc4c109b3c1355b4bcccdd6fc030b&amp;chksm=ea24fb08dd53721e64f094753a6f017ab1ef5b79608ed85c38aecdf0c6974300cb0e458341d8#rd","文章永久链接")</f>
        <v>文章永久链接</v>
      </c>
    </row>
    <row r="19" spans="1:5" customFormat="1" ht="14.1" x14ac:dyDescent="0.4">
      <c r="A19" s="3" t="s">
        <v>6</v>
      </c>
      <c r="B19" s="3" t="s">
        <v>850</v>
      </c>
      <c r="C19" s="3" t="s">
        <v>846</v>
      </c>
      <c r="D19" s="3" t="s">
        <v>126</v>
      </c>
      <c r="E19" s="4" t="str">
        <f>HYPERLINK("http://mp.weixin.qq.com/s?__biz=MzI1NjQ3NzAwNQ==&amp;mid=2247510314&amp;idx=5&amp;sn=a9fdf47cf83a9d81f89a4f0b76611509&amp;chksm=ea24fb08dd53721e50784bfb3b061bd3d0af88bfd20c2c65da026cc8e25a1a8a122bc6856c31#rd","文章永久链接")</f>
        <v>文章永久链接</v>
      </c>
    </row>
    <row r="20" spans="1:5" customFormat="1" ht="14.1" x14ac:dyDescent="0.4">
      <c r="A20" s="3" t="s">
        <v>6</v>
      </c>
      <c r="B20" s="3" t="s">
        <v>475</v>
      </c>
      <c r="C20" s="3" t="s">
        <v>476</v>
      </c>
      <c r="D20" s="3" t="s">
        <v>126</v>
      </c>
      <c r="E20" s="4" t="str">
        <f>HYPERLINK("http://mp.weixin.qq.com/s?__biz=MzI1NjQ3NzAwNQ==&amp;mid=2247510312&amp;idx=1&amp;sn=04626804fed453af47cdbc01e3e9f1dd&amp;chksm=ea24fb0add53721cf5c2a29876259763318d9b2b81fbf8e0a9eff0e3339c6f7e40bf0257621c#rd","文章永久链接")</f>
        <v>文章永久链接</v>
      </c>
    </row>
    <row r="21" spans="1:5" customFormat="1" ht="14.1" x14ac:dyDescent="0.4">
      <c r="A21" s="3" t="s">
        <v>6</v>
      </c>
      <c r="B21" s="3" t="s">
        <v>477</v>
      </c>
      <c r="C21" s="3" t="s">
        <v>476</v>
      </c>
      <c r="D21" s="3" t="s">
        <v>126</v>
      </c>
      <c r="E21" s="4" t="str">
        <f>HYPERLINK("http://mp.weixin.qq.com/s?__biz=MzI1NjQ3NzAwNQ==&amp;mid=2247510312&amp;idx=2&amp;sn=d3fbc98364cf22363ee50513664afe0d&amp;chksm=ea24fb0add53721c98bd5e2e874ce5eede65f3d77359de8c0ebe64e1cdda93d868f99f1eded0#rd","文章永久链接")</f>
        <v>文章永久链接</v>
      </c>
    </row>
    <row r="22" spans="1:5" customFormat="1" ht="14.1" x14ac:dyDescent="0.4">
      <c r="A22" s="3" t="s">
        <v>6</v>
      </c>
      <c r="B22" s="3" t="s">
        <v>478</v>
      </c>
      <c r="C22" s="3" t="s">
        <v>476</v>
      </c>
      <c r="D22" s="3" t="s">
        <v>126</v>
      </c>
      <c r="E22" s="4" t="str">
        <f>HYPERLINK("http://mp.weixin.qq.com/s?__biz=MzI1NjQ3NzAwNQ==&amp;mid=2247510312&amp;idx=3&amp;sn=93d39015f50171f85072988a1416ee2b&amp;chksm=ea24fb0add53721c7fca0cae6b88ad685bdb9b30053178ba1c47999be035c2e38dbf0e9b39dc#rd","文章永久链接")</f>
        <v>文章永久链接</v>
      </c>
    </row>
    <row r="23" spans="1:5" customFormat="1" ht="14.1" x14ac:dyDescent="0.4">
      <c r="A23" s="3" t="s">
        <v>6</v>
      </c>
      <c r="B23" s="3" t="s">
        <v>479</v>
      </c>
      <c r="C23" s="3" t="s">
        <v>476</v>
      </c>
      <c r="D23" s="3" t="s">
        <v>126</v>
      </c>
      <c r="E23" s="4" t="str">
        <f>HYPERLINK("http://mp.weixin.qq.com/s?__biz=MzI1NjQ3NzAwNQ==&amp;mid=2247510312&amp;idx=4&amp;sn=dadbf6c14714cbe984e1fcc8f30e9533&amp;chksm=ea24fb0add53721ca604e339bded095534c2504f8b1eb1effafd9957564a32fe2000524f6020#rd","文章永久链接")</f>
        <v>文章永久链接</v>
      </c>
    </row>
    <row r="24" spans="1:5" customFormat="1" ht="14.1" x14ac:dyDescent="0.4">
      <c r="A24" s="3" t="s">
        <v>6</v>
      </c>
      <c r="B24" s="3" t="s">
        <v>480</v>
      </c>
      <c r="C24" s="3" t="s">
        <v>481</v>
      </c>
      <c r="D24" s="3" t="s">
        <v>7</v>
      </c>
      <c r="E24" s="4" t="str">
        <f>HYPERLINK("http://mp.weixin.qq.com/s?__biz=MzI1NjQ3NzAwNQ==&amp;mid=2247510219&amp;idx=1&amp;sn=a8b6cace08b22009596ec38d7b8dedbb&amp;chksm=ea24fae9dd5373ff01b3d3bb4a76a9f777b6ff7c32eabeacf43163bd823013c576e3739258f8#rd","文章永久链接")</f>
        <v>文章永久链接</v>
      </c>
    </row>
    <row r="25" spans="1:5" customFormat="1" ht="14.1" x14ac:dyDescent="0.4">
      <c r="A25" s="3" t="s">
        <v>6</v>
      </c>
      <c r="B25" s="3" t="s">
        <v>482</v>
      </c>
      <c r="C25" s="3" t="s">
        <v>483</v>
      </c>
      <c r="D25" s="3" t="s">
        <v>126</v>
      </c>
      <c r="E25" s="4" t="str">
        <f>HYPERLINK("http://mp.weixin.qq.com/s?__biz=MzI1NjQ3NzAwNQ==&amp;mid=2247510172&amp;idx=1&amp;sn=80872d6b7463d5f3a6320c01e7c259e2&amp;chksm=ea24fabedd5373a86194cb7311f0418192dd7f2da9362b8009e05ef112f6f98e66eb54554c01#rd","文章永久链接")</f>
        <v>文章永久链接</v>
      </c>
    </row>
    <row r="26" spans="1:5" customFormat="1" ht="14.1" x14ac:dyDescent="0.4">
      <c r="A26" s="3" t="s">
        <v>6</v>
      </c>
      <c r="B26" s="3" t="s">
        <v>484</v>
      </c>
      <c r="C26" s="3" t="s">
        <v>485</v>
      </c>
      <c r="D26" s="3" t="s">
        <v>126</v>
      </c>
      <c r="E26" s="4" t="str">
        <f>HYPERLINK("http://mp.weixin.qq.com/s?__biz=MzI1NjQ3NzAwNQ==&amp;mid=2247510156&amp;idx=1&amp;sn=24be1d8f2b3ea27221edb1150f9598c3&amp;chksm=ea24faaedd5373b8537ee40f65004a840c0e714b572372018fb2f40ddf0c9538f995be2a01a6#rd","文章永久链接")</f>
        <v>文章永久链接</v>
      </c>
    </row>
    <row r="27" spans="1:5" customFormat="1" ht="14.1" x14ac:dyDescent="0.4">
      <c r="A27" s="3" t="s">
        <v>6</v>
      </c>
      <c r="B27" s="3" t="s">
        <v>486</v>
      </c>
      <c r="C27" s="3" t="s">
        <v>485</v>
      </c>
      <c r="D27" s="3" t="s">
        <v>487</v>
      </c>
      <c r="E27" s="4" t="str">
        <f>HYPERLINK("http://mp.weixin.qq.com/s?__biz=MzI1NjQ3NzAwNQ==&amp;mid=2247510156&amp;idx=2&amp;sn=9789a72eb2ee3a00ccc37d187dbef2fa&amp;chksm=ea24faaedd5373b8c7b75d796f062447db806f226df20ef9a9213332cf9b543f5e1c12d77e44#rd","文章永久链接")</f>
        <v>文章永久链接</v>
      </c>
    </row>
    <row r="28" spans="1:5" customFormat="1" ht="14.1" x14ac:dyDescent="0.4">
      <c r="A28" s="3" t="s">
        <v>6</v>
      </c>
      <c r="B28" s="3" t="s">
        <v>488</v>
      </c>
      <c r="C28" s="3" t="s">
        <v>485</v>
      </c>
      <c r="D28" s="3" t="s">
        <v>126</v>
      </c>
      <c r="E28" s="4" t="str">
        <f>HYPERLINK("http://mp.weixin.qq.com/s?__biz=MzI1NjQ3NzAwNQ==&amp;mid=2247510156&amp;idx=3&amp;sn=505dd720a42b145371364de71f542432&amp;chksm=ea24faaedd5373b82d5e0a62e250c7d444da6953d281a620667d7b8a8b32833751e38ffa0567#rd","文章永久链接")</f>
        <v>文章永久链接</v>
      </c>
    </row>
    <row r="29" spans="1:5" customFormat="1" ht="14.1" x14ac:dyDescent="0.4">
      <c r="A29" s="3" t="s">
        <v>6</v>
      </c>
      <c r="B29" s="3" t="s">
        <v>489</v>
      </c>
      <c r="C29" s="3" t="s">
        <v>490</v>
      </c>
      <c r="D29" s="3" t="s">
        <v>126</v>
      </c>
      <c r="E29" s="4" t="str">
        <f>HYPERLINK("http://mp.weixin.qq.com/s?__biz=MzI1NjQ3NzAwNQ==&amp;mid=2247510108&amp;idx=1&amp;sn=20fcccb1599f32130a60a6ccecd15c2e&amp;chksm=ea24fa7edd5373683a5df9c69e567103a044361a02a11c6a4ac9cd0c9592eea1e4f6f5912e13#rd","文章永久链接")</f>
        <v>文章永久链接</v>
      </c>
    </row>
    <row r="30" spans="1:5" customFormat="1" ht="14.1" x14ac:dyDescent="0.4">
      <c r="A30" s="3" t="s">
        <v>6</v>
      </c>
      <c r="B30" s="3" t="s">
        <v>491</v>
      </c>
      <c r="C30" s="3" t="s">
        <v>490</v>
      </c>
      <c r="D30" s="3" t="s">
        <v>492</v>
      </c>
      <c r="E30" s="4" t="str">
        <f>HYPERLINK("http://mp.weixin.qq.com/s?__biz=MzI1NjQ3NzAwNQ==&amp;mid=2247510108&amp;idx=2&amp;sn=19a178f1642aff63c632a7c6ca993f62&amp;chksm=ea24fa7edd537368b541446da165ec5ad3c9934d7fbb2d53f1591fdd08779bb1b3a462423a2a#rd","文章永久链接")</f>
        <v>文章永久链接</v>
      </c>
    </row>
    <row r="31" spans="1:5" customFormat="1" ht="14.1" x14ac:dyDescent="0.4">
      <c r="A31" s="3" t="s">
        <v>6</v>
      </c>
      <c r="B31" s="3" t="s">
        <v>493</v>
      </c>
      <c r="C31" s="3" t="s">
        <v>490</v>
      </c>
      <c r="D31" s="3" t="s">
        <v>126</v>
      </c>
      <c r="E31" s="4" t="str">
        <f>HYPERLINK("http://mp.weixin.qq.com/s?__biz=MzI1NjQ3NzAwNQ==&amp;mid=2247510108&amp;idx=3&amp;sn=2ef73606cabe2a4f4b509a417dda1b87&amp;chksm=ea24fa7edd537368305d2b4221d9cd3fdfa817837521813d53a5b1ab03da89559157b99d9a58#rd","文章永久链接")</f>
        <v>文章永久链接</v>
      </c>
    </row>
    <row r="32" spans="1:5" customFormat="1" ht="14.1" x14ac:dyDescent="0.4">
      <c r="A32" s="3" t="s">
        <v>6</v>
      </c>
      <c r="B32" s="3" t="s">
        <v>494</v>
      </c>
      <c r="C32" s="3" t="s">
        <v>490</v>
      </c>
      <c r="D32" s="3" t="s">
        <v>126</v>
      </c>
      <c r="E32" s="4" t="str">
        <f>HYPERLINK("http://mp.weixin.qq.com/s?__biz=MzI1NjQ3NzAwNQ==&amp;mid=2247510108&amp;idx=4&amp;sn=14d9683f2e8abe3789c2bc9c87f9f358&amp;chksm=ea24fa7edd537368517394006958ffbb164f884950336ea791684276af42576a792341241c8b#rd","文章永久链接")</f>
        <v>文章永久链接</v>
      </c>
    </row>
    <row r="33" spans="1:5" customFormat="1" ht="14.1" x14ac:dyDescent="0.4">
      <c r="A33" s="3" t="s">
        <v>6</v>
      </c>
      <c r="B33" s="3" t="s">
        <v>495</v>
      </c>
      <c r="C33" s="3" t="s">
        <v>496</v>
      </c>
      <c r="D33" s="3" t="s">
        <v>126</v>
      </c>
      <c r="E33" s="4" t="str">
        <f>HYPERLINK("http://mp.weixin.qq.com/s?__biz=MzI1NjQ3NzAwNQ==&amp;mid=2247510047&amp;idx=1&amp;sn=c68a5f1fd8f3398f84619e970be6412d&amp;chksm=ea24fa3ddd53732b17f935584b886ec602d16f0a278bbcdaba0b9f3c45e056b779c591af500e#rd","文章永久链接")</f>
        <v>文章永久链接</v>
      </c>
    </row>
    <row r="34" spans="1:5" customFormat="1" ht="14.1" x14ac:dyDescent="0.4">
      <c r="A34" s="3" t="s">
        <v>6</v>
      </c>
      <c r="B34" s="3" t="s">
        <v>497</v>
      </c>
      <c r="C34" s="3" t="s">
        <v>496</v>
      </c>
      <c r="D34" s="3" t="s">
        <v>498</v>
      </c>
      <c r="E34" s="4" t="str">
        <f>HYPERLINK("http://mp.weixin.qq.com/s?__biz=MzI1NjQ3NzAwNQ==&amp;mid=2247510047&amp;idx=2&amp;sn=3ec0e89262fb7f88dd2cb803341139b7&amp;chksm=ea24fa3ddd53732b67707d6ff5ba32ec936dd05edd6ee8344f5e8d0f1a05c3ade4b22be6dd32#rd","文章永久链接")</f>
        <v>文章永久链接</v>
      </c>
    </row>
    <row r="35" spans="1:5" customFormat="1" ht="14.1" x14ac:dyDescent="0.4">
      <c r="A35" s="3" t="s">
        <v>6</v>
      </c>
      <c r="B35" s="3" t="s">
        <v>499</v>
      </c>
      <c r="C35" s="3" t="s">
        <v>496</v>
      </c>
      <c r="D35" s="3" t="s">
        <v>126</v>
      </c>
      <c r="E35" s="4" t="str">
        <f>HYPERLINK("http://mp.weixin.qq.com/s?__biz=MzI1NjQ3NzAwNQ==&amp;mid=2247510047&amp;idx=3&amp;sn=20c93826fac825520d49ec9afd002737&amp;chksm=ea24fa3ddd53732b3461da001d21da40b64d7993bf403afbca14bfbd6cfe24f4ccc25ed717be#rd","文章永久链接")</f>
        <v>文章永久链接</v>
      </c>
    </row>
    <row r="36" spans="1:5" customFormat="1" ht="14.1" x14ac:dyDescent="0.4">
      <c r="A36" s="3" t="s">
        <v>6</v>
      </c>
      <c r="B36" s="3" t="s">
        <v>500</v>
      </c>
      <c r="C36" s="3" t="s">
        <v>496</v>
      </c>
      <c r="D36" s="3" t="s">
        <v>126</v>
      </c>
      <c r="E36" s="4" t="str">
        <f>HYPERLINK("http://mp.weixin.qq.com/s?__biz=MzI1NjQ3NzAwNQ==&amp;mid=2247510047&amp;idx=4&amp;sn=645cc89466cbbc4f414552827a9bb72f&amp;chksm=ea24fa3ddd53732b091ab17829e33e8c6aeb67872c2aa3ec7346fd6abb9701dfb3f8ce4f0c92#rd","文章永久链接")</f>
        <v>文章永久链接</v>
      </c>
    </row>
    <row r="37" spans="1:5" customFormat="1" ht="14.1" x14ac:dyDescent="0.4">
      <c r="A37" s="3" t="s">
        <v>6</v>
      </c>
      <c r="B37" s="3" t="s">
        <v>501</v>
      </c>
      <c r="C37" s="3" t="s">
        <v>496</v>
      </c>
      <c r="D37" s="3" t="s">
        <v>126</v>
      </c>
      <c r="E37" s="4" t="str">
        <f>HYPERLINK("http://mp.weixin.qq.com/s?__biz=MzI1NjQ3NzAwNQ==&amp;mid=2247510047&amp;idx=5&amp;sn=c2f32e92e84a29568ef1846f741e4008&amp;chksm=ea24fa3ddd53732b7bfe4cfad208ec11704672498faaea374f9ebcd7c85eed8cae2cf2577972#rd","文章永久链接")</f>
        <v>文章永久链接</v>
      </c>
    </row>
    <row r="38" spans="1:5" customFormat="1" ht="14.1" x14ac:dyDescent="0.4">
      <c r="A38" s="3" t="s">
        <v>6</v>
      </c>
      <c r="B38" s="3" t="s">
        <v>502</v>
      </c>
      <c r="C38" s="3" t="s">
        <v>496</v>
      </c>
      <c r="D38" s="3" t="s">
        <v>126</v>
      </c>
      <c r="E38" s="4" t="str">
        <f>HYPERLINK("http://mp.weixin.qq.com/s?__biz=MzI1NjQ3NzAwNQ==&amp;mid=2247510047&amp;idx=6&amp;sn=f85d9a7928430cb5916c2effdc4164dc&amp;chksm=ea24fa3ddd53732bf3f7ff5c810e86e3d1632fef10ffdef4eeeba86676c56f477f46b2941c26#rd","文章永久链接")</f>
        <v>文章永久链接</v>
      </c>
    </row>
    <row r="39" spans="1:5" customFormat="1" ht="14.1" x14ac:dyDescent="0.4">
      <c r="A39" s="3" t="s">
        <v>6</v>
      </c>
      <c r="B39" s="3" t="s">
        <v>503</v>
      </c>
      <c r="C39" s="3" t="s">
        <v>504</v>
      </c>
      <c r="D39" s="3" t="s">
        <v>126</v>
      </c>
      <c r="E39" s="4" t="str">
        <f>HYPERLINK("http://mp.weixin.qq.com/s?__biz=MzI1NjQ3NzAwNQ==&amp;mid=2247509941&amp;idx=1&amp;sn=7c251814074e7ccbf02434943a18ae70&amp;chksm=ea24f597dd537c81eb6b8fca40462debc616344a37acdbfb7843fa1a2cc9f798cf88afd107ec#rd","文章永久链接")</f>
        <v>文章永久链接</v>
      </c>
    </row>
    <row r="40" spans="1:5" customFormat="1" ht="14.1" x14ac:dyDescent="0.4">
      <c r="A40" s="3" t="s">
        <v>6</v>
      </c>
      <c r="B40" s="3" t="s">
        <v>505</v>
      </c>
      <c r="C40" s="3" t="s">
        <v>504</v>
      </c>
      <c r="D40" s="3" t="s">
        <v>506</v>
      </c>
      <c r="E40" s="4" t="str">
        <f>HYPERLINK("http://mp.weixin.qq.com/s?__biz=MzI1NjQ3NzAwNQ==&amp;mid=2247509941&amp;idx=2&amp;sn=384599c53cfda1ec1b1ed72e18a5020d&amp;chksm=ea24f597dd537c815007e1a4bbe7923e8bd46097cce559b668fd9aeab9d774025469a50a8148#rd","文章永久链接")</f>
        <v>文章永久链接</v>
      </c>
    </row>
    <row r="41" spans="1:5" customFormat="1" ht="14.1" x14ac:dyDescent="0.4">
      <c r="A41" s="3" t="s">
        <v>6</v>
      </c>
      <c r="B41" s="3" t="s">
        <v>507</v>
      </c>
      <c r="C41" s="3" t="s">
        <v>504</v>
      </c>
      <c r="D41" s="3" t="s">
        <v>126</v>
      </c>
      <c r="E41" s="4" t="str">
        <f>HYPERLINK("http://mp.weixin.qq.com/s?__biz=MzI1NjQ3NzAwNQ==&amp;mid=2247509941&amp;idx=3&amp;sn=9d7212e2b1f8379ef672cdfe92f9ea55&amp;chksm=ea24f597dd537c81c6975ad920de13f8930f5c24efc7b20eecb3ad6c4c093aed7860ccdd0172#rd","文章永久链接")</f>
        <v>文章永久链接</v>
      </c>
    </row>
    <row r="42" spans="1:5" customFormat="1" ht="14.1" x14ac:dyDescent="0.4">
      <c r="A42" s="3" t="s">
        <v>6</v>
      </c>
      <c r="B42" s="3" t="s">
        <v>508</v>
      </c>
      <c r="C42" s="3" t="s">
        <v>504</v>
      </c>
      <c r="D42" s="3" t="s">
        <v>126</v>
      </c>
      <c r="E42" s="4" t="str">
        <f>HYPERLINK("http://mp.weixin.qq.com/s?__biz=MzI1NjQ3NzAwNQ==&amp;mid=2247509941&amp;idx=4&amp;sn=b20c65ffd39cd1ea15ab19105d99fd94&amp;chksm=ea24f597dd537c81959357f6510825de05c71f87fde04381ba8d6a697a83debc974fb3bb6d88#rd","文章永久链接")</f>
        <v>文章永久链接</v>
      </c>
    </row>
    <row r="43" spans="1:5" customFormat="1" ht="14.1" x14ac:dyDescent="0.4">
      <c r="A43" s="3" t="s">
        <v>6</v>
      </c>
      <c r="B43" s="3" t="s">
        <v>509</v>
      </c>
      <c r="C43" s="3" t="s">
        <v>504</v>
      </c>
      <c r="D43" s="3" t="s">
        <v>126</v>
      </c>
      <c r="E43" s="4" t="str">
        <f>HYPERLINK("http://mp.weixin.qq.com/s?__biz=MzI1NjQ3NzAwNQ==&amp;mid=2247509941&amp;idx=5&amp;sn=800d38013914698a06b3334466a7c75f&amp;chksm=ea24f597dd537c8183957330a4ff158198d1443fa79ecd7ee4ece8bf2b53d8caa058fc79befe#rd","文章永久链接")</f>
        <v>文章永久链接</v>
      </c>
    </row>
    <row r="44" spans="1:5" customFormat="1" ht="14.1" x14ac:dyDescent="0.4">
      <c r="A44" s="3" t="s">
        <v>6</v>
      </c>
      <c r="B44" s="3" t="s">
        <v>510</v>
      </c>
      <c r="C44" s="3" t="s">
        <v>504</v>
      </c>
      <c r="D44" s="3" t="s">
        <v>126</v>
      </c>
      <c r="E44" s="4" t="str">
        <f>HYPERLINK("http://mp.weixin.qq.com/s?__biz=MzI1NjQ3NzAwNQ==&amp;mid=2247509941&amp;idx=6&amp;sn=7489887b2493c43e4b39375e368f18e2&amp;chksm=ea24f597dd537c81a9e523129ae6aebf4de245d1bf8faa8031dd43cb354a7fdbb7a3c7401b36#rd","文章永久链接")</f>
        <v>文章永久链接</v>
      </c>
    </row>
    <row r="45" spans="1:5" customFormat="1" ht="14.1" x14ac:dyDescent="0.4">
      <c r="A45" s="3" t="s">
        <v>6</v>
      </c>
      <c r="B45" s="3" t="s">
        <v>511</v>
      </c>
      <c r="C45" s="3" t="s">
        <v>504</v>
      </c>
      <c r="D45" s="3" t="s">
        <v>512</v>
      </c>
      <c r="E45" s="4" t="str">
        <f>HYPERLINK("http://mp.weixin.qq.com/s?__biz=MzI1NjQ3NzAwNQ==&amp;mid=2247509941&amp;idx=7&amp;sn=f90cfb77725c8dfba5568081a696a2b1&amp;chksm=ea24f597dd537c815e3c98e7933280c43b8d854c5c868efcfb4f5b3e26575bf0fe7ffd2d0791#rd","文章永久链接")</f>
        <v>文章永久链接</v>
      </c>
    </row>
    <row r="46" spans="1:5" customFormat="1" ht="14.1" x14ac:dyDescent="0.4">
      <c r="A46" s="3" t="s">
        <v>6</v>
      </c>
      <c r="B46" s="3" t="s">
        <v>124</v>
      </c>
      <c r="C46" s="3" t="s">
        <v>125</v>
      </c>
      <c r="D46" s="3" t="s">
        <v>126</v>
      </c>
      <c r="E46" s="4" t="str">
        <f>HYPERLINK("http://mp.weixin.qq.com/s?__biz=MzI1NjQ3NzAwNQ==&amp;mid=2247509894&amp;idx=1&amp;sn=e12bd432e4ac3e9f5b73feab6a3ca92d&amp;chksm=ea24f5a4dd537cb2e68509665b4ab0e6a4dec3f57676c100376bb908a04d34c00127be25b884#rd","文章永久链接")</f>
        <v>文章永久链接</v>
      </c>
    </row>
    <row r="47" spans="1:5" customFormat="1" ht="14.1" x14ac:dyDescent="0.4">
      <c r="A47" s="3" t="s">
        <v>6</v>
      </c>
      <c r="B47" s="3" t="s">
        <v>127</v>
      </c>
      <c r="C47" s="3" t="s">
        <v>125</v>
      </c>
      <c r="D47" s="3" t="s">
        <v>128</v>
      </c>
      <c r="E47" s="4" t="str">
        <f>HYPERLINK("http://mp.weixin.qq.com/s?__biz=MzI1NjQ3NzAwNQ==&amp;mid=2247509894&amp;idx=2&amp;sn=9c56d4ba35ae296db294aa927fb2f70f&amp;chksm=ea24f5a4dd537cb2c2da30396e9de6a12fb63a9b45f20f32e032d899f404d3d2a56912e68d6c#rd","文章永久链接")</f>
        <v>文章永久链接</v>
      </c>
    </row>
    <row r="48" spans="1:5" customFormat="1" ht="14.1" x14ac:dyDescent="0.4">
      <c r="A48" s="3" t="s">
        <v>6</v>
      </c>
      <c r="B48" s="3" t="s">
        <v>129</v>
      </c>
      <c r="C48" s="3" t="s">
        <v>130</v>
      </c>
      <c r="D48" s="3" t="s">
        <v>7</v>
      </c>
      <c r="E48" s="4" t="str">
        <f>HYPERLINK("http://mp.weixin.qq.com/s?__biz=MzI1NjQ3NzAwNQ==&amp;mid=2247509731&amp;idx=1&amp;sn=7cfa00da5e40e1b01dfa85e44b9eb294&amp;chksm=ea24f4c1dd537dd7be04197e019640dadde92232eb895abe5324d260b0b0bbb7bfedb9b7b297#rd","文章永久链接")</f>
        <v>文章永久链接</v>
      </c>
    </row>
    <row r="49" spans="1:5" customFormat="1" ht="14.1" x14ac:dyDescent="0.4">
      <c r="A49" s="3" t="s">
        <v>6</v>
      </c>
      <c r="B49" s="3" t="s">
        <v>131</v>
      </c>
      <c r="C49" s="3" t="s">
        <v>130</v>
      </c>
      <c r="D49" s="3" t="s">
        <v>126</v>
      </c>
      <c r="E49" s="4" t="str">
        <f>HYPERLINK("http://mp.weixin.qq.com/s?__biz=MzI1NjQ3NzAwNQ==&amp;mid=2247509731&amp;idx=2&amp;sn=bfa995cbe3eb5ed31db068f3e31fffbe&amp;chksm=ea24f4c1dd537dd7c6ba980c677cdf66ee8ed24c446bc27c132714bb78a5da20386c1b924a8b#rd","文章永久链接")</f>
        <v>文章永久链接</v>
      </c>
    </row>
    <row r="50" spans="1:5" customFormat="1" ht="14.1" x14ac:dyDescent="0.4">
      <c r="A50" s="3" t="s">
        <v>6</v>
      </c>
      <c r="B50" s="3" t="s">
        <v>132</v>
      </c>
      <c r="C50" s="3" t="s">
        <v>133</v>
      </c>
      <c r="D50" s="3" t="s">
        <v>126</v>
      </c>
      <c r="E50" s="4" t="str">
        <f>HYPERLINK("http://mp.weixin.qq.com/s?__biz=MzI1NjQ3NzAwNQ==&amp;mid=2247509723&amp;idx=1&amp;sn=8b2cd663cb3e73790d3a3d0ef777b687&amp;chksm=ea24f4f9dd537def201bda8bcf284ff12eb0c52c45185af651cc5aa1f08f93bc36f38119386c#rd","文章永久链接")</f>
        <v>文章永久链接</v>
      </c>
    </row>
    <row r="51" spans="1:5" customFormat="1" ht="14.1" x14ac:dyDescent="0.4">
      <c r="A51" s="3" t="s">
        <v>6</v>
      </c>
      <c r="B51" s="3" t="s">
        <v>134</v>
      </c>
      <c r="C51" s="3" t="s">
        <v>133</v>
      </c>
      <c r="D51" s="3" t="s">
        <v>135</v>
      </c>
      <c r="E51" s="4" t="str">
        <f>HYPERLINK("http://mp.weixin.qq.com/s?__biz=MzI1NjQ3NzAwNQ==&amp;mid=2247509723&amp;idx=2&amp;sn=b43505c346d337e59959fbc8e0586ede&amp;chksm=ea24f4f9dd537defb78a17f632d40257ae6163ff51f26fbcf686832eab962ee04ba2790d69f0#rd","文章永久链接")</f>
        <v>文章永久链接</v>
      </c>
    </row>
    <row r="52" spans="1:5" customFormat="1" ht="14.1" x14ac:dyDescent="0.4">
      <c r="A52" s="3" t="s">
        <v>6</v>
      </c>
      <c r="B52" s="3" t="s">
        <v>136</v>
      </c>
      <c r="C52" s="3" t="s">
        <v>133</v>
      </c>
      <c r="D52" s="3" t="s">
        <v>126</v>
      </c>
      <c r="E52" s="4" t="str">
        <f>HYPERLINK("http://mp.weixin.qq.com/s?__biz=MzI1NjQ3NzAwNQ==&amp;mid=2247509723&amp;idx=3&amp;sn=1369f655b174b1a02ee10672388f9a4f&amp;chksm=ea24f4f9dd537def04ba65963417f45fe752f86820b322a13f0627ace6c3aba4290ebb45133e#rd","文章永久链接")</f>
        <v>文章永久链接</v>
      </c>
    </row>
    <row r="53" spans="1:5" customFormat="1" ht="14.1" x14ac:dyDescent="0.4">
      <c r="A53" s="3" t="s">
        <v>6</v>
      </c>
      <c r="B53" s="3" t="s">
        <v>137</v>
      </c>
      <c r="C53" s="3" t="s">
        <v>133</v>
      </c>
      <c r="D53" s="3" t="s">
        <v>126</v>
      </c>
      <c r="E53" s="4" t="str">
        <f>HYPERLINK("http://mp.weixin.qq.com/s?__biz=MzI1NjQ3NzAwNQ==&amp;mid=2247509723&amp;idx=4&amp;sn=c275fd23e5a3475cbab8c831048f059f&amp;chksm=ea24f4f9dd537def318ac5ee5f1722dee67ce821cab278db885b2712b0cfb43fd0f35103f64c#rd","文章永久链接")</f>
        <v>文章永久链接</v>
      </c>
    </row>
    <row r="54" spans="1:5" customFormat="1" ht="14.1" x14ac:dyDescent="0.4">
      <c r="A54" s="3" t="s">
        <v>6</v>
      </c>
      <c r="B54" s="3" t="s">
        <v>138</v>
      </c>
      <c r="C54" s="3" t="s">
        <v>133</v>
      </c>
      <c r="D54" s="3" t="s">
        <v>126</v>
      </c>
      <c r="E54" s="4" t="str">
        <f>HYPERLINK("http://mp.weixin.qq.com/s?__biz=MzI1NjQ3NzAwNQ==&amp;mid=2247509723&amp;idx=5&amp;sn=eb85a7e710b69a4fdecb8822e13039c0&amp;chksm=ea24f4f9dd537def74e880ee23263e7ba24ea457e8d9c1582d7f6dd83ac1605c8acc59995750#rd","文章永久链接")</f>
        <v>文章永久链接</v>
      </c>
    </row>
    <row r="55" spans="1:5" customFormat="1" ht="14.1" x14ac:dyDescent="0.4">
      <c r="A55" s="3" t="s">
        <v>6</v>
      </c>
      <c r="B55" s="3" t="s">
        <v>139</v>
      </c>
      <c r="C55" s="3" t="s">
        <v>133</v>
      </c>
      <c r="D55" s="3" t="s">
        <v>126</v>
      </c>
      <c r="E55" s="4" t="str">
        <f>HYPERLINK("http://mp.weixin.qq.com/s?__biz=MzI1NjQ3NzAwNQ==&amp;mid=2247509723&amp;idx=6&amp;sn=7b77c9c1577d9a4c7b2d68d11f2d3dd7&amp;chksm=ea24f4f9dd537def5350a272d319c5facfbd8cacd34d0b8e0ae5b59d8294e0f3ad97014296b3#rd","文章永久链接")</f>
        <v>文章永久链接</v>
      </c>
    </row>
    <row r="56" spans="1:5" customFormat="1" ht="14.1" x14ac:dyDescent="0.4">
      <c r="A56" s="3" t="s">
        <v>6</v>
      </c>
      <c r="B56" s="3" t="s">
        <v>140</v>
      </c>
      <c r="C56" s="3" t="s">
        <v>133</v>
      </c>
      <c r="D56" s="3" t="s">
        <v>141</v>
      </c>
      <c r="E56" s="4" t="str">
        <f>HYPERLINK("http://mp.weixin.qq.com/s?__biz=MzI1NjQ3NzAwNQ==&amp;mid=2247509723&amp;idx=7&amp;sn=43cd3c929eda0aa66f788f4c9c5fa1e2&amp;chksm=ea24f4f9dd537def61454d7c1fbeb4f96dbdc4a32009d7034ebc63491dd46865b64fa7adb987#rd","文章永久链接")</f>
        <v>文章永久链接</v>
      </c>
    </row>
    <row r="57" spans="1:5" customFormat="1" ht="14.1" x14ac:dyDescent="0.4">
      <c r="A57" s="3" t="s">
        <v>6</v>
      </c>
      <c r="B57" s="3" t="s">
        <v>142</v>
      </c>
      <c r="C57" s="3" t="s">
        <v>133</v>
      </c>
      <c r="D57" s="3" t="s">
        <v>126</v>
      </c>
      <c r="E57" s="4" t="str">
        <f>HYPERLINK("http://mp.weixin.qq.com/s?__biz=MzI1NjQ3NzAwNQ==&amp;mid=2247509723&amp;idx=8&amp;sn=928d35ca178ebf2852fee4ba248a5e5d&amp;chksm=ea24f4f9dd537def5c64733d615247d6dc3da0b51fcfa2d235db4b4777928c4d6652a218e0a2#rd","文章永久链接")</f>
        <v>文章永久链接</v>
      </c>
    </row>
    <row r="58" spans="1:5" customFormat="1" ht="14.1" x14ac:dyDescent="0.4">
      <c r="A58" s="3" t="s">
        <v>6</v>
      </c>
      <c r="B58" s="3" t="s">
        <v>143</v>
      </c>
      <c r="C58" s="3" t="s">
        <v>144</v>
      </c>
      <c r="D58" s="3" t="s">
        <v>126</v>
      </c>
      <c r="E58" s="4" t="str">
        <f>HYPERLINK("http://mp.weixin.qq.com/s?__biz=MzI1NjQ3NzAwNQ==&amp;mid=2247509564&amp;idx=1&amp;sn=8fa8aac7af3b27ddee5ff1026ec8003e&amp;chksm=ea24f41edd537d083ae3031c977958444612b744bc9a66ebb7c176d17b4024670010f7576938#rd","文章永久链接")</f>
        <v>文章永久链接</v>
      </c>
    </row>
    <row r="59" spans="1:5" customFormat="1" ht="14.1" x14ac:dyDescent="0.4">
      <c r="A59" s="3" t="s">
        <v>6</v>
      </c>
      <c r="B59" s="3" t="s">
        <v>145</v>
      </c>
      <c r="C59" s="3" t="s">
        <v>144</v>
      </c>
      <c r="D59" s="3" t="s">
        <v>126</v>
      </c>
      <c r="E59" s="4" t="str">
        <f>HYPERLINK("http://mp.weixin.qq.com/s?__biz=MzI1NjQ3NzAwNQ==&amp;mid=2247509564&amp;idx=2&amp;sn=cb755d2a26c2e822aff121413e525dbb&amp;chksm=ea24f41edd537d0884764a3caf9f2b2bbddcf5410d3ee406001b2d6a78fcaf00c05021bdb155#rd","文章永久链接")</f>
        <v>文章永久链接</v>
      </c>
    </row>
    <row r="60" spans="1:5" customFormat="1" ht="14.1" x14ac:dyDescent="0.4">
      <c r="A60" s="3" t="s">
        <v>6</v>
      </c>
      <c r="B60" s="3" t="s">
        <v>146</v>
      </c>
      <c r="C60" s="3" t="s">
        <v>144</v>
      </c>
      <c r="D60" s="3" t="s">
        <v>126</v>
      </c>
      <c r="E60" s="4" t="str">
        <f>HYPERLINK("http://mp.weixin.qq.com/s?__biz=MzI1NjQ3NzAwNQ==&amp;mid=2247509564&amp;idx=3&amp;sn=598052d7c6b5045defa2917884db0503&amp;chksm=ea24f41edd537d08401042ea3c532ecbc2a40fc5d01f57c8bae3bd736189c973cdc46e6c9dcd#rd","文章永久链接")</f>
        <v>文章永久链接</v>
      </c>
    </row>
    <row r="61" spans="1:5" customFormat="1" ht="14.1" x14ac:dyDescent="0.4">
      <c r="A61" s="3" t="s">
        <v>6</v>
      </c>
      <c r="B61" s="3" t="s">
        <v>147</v>
      </c>
      <c r="C61" s="3" t="s">
        <v>144</v>
      </c>
      <c r="D61" s="3" t="s">
        <v>126</v>
      </c>
      <c r="E61" s="4" t="str">
        <f>HYPERLINK("http://mp.weixin.qq.com/s?__biz=MzI1NjQ3NzAwNQ==&amp;mid=2247509564&amp;idx=4&amp;sn=c9dd4ab2e3f3ecb02a15aaa07fc533f3&amp;chksm=ea24f41edd537d08cf306a1024fafde6664557a957ef30258ed55e056a204abf76c8af1863e8#rd","文章永久链接")</f>
        <v>文章永久链接</v>
      </c>
    </row>
    <row r="62" spans="1:5" customFormat="1" ht="14.1" x14ac:dyDescent="0.4">
      <c r="A62" s="3" t="s">
        <v>6</v>
      </c>
      <c r="B62" s="3" t="s">
        <v>148</v>
      </c>
      <c r="C62" s="3" t="s">
        <v>144</v>
      </c>
      <c r="D62" s="3" t="s">
        <v>126</v>
      </c>
      <c r="E62" s="4" t="str">
        <f>HYPERLINK("http://mp.weixin.qq.com/s?__biz=MzI1NjQ3NzAwNQ==&amp;mid=2247509564&amp;idx=5&amp;sn=3cb978ab79db4650477169fc530b27ea&amp;chksm=ea24f41edd537d08bdb3fc828bf5228406923344ce7b6c223d5ec269baa6a980cef062c5c05a#rd","文章永久链接")</f>
        <v>文章永久链接</v>
      </c>
    </row>
    <row r="63" spans="1:5" customFormat="1" ht="14.1" x14ac:dyDescent="0.4">
      <c r="A63" s="3" t="s">
        <v>6</v>
      </c>
      <c r="B63" s="3" t="s">
        <v>149</v>
      </c>
      <c r="C63" s="3" t="s">
        <v>144</v>
      </c>
      <c r="D63" s="3" t="s">
        <v>126</v>
      </c>
      <c r="E63" s="4" t="str">
        <f>HYPERLINK("http://mp.weixin.qq.com/s?__biz=MzI1NjQ3NzAwNQ==&amp;mid=2247509564&amp;idx=6&amp;sn=9eda64bb44bc1e1406b6b21bfe19c464&amp;chksm=ea24f41edd537d0800c31c5f0a314d5c83f7a435a4e87f4fe6a758c8fe207bea90000ec1689e#rd","文章永久链接")</f>
        <v>文章永久链接</v>
      </c>
    </row>
    <row r="64" spans="1:5" customFormat="1" ht="14.1" x14ac:dyDescent="0.4">
      <c r="A64" s="3" t="s">
        <v>6</v>
      </c>
      <c r="B64" s="3" t="s">
        <v>150</v>
      </c>
      <c r="C64" s="3" t="s">
        <v>144</v>
      </c>
      <c r="D64" s="3" t="s">
        <v>126</v>
      </c>
      <c r="E64" s="4" t="str">
        <f>HYPERLINK("http://mp.weixin.qq.com/s?__biz=MzI1NjQ3NzAwNQ==&amp;mid=2247509564&amp;idx=7&amp;sn=e4c31c8dbc4fc34bd734451a240da463&amp;chksm=ea24f41edd537d08007456ea047b4a4cc1843acd7d54d709eaa9d858d97eccda4e416ad9f9eb#rd","文章永久链接")</f>
        <v>文章永久链接</v>
      </c>
    </row>
    <row r="65" spans="1:5" customFormat="1" ht="14.1" x14ac:dyDescent="0.4">
      <c r="A65" s="3" t="s">
        <v>6</v>
      </c>
      <c r="B65" s="3" t="s">
        <v>151</v>
      </c>
      <c r="C65" s="3" t="s">
        <v>144</v>
      </c>
      <c r="D65" s="3"/>
      <c r="E65" s="4" t="str">
        <f>HYPERLINK("http://mp.weixin.qq.com/s?__biz=MzI1NjQ3NzAwNQ==&amp;mid=2247509564&amp;idx=8&amp;sn=3e0242e1fef6f7c167490e381f248cae&amp;chksm=ea24f41edd537d088eeecb39cfb8e9a91ff5b81b285b3b51f8ceb85c865186bdf7b4f45f257a#rd","文章永久链接")</f>
        <v>文章永久链接</v>
      </c>
    </row>
    <row r="66" spans="1:5" customFormat="1" ht="14.1" x14ac:dyDescent="0.4">
      <c r="A66" s="3" t="s">
        <v>6</v>
      </c>
      <c r="B66" s="3" t="s">
        <v>152</v>
      </c>
      <c r="C66" s="3" t="s">
        <v>153</v>
      </c>
      <c r="D66" s="3" t="s">
        <v>152</v>
      </c>
      <c r="E66" s="4" t="str">
        <f>HYPERLINK("http://mp.weixin.qq.com/s?__biz=MzI1NjQ3NzAwNQ==&amp;mid=2247509472&amp;idx=1&amp;sn=01aad2d301b14540a0e2df121ad3fbce&amp;chksm=ea24f7c2dd537ed4aa6bf61b66da0d32d1669db3c0b8212eb4be4c1c8a606171d01fbbc6118b#rd","文章永久链接")</f>
        <v>文章永久链接</v>
      </c>
    </row>
    <row r="67" spans="1:5" customFormat="1" ht="14.1" x14ac:dyDescent="0.4">
      <c r="A67" s="3" t="s">
        <v>6</v>
      </c>
      <c r="B67" s="3" t="s">
        <v>154</v>
      </c>
      <c r="C67" s="3" t="s">
        <v>153</v>
      </c>
      <c r="D67" s="3" t="s">
        <v>126</v>
      </c>
      <c r="E67" s="4" t="str">
        <f>HYPERLINK("http://mp.weixin.qq.com/s?__biz=MzI1NjQ3NzAwNQ==&amp;mid=2247509472&amp;idx=2&amp;sn=c4553631c5d6645ffb79c9027013f9b7&amp;chksm=ea24f7c2dd537ed4d4908c8a57be8eb9c85064693a9cdcbfa5dfbaa0a3237fdf458eb4ace3f0#rd","文章永久链接")</f>
        <v>文章永久链接</v>
      </c>
    </row>
    <row r="68" spans="1:5" customFormat="1" ht="14.1" x14ac:dyDescent="0.4">
      <c r="A68" s="3" t="s">
        <v>6</v>
      </c>
      <c r="B68" s="3" t="s">
        <v>155</v>
      </c>
      <c r="C68" s="3" t="s">
        <v>153</v>
      </c>
      <c r="D68" s="3" t="s">
        <v>126</v>
      </c>
      <c r="E68" s="4" t="str">
        <f>HYPERLINK("http://mp.weixin.qq.com/s?__biz=MzI1NjQ3NzAwNQ==&amp;mid=2247509472&amp;idx=3&amp;sn=3b2e5e0ac90c2414a8755b5393984eea&amp;chksm=ea24f7c2dd537ed401045ec2fb3a9d31e2b4fcdd2cb1a1c866c064fbfb2ac98c4b8c6f1ae3bf#rd","文章永久链接")</f>
        <v>文章永久链接</v>
      </c>
    </row>
    <row r="69" spans="1:5" customFormat="1" ht="14.1" x14ac:dyDescent="0.4">
      <c r="A69" s="3" t="s">
        <v>6</v>
      </c>
      <c r="B69" s="3" t="s">
        <v>156</v>
      </c>
      <c r="C69" s="3" t="s">
        <v>153</v>
      </c>
      <c r="D69" s="3" t="s">
        <v>126</v>
      </c>
      <c r="E69" s="4" t="str">
        <f>HYPERLINK("http://mp.weixin.qq.com/s?__biz=MzI1NjQ3NzAwNQ==&amp;mid=2247509472&amp;idx=4&amp;sn=ac567311d64b0324c2a55852076d9766&amp;chksm=ea24f7c2dd537ed4b63f7130f1db6fd233b244d8d2ad5bba5fd91cedce18b7e27d14184d1e45#rd","文章永久链接")</f>
        <v>文章永久链接</v>
      </c>
    </row>
    <row r="70" spans="1:5" customFormat="1" ht="14.1" x14ac:dyDescent="0.4">
      <c r="A70" s="3" t="s">
        <v>6</v>
      </c>
      <c r="B70" s="3" t="s">
        <v>20</v>
      </c>
      <c r="C70" s="3" t="s">
        <v>21</v>
      </c>
      <c r="D70" s="3" t="s">
        <v>7</v>
      </c>
      <c r="E70" s="4" t="str">
        <f>HYPERLINK("http://mp.weixin.qq.com/s?__biz=MzI1NjQ3NzAwNQ==&amp;mid=2247509341&amp;idx=1&amp;sn=14424f7fea64f73060cfda690e3e8b3a&amp;chksm=ea24f77fdd537e6902afa3014dea3bdde9a5efbe0fefd3c05195e7dadc1d095df8c0f5b5390f#rd","文章永久链接")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7AF4B-6114-47C5-9DDE-9B8A08B454CC}">
  <sheetPr>
    <outlinePr summaryBelow="0" summaryRight="0"/>
  </sheetPr>
  <dimension ref="A1:E12"/>
  <sheetViews>
    <sheetView topLeftCell="B1" zoomScaleNormal="100" workbookViewId="0">
      <selection activeCell="A2" sqref="A2:XFD3"/>
    </sheetView>
  </sheetViews>
  <sheetFormatPr defaultRowHeight="12.3" x14ac:dyDescent="0.4"/>
  <cols>
    <col min="1" max="1" width="12.59765625" style="2" customWidth="1"/>
    <col min="2" max="2" width="81" style="2" customWidth="1"/>
    <col min="3" max="3" width="17.09765625" style="2" customWidth="1"/>
    <col min="4" max="4" width="0" style="2" hidden="1"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8</v>
      </c>
      <c r="B2" s="3" t="s">
        <v>851</v>
      </c>
      <c r="C2" s="3" t="s">
        <v>852</v>
      </c>
      <c r="D2" s="3"/>
      <c r="E2" s="4" t="str">
        <f>HYPERLINK("http://mp.weixin.qq.com/s?__biz=MzI4NzQ2Njc5NQ==&amp;mid=2247506666&amp;idx=1&amp;sn=c3fbaf71b2e901875546af75c2056417&amp;chksm=ebcfaeaedcb827b8ec19c628569533e5fe7afa2959325a1bffd405056b0da8c1eb81c2d8a356#rd","文章永久链接")</f>
        <v>文章永久链接</v>
      </c>
    </row>
    <row r="3" spans="1:5" customFormat="1" ht="14.1" x14ac:dyDescent="0.4">
      <c r="A3" s="3" t="s">
        <v>8</v>
      </c>
      <c r="B3" s="3" t="s">
        <v>853</v>
      </c>
      <c r="C3" s="3" t="s">
        <v>852</v>
      </c>
      <c r="D3" s="3"/>
      <c r="E3" s="4" t="str">
        <f>HYPERLINK("http://mp.weixin.qq.com/s?__biz=MzI4NzQ2Njc5NQ==&amp;mid=2247506666&amp;idx=2&amp;sn=175e1bf6e68e1e715a93633873895b02&amp;chksm=ebcfaeaedcb827b81c7506846f2323d905dadfa52cf7f71d619085728e19b9414d599598a2f8#rd","文章永久链接")</f>
        <v>文章永久链接</v>
      </c>
    </row>
    <row r="4" spans="1:5" customFormat="1" ht="14.1" x14ac:dyDescent="0.4">
      <c r="A4" s="3" t="s">
        <v>8</v>
      </c>
      <c r="B4" s="3" t="s">
        <v>513</v>
      </c>
      <c r="C4" s="3" t="s">
        <v>514</v>
      </c>
      <c r="D4" s="3"/>
      <c r="E4" s="4" t="str">
        <f>HYPERLINK("http://mp.weixin.qq.com/s?__biz=MzI4NzQ2Njc5NQ==&amp;mid=2247506505&amp;idx=1&amp;sn=5a910ea6124e5dbe39d63ec99c9f470e&amp;chksm=ebcfae0ddcb8271ba3d100525bbe7ef462edcea9d3d154b4bb31a8242aea79fafe8ffec644d8#rd","文章永久链接")</f>
        <v>文章永久链接</v>
      </c>
    </row>
    <row r="5" spans="1:5" customFormat="1" ht="14.1" x14ac:dyDescent="0.4">
      <c r="A5" s="3" t="s">
        <v>8</v>
      </c>
      <c r="B5" s="3" t="s">
        <v>515</v>
      </c>
      <c r="C5" s="3" t="s">
        <v>516</v>
      </c>
      <c r="D5" s="3"/>
      <c r="E5" s="4" t="str">
        <f>HYPERLINK("http://mp.weixin.qq.com/s?__biz=MzI4NzQ2Njc5NQ==&amp;mid=2247506429&amp;idx=1&amp;sn=2941db11695c31a977c0ca4de97f417f&amp;chksm=ebcfadb9dcb824affbd5f6d639c39cc4d1e6d736378f86c7f5b718d0064b0dcc52510e423833#rd","文章永久链接")</f>
        <v>文章永久链接</v>
      </c>
    </row>
    <row r="6" spans="1:5" customFormat="1" ht="14.1" x14ac:dyDescent="0.4">
      <c r="A6" s="3" t="s">
        <v>8</v>
      </c>
      <c r="B6" s="3" t="s">
        <v>517</v>
      </c>
      <c r="C6" s="3" t="s">
        <v>518</v>
      </c>
      <c r="D6" s="3" t="s">
        <v>519</v>
      </c>
      <c r="E6" s="4" t="str">
        <f>HYPERLINK("http://mp.weixin.qq.com/s?__biz=MzI4NzQ2Njc5NQ==&amp;mid=2247506371&amp;idx=1&amp;sn=17861f2caf12395d8954690a8a18f120&amp;chksm=ebcfad87dcb82491ce59c7cd9db5df7337f83f7d90ab51b3d75d1a5afedc4b4d2f10de4e0d79#rd","文章永久链接")</f>
        <v>文章永久链接</v>
      </c>
    </row>
    <row r="7" spans="1:5" customFormat="1" ht="14.1" x14ac:dyDescent="0.4">
      <c r="A7" s="3" t="s">
        <v>8</v>
      </c>
      <c r="B7" s="3" t="s">
        <v>520</v>
      </c>
      <c r="C7" s="3" t="s">
        <v>521</v>
      </c>
      <c r="D7" s="3"/>
      <c r="E7" s="4" t="str">
        <f>HYPERLINK("http://mp.weixin.qq.com/s?__biz=MzI4NzQ2Njc5NQ==&amp;mid=2247506351&amp;idx=1&amp;sn=93035efaad5c2e2d07d87c8348ed335e&amp;chksm=ebcfadebdcb824fde444dc5351c69948139deee4ad174a8d06e6d08da9e50af266535975f4b1#rd","文章永久链接")</f>
        <v>文章永久链接</v>
      </c>
    </row>
    <row r="8" spans="1:5" customFormat="1" ht="14.1" x14ac:dyDescent="0.4">
      <c r="A8" s="3" t="s">
        <v>8</v>
      </c>
      <c r="B8" s="3" t="s">
        <v>522</v>
      </c>
      <c r="C8" s="3" t="s">
        <v>521</v>
      </c>
      <c r="D8" s="3"/>
      <c r="E8" s="4" t="str">
        <f>HYPERLINK("http://mp.weixin.qq.com/s?__biz=MzI4NzQ2Njc5NQ==&amp;mid=2247506351&amp;idx=2&amp;sn=7ff768bd8f30d44d866f43066cdfac10&amp;chksm=ebcfadebdcb824fd5d2103d576006bd17661a2e1cabde01ae8070a5fd877406a5247e9ecd373#rd","文章永久链接")</f>
        <v>文章永久链接</v>
      </c>
    </row>
    <row r="9" spans="1:5" customFormat="1" ht="14.1" x14ac:dyDescent="0.4">
      <c r="A9" s="3" t="s">
        <v>8</v>
      </c>
      <c r="B9" s="3" t="s">
        <v>157</v>
      </c>
      <c r="C9" s="3" t="s">
        <v>158</v>
      </c>
      <c r="D9" s="3"/>
      <c r="E9" s="4" t="str">
        <f>HYPERLINK("http://mp.weixin.qq.com/s?__biz=MzI4NzQ2Njc5NQ==&amp;mid=2247506218&amp;idx=1&amp;sn=45323eb29f1567c346736e2767f6db1d&amp;chksm=ebcfad6edcb82478a6972031db01d8fd6b40836f349c0e5e5ca95dd5080b096778c6f654fdf0#rd","文章永久链接")</f>
        <v>文章永久链接</v>
      </c>
    </row>
    <row r="10" spans="1:5" customFormat="1" ht="14.1" x14ac:dyDescent="0.4">
      <c r="A10" s="3" t="s">
        <v>8</v>
      </c>
      <c r="B10" s="3" t="s">
        <v>159</v>
      </c>
      <c r="C10" s="3" t="s">
        <v>160</v>
      </c>
      <c r="D10" s="3"/>
      <c r="E10" s="4" t="str">
        <f>HYPERLINK("http://mp.weixin.qq.com/s?__biz=MzI4NzQ2Njc5NQ==&amp;mid=2247506183&amp;idx=1&amp;sn=dcb3632c1d617db22792f827294db6b0&amp;chksm=ebcfad43dcb8245575364d98ce9adbf9ef20a6090bfe91faf964fa582f0b4d27fdd1e18ea40a#rd","文章永久链接")</f>
        <v>文章永久链接</v>
      </c>
    </row>
    <row r="11" spans="1:5" customFormat="1" ht="14.1" x14ac:dyDescent="0.4">
      <c r="A11" s="3" t="s">
        <v>8</v>
      </c>
      <c r="B11" s="3" t="s">
        <v>161</v>
      </c>
      <c r="C11" s="3" t="s">
        <v>160</v>
      </c>
      <c r="D11" s="3"/>
      <c r="E11" s="4" t="str">
        <f>HYPERLINK("http://mp.weixin.qq.com/s?__biz=MzI4NzQ2Njc5NQ==&amp;mid=2247506183&amp;idx=2&amp;sn=44c23c021ec1b98af59bba8eee16ab00&amp;chksm=ebcfad43dcb8245543b71222a50cbdad22f7a8914615c5b73646f6cb5acab01e45001356cff9#rd","文章永久链接")</f>
        <v>文章永久链接</v>
      </c>
    </row>
    <row r="12" spans="1:5" customFormat="1" ht="14.1" x14ac:dyDescent="0.4">
      <c r="A12" s="3" t="s">
        <v>8</v>
      </c>
      <c r="B12" s="3" t="s">
        <v>22</v>
      </c>
      <c r="C12" s="3" t="s">
        <v>23</v>
      </c>
      <c r="D12" s="3" t="s">
        <v>24</v>
      </c>
      <c r="E12" s="4" t="str">
        <f>HYPERLINK("http://mp.weixin.qq.com/s?__biz=MzI4NzQ2Njc5NQ==&amp;mid=2247506179&amp;idx=1&amp;sn=94ef5c9dcb58586c8faf7d71dfa02812&amp;chksm=ebcfad47dcb82451829a8d317e99b0b6607ef26bb13cd6f602f5a9e516b07b6c0b2885c95e01#rd","文章永久链接")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8ACC-42C7-46BE-8484-92B852640AD5}">
  <sheetPr>
    <outlinePr summaryBelow="0" summaryRight="0"/>
  </sheetPr>
  <dimension ref="A1:E12"/>
  <sheetViews>
    <sheetView topLeftCell="B1" zoomScaleNormal="100" workbookViewId="0">
      <selection activeCell="B2" sqref="A2:XFD3"/>
    </sheetView>
  </sheetViews>
  <sheetFormatPr defaultRowHeight="12.3" x14ac:dyDescent="0.4"/>
  <cols>
    <col min="1" max="1" width="7.19921875" style="2" customWidth="1"/>
    <col min="2" max="2" width="69.296875" style="2" customWidth="1"/>
    <col min="3" max="3" width="17.09765625" style="2" customWidth="1"/>
    <col min="4" max="4" width="193.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9</v>
      </c>
      <c r="B2" s="3" t="s">
        <v>854</v>
      </c>
      <c r="C2" s="3" t="s">
        <v>855</v>
      </c>
      <c r="D2" s="3" t="s">
        <v>856</v>
      </c>
      <c r="E2" s="4" t="str">
        <f>HYPERLINK("http://mp.weixin.qq.com/s?__biz=MjM5NjkxMDgyMw==&amp;mid=2649780706&amp;idx=1&amp;sn=d3d9cbef4b3382b003a06ecf881fbee3&amp;chksm=bee6d26a89915b7cb0d7665f550e17cfb464428b223a33e716ee1103967039ee8e7a837e632c#rd","文章永久链接")</f>
        <v>文章永久链接</v>
      </c>
    </row>
    <row r="3" spans="1:5" customFormat="1" ht="14.1" x14ac:dyDescent="0.4">
      <c r="A3" s="3" t="s">
        <v>9</v>
      </c>
      <c r="B3" s="3" t="s">
        <v>857</v>
      </c>
      <c r="C3" s="3" t="s">
        <v>858</v>
      </c>
      <c r="D3" s="3" t="s">
        <v>859</v>
      </c>
      <c r="E3" s="4" t="str">
        <f>HYPERLINK("http://mp.weixin.qq.com/s?__biz=MjM5NjkxMDgyMw==&amp;mid=2649780678&amp;idx=1&amp;sn=889fe090c4507dbb5e88e616899c193a&amp;chksm=bee6d24e89915b582f2fc8b6ffebbf1f1979e40ecd1d11dcd3b03bef0c71908ecfc1da12a75d#rd","文章永久链接")</f>
        <v>文章永久链接</v>
      </c>
    </row>
    <row r="4" spans="1:5" customFormat="1" ht="14.1" x14ac:dyDescent="0.4">
      <c r="A4" s="3" t="s">
        <v>9</v>
      </c>
      <c r="B4" s="3" t="s">
        <v>523</v>
      </c>
      <c r="C4" s="3" t="s">
        <v>524</v>
      </c>
      <c r="D4" s="3" t="s">
        <v>525</v>
      </c>
      <c r="E4" s="4" t="str">
        <f>HYPERLINK("http://mp.weixin.qq.com/s?__biz=MjM5NjkxMDgyMw==&amp;mid=2649780639&amp;idx=1&amp;sn=1fa2e87bf783ac908878817df2dd04a4&amp;chksm=bee6d21789915b014354d697a439e0248748649cb7b75eae93a4528476e0160f279e07985e73#rd","文章永久链接")</f>
        <v>文章永久链接</v>
      </c>
    </row>
    <row r="5" spans="1:5" customFormat="1" ht="14.1" x14ac:dyDescent="0.4">
      <c r="A5" s="3" t="s">
        <v>9</v>
      </c>
      <c r="B5" s="3" t="s">
        <v>526</v>
      </c>
      <c r="C5" s="3" t="s">
        <v>527</v>
      </c>
      <c r="D5" s="3" t="s">
        <v>528</v>
      </c>
      <c r="E5" s="4" t="str">
        <f>HYPERLINK("http://mp.weixin.qq.com/s?__biz=MjM5NjkxMDgyMw==&amp;mid=2649780623&amp;idx=1&amp;sn=a5032f93199a6cf984c77027e633e8ac&amp;chksm=bee6d20789915b11d136e43aac261c5c477e0ef1ce02b3bc5052f0cd2b3dc96260d6641b8707#rd","文章永久链接")</f>
        <v>文章永久链接</v>
      </c>
    </row>
    <row r="6" spans="1:5" customFormat="1" ht="14.1" x14ac:dyDescent="0.4">
      <c r="A6" s="3" t="s">
        <v>9</v>
      </c>
      <c r="B6" s="3" t="s">
        <v>529</v>
      </c>
      <c r="C6" s="3" t="s">
        <v>530</v>
      </c>
      <c r="D6" s="3" t="s">
        <v>531</v>
      </c>
      <c r="E6" s="4" t="str">
        <f>HYPERLINK("http://mp.weixin.qq.com/s?__biz=MjM5NjkxMDgyMw==&amp;mid=2649780573&amp;idx=1&amp;sn=34ae97eaf5971988d63510f1016a2b12&amp;chksm=bee6d2d589915bc3b23cd3e24e2d3bda7cd7588da9c1fbcbdf33795a81a3ffe23e7c5d20c815#rd","文章永久链接")</f>
        <v>文章永久链接</v>
      </c>
    </row>
    <row r="7" spans="1:5" customFormat="1" ht="14.1" x14ac:dyDescent="0.4">
      <c r="A7" s="3" t="s">
        <v>9</v>
      </c>
      <c r="B7" s="3" t="s">
        <v>162</v>
      </c>
      <c r="C7" s="3" t="s">
        <v>163</v>
      </c>
      <c r="D7" s="3" t="s">
        <v>164</v>
      </c>
      <c r="E7" s="4" t="str">
        <f>HYPERLINK("http://mp.weixin.qq.com/s?__biz=MjM5NjkxMDgyMw==&amp;mid=2649780534&amp;idx=1&amp;sn=28202a31505d3a1e078ff699cd5281b0&amp;chksm=bee6d2be89915ba81dcc6045be3f90493b949fb506882e99b4b71296941a6b09bd210ff4e048#rd","文章永久链接")</f>
        <v>文章永久链接</v>
      </c>
    </row>
    <row r="8" spans="1:5" customFormat="1" ht="14.1" x14ac:dyDescent="0.4">
      <c r="A8" s="3" t="s">
        <v>9</v>
      </c>
      <c r="B8" s="3" t="s">
        <v>165</v>
      </c>
      <c r="C8" s="3" t="s">
        <v>166</v>
      </c>
      <c r="D8" s="3" t="s">
        <v>167</v>
      </c>
      <c r="E8" s="4" t="str">
        <f>HYPERLINK("http://mp.weixin.qq.com/s?__biz=MjM5NjkxMDgyMw==&amp;mid=2649780496&amp;idx=1&amp;sn=be3302a96c964face0e9387081675a4f&amp;chksm=bee6d29889915b8e6b470e9a3bfe78041c1ba53c14f58da20200a30c273c247a3d68e748b225#rd","文章永久链接")</f>
        <v>文章永久链接</v>
      </c>
    </row>
    <row r="9" spans="1:5" customFormat="1" ht="14.1" x14ac:dyDescent="0.4">
      <c r="A9" s="3" t="s">
        <v>9</v>
      </c>
      <c r="B9" s="3" t="s">
        <v>168</v>
      </c>
      <c r="C9" s="3" t="s">
        <v>166</v>
      </c>
      <c r="D9" s="3" t="s">
        <v>169</v>
      </c>
      <c r="E9" s="4" t="str">
        <f>HYPERLINK("http://mp.weixin.qq.com/s?__biz=MjM5NjkxMDgyMw==&amp;mid=2649780496&amp;idx=2&amp;sn=29820d4dcb922315d0461b973bac9922&amp;chksm=bee6d29889915b8e89f34679aeb0187b44fdab097a34148d594714bd94dcd1aec81b289df626#rd","文章永久链接")</f>
        <v>文章永久链接</v>
      </c>
    </row>
    <row r="10" spans="1:5" customFormat="1" ht="14.1" x14ac:dyDescent="0.4">
      <c r="A10" s="3" t="s">
        <v>9</v>
      </c>
      <c r="B10" s="3" t="s">
        <v>170</v>
      </c>
      <c r="C10" s="3" t="s">
        <v>171</v>
      </c>
      <c r="D10" s="3" t="s">
        <v>172</v>
      </c>
      <c r="E10" s="4" t="str">
        <f>HYPERLINK("http://mp.weixin.qq.com/s?__biz=MjM5NjkxMDgyMw==&amp;mid=2649780438&amp;idx=1&amp;sn=417c754d1e71ee44b564d4635aec2bd6&amp;chksm=bee6d35e89915a48b1412eb5ee0601b9080b625a982c343a196010a04e696cf6aba0e7a17066#rd","文章永久链接")</f>
        <v>文章永久链接</v>
      </c>
    </row>
    <row r="11" spans="1:5" customFormat="1" ht="14.1" x14ac:dyDescent="0.4">
      <c r="A11" s="3" t="s">
        <v>9</v>
      </c>
      <c r="B11" s="3" t="s">
        <v>173</v>
      </c>
      <c r="C11" s="3" t="s">
        <v>171</v>
      </c>
      <c r="D11" s="3" t="s">
        <v>174</v>
      </c>
      <c r="E11" s="4" t="str">
        <f>HYPERLINK("http://mp.weixin.qq.com/s?__biz=MjM5NjkxMDgyMw==&amp;mid=2649780438&amp;idx=2&amp;sn=325de88500c84c1b9075d6c9c9ab9412&amp;chksm=bee6d35e89915a48d05ccf989af4c62c3cb9d760f8c94eed4791dc8ccf7244e9bd9818935d91#rd","文章永久链接")</f>
        <v>文章永久链接</v>
      </c>
    </row>
    <row r="12" spans="1:5" customFormat="1" ht="14.1" x14ac:dyDescent="0.4">
      <c r="A12" s="3" t="s">
        <v>9</v>
      </c>
      <c r="B12" s="3" t="s">
        <v>25</v>
      </c>
      <c r="C12" s="3" t="s">
        <v>26</v>
      </c>
      <c r="D12" s="3" t="s">
        <v>27</v>
      </c>
      <c r="E12" s="4" t="str">
        <f>HYPERLINK("http://mp.weixin.qq.com/s?__biz=MjM5NjkxMDgyMw==&amp;mid=2649780388&amp;idx=1&amp;sn=a32c9fcbdc0acd9739b122af16232865&amp;chksm=bee6d32c89915a3aae256c277ddb79cef4b9ee494c531ccf589df63aa16d41f75ed20088caea#rd","文章永久链接")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23CEF-1A03-408F-9D5A-B92559F0BB03}">
  <sheetPr>
    <outlinePr summaryBelow="0" summaryRight="0"/>
  </sheetPr>
  <dimension ref="A1:E12"/>
  <sheetViews>
    <sheetView topLeftCell="B1" zoomScaleNormal="100" workbookViewId="0">
      <selection activeCell="B2" sqref="A2:XFD2"/>
    </sheetView>
  </sheetViews>
  <sheetFormatPr defaultRowHeight="12.3" x14ac:dyDescent="0.4"/>
  <cols>
    <col min="1" max="1" width="9" style="2" customWidth="1"/>
    <col min="2" max="2" width="67.5" style="2" customWidth="1"/>
    <col min="3" max="3" width="17.09765625" style="2" customWidth="1"/>
    <col min="4" max="4" width="30.5976562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175</v>
      </c>
      <c r="B2" s="3" t="s">
        <v>860</v>
      </c>
      <c r="C2" s="3" t="s">
        <v>861</v>
      </c>
      <c r="D2" s="3" t="s">
        <v>862</v>
      </c>
      <c r="E2" s="4" t="str">
        <f>HYPERLINK("http://mp.weixin.qq.com/s?__biz=MzAxNjAwNTMwNQ==&amp;mid=2652354175&amp;idx=1&amp;sn=5e770e3bb536ad4cfd3faf5e34b63816&amp;chksm=801877a9b76ffebf00ec473721c7d77dbc3a11cb576b71dcaa36ee3b53c36970d88bb788d566#rd","文章永久链接")</f>
        <v>文章永久链接</v>
      </c>
    </row>
    <row r="3" spans="1:5" customFormat="1" ht="14.1" x14ac:dyDescent="0.4">
      <c r="A3" s="3" t="s">
        <v>175</v>
      </c>
      <c r="B3" s="3" t="s">
        <v>532</v>
      </c>
      <c r="C3" s="3" t="s">
        <v>533</v>
      </c>
      <c r="D3" s="3" t="s">
        <v>534</v>
      </c>
      <c r="E3" s="4" t="str">
        <f>HYPERLINK("http://mp.weixin.qq.com/s?__biz=MzAxNjAwNTMwNQ==&amp;mid=2652354119&amp;idx=1&amp;sn=01906f672486ae8657551652c901c4c6&amp;chksm=80187791b76ffe87ec836728a896f32d52a46625164759b27e6618634283923d7261104b4404#rd","文章永久链接")</f>
        <v>文章永久链接</v>
      </c>
    </row>
    <row r="4" spans="1:5" customFormat="1" ht="14.1" x14ac:dyDescent="0.4">
      <c r="A4" s="3" t="s">
        <v>175</v>
      </c>
      <c r="B4" s="3" t="s">
        <v>535</v>
      </c>
      <c r="C4" s="3" t="s">
        <v>536</v>
      </c>
      <c r="D4" s="3" t="s">
        <v>537</v>
      </c>
      <c r="E4" s="4" t="str">
        <f>HYPERLINK("http://mp.weixin.qq.com/s?__biz=MzAxNjAwNTMwNQ==&amp;mid=2652354062&amp;idx=1&amp;sn=c4fb1c83e2da19a92287d8bc5d535251&amp;chksm=801877d8b76ffece748652fe38715b12c3e91835c568528dbdbb5f341f53a29295142a4f764d#rd","文章永久链接")</f>
        <v>文章永久链接</v>
      </c>
    </row>
    <row r="5" spans="1:5" customFormat="1" ht="14.1" x14ac:dyDescent="0.4">
      <c r="A5" s="3" t="s">
        <v>175</v>
      </c>
      <c r="B5" s="3" t="s">
        <v>538</v>
      </c>
      <c r="C5" s="3" t="s">
        <v>539</v>
      </c>
      <c r="D5" s="3" t="s">
        <v>540</v>
      </c>
      <c r="E5" s="4" t="str">
        <f>HYPERLINK("http://mp.weixin.qq.com/s?__biz=MzAxNjAwNTMwNQ==&amp;mid=2652354012&amp;idx=1&amp;sn=78e55e612825c7eeef4fb05a85302988&amp;chksm=8018740ab76ffd1c5458d916f056b51ddc078feb8404fd9b6b450870967d38dc3a9fe3267fe7#rd","文章永久链接")</f>
        <v>文章永久链接</v>
      </c>
    </row>
    <row r="6" spans="1:5" customFormat="1" ht="14.1" x14ac:dyDescent="0.4">
      <c r="A6" s="3" t="s">
        <v>175</v>
      </c>
      <c r="B6" s="3" t="s">
        <v>176</v>
      </c>
      <c r="C6" s="3" t="s">
        <v>177</v>
      </c>
      <c r="D6" s="3" t="s">
        <v>178</v>
      </c>
      <c r="E6" s="4" t="str">
        <f>HYPERLINK("http://mp.weixin.qq.com/s?__biz=MzAxNjAwNTMwNQ==&amp;mid=2652353954&amp;idx=1&amp;sn=ce585b9fb857e133abe0094c6b889200&amp;chksm=80187474b76ffd627683049ad8b928c282648ea60eb9817b0222adf5d010c3ec4546f75bcc6d#rd","文章永久链接")</f>
        <v>文章永久链接</v>
      </c>
    </row>
    <row r="7" spans="1:5" customFormat="1" ht="14.1" x14ac:dyDescent="0.4">
      <c r="A7" s="3" t="s">
        <v>175</v>
      </c>
      <c r="B7" s="3" t="s">
        <v>179</v>
      </c>
      <c r="C7" s="3" t="s">
        <v>180</v>
      </c>
      <c r="D7" s="3" t="s">
        <v>181</v>
      </c>
      <c r="E7" s="4" t="str">
        <f>HYPERLINK("http://mp.weixin.qq.com/s?__biz=MzAxNjAwNTMwNQ==&amp;mid=2652353908&amp;idx=1&amp;sn=bbf85b259c9d249b3c459c91d3d015c2&amp;chksm=801874a2b76ffdb4320dd07cc045785cb4c66c5bda69e1e1295fab04cddf1e425dccd6e297d5#rd","文章永久链接")</f>
        <v>文章永久链接</v>
      </c>
    </row>
    <row r="8" spans="1:5" customFormat="1" ht="14.1" x14ac:dyDescent="0.4">
      <c r="A8" s="3" t="s">
        <v>175</v>
      </c>
      <c r="B8" s="3" t="s">
        <v>182</v>
      </c>
      <c r="C8" s="3" t="s">
        <v>183</v>
      </c>
      <c r="D8" s="3" t="s">
        <v>184</v>
      </c>
      <c r="E8" s="4" t="str">
        <f>HYPERLINK("http://mp.weixin.qq.com/s?__biz=MzAxNjAwNTMwNQ==&amp;mid=2652353869&amp;idx=1&amp;sn=b81f34014d5cafdbbf52c0f0ff10c36e&amp;chksm=8018749bb76ffd8d8d5983d1464ffcd918b2032ce81664d2d67d0d01edf58078fb94b1327855#rd","文章永久链接")</f>
        <v>文章永久链接</v>
      </c>
    </row>
    <row r="9" spans="1:5" customFormat="1" ht="14.1" x14ac:dyDescent="0.4">
      <c r="A9" s="3" t="s">
        <v>175</v>
      </c>
      <c r="B9" s="3" t="s">
        <v>185</v>
      </c>
      <c r="C9" s="3" t="s">
        <v>186</v>
      </c>
      <c r="D9" s="3" t="s">
        <v>187</v>
      </c>
      <c r="E9" s="4" t="str">
        <f>HYPERLINK("http://mp.weixin.qq.com/s?__biz=MzAxNjAwNTMwNQ==&amp;mid=2652353804&amp;idx=1&amp;sn=b6026e08d4766b6788c4b4a68d75bfe0&amp;chksm=801874dab76ffdccdaa59eb71734dc7d6f92181b62d70e14872a13f8b886ec737857df2694a1#rd","文章永久链接")</f>
        <v>文章永久链接</v>
      </c>
    </row>
    <row r="10" spans="1:5" customFormat="1" ht="14.1" x14ac:dyDescent="0.4">
      <c r="A10" s="3" t="s">
        <v>175</v>
      </c>
      <c r="B10" s="3" t="s">
        <v>188</v>
      </c>
      <c r="C10" s="3" t="s">
        <v>186</v>
      </c>
      <c r="D10" s="3" t="s">
        <v>189</v>
      </c>
      <c r="E10" s="4" t="str">
        <f>HYPERLINK("http://mp.weixin.qq.com/s?__biz=MzAxNjAwNTMwNQ==&amp;mid=2652353804&amp;idx=2&amp;sn=e085a1ce4329820788a868c45f1721f3&amp;chksm=801874dab76ffdcc97ee6be6b54cad085c8f963f50c52c86c42db2a266053df59df21728bd08#rd","文章永久链接")</f>
        <v>文章永久链接</v>
      </c>
    </row>
    <row r="11" spans="1:5" customFormat="1" ht="14.1" x14ac:dyDescent="0.4">
      <c r="A11" s="3" t="s">
        <v>175</v>
      </c>
      <c r="B11" s="3" t="s">
        <v>188</v>
      </c>
      <c r="C11" s="3" t="s">
        <v>190</v>
      </c>
      <c r="D11" s="3" t="s">
        <v>189</v>
      </c>
      <c r="E11" s="4" t="str">
        <f>HYPERLINK("http://mp.weixin.qq.com/s?__biz=MzAxNjAwNTMwNQ==&amp;mid=2652353704&amp;idx=1&amp;sn=ad13805c63de99cce69be5888f3b8a9d&amp;chksm=8018757eb76ffc68e2673656c6e299068c255f1bc762b4424c349a2ad2888a30b4fb6079b2f7#rd","文章永久链接")</f>
        <v>文章永久链接</v>
      </c>
    </row>
    <row r="12" spans="1:5" customFormat="1" ht="14.1" x14ac:dyDescent="0.4">
      <c r="A12" s="3" t="s">
        <v>175</v>
      </c>
      <c r="B12" s="3" t="s">
        <v>191</v>
      </c>
      <c r="C12" s="3" t="s">
        <v>192</v>
      </c>
      <c r="D12" s="3" t="s">
        <v>193</v>
      </c>
      <c r="E12" s="4" t="str">
        <f>HYPERLINK("http://mp.weixin.qq.com/s?__biz=MzAxNjAwNTMwNQ==&amp;mid=2652353699&amp;idx=1&amp;sn=b535d9fd7b00448ab54e9a4fe6fdba89&amp;chksm=80187575b76ffc6323e54890a3475481935002263a50822f827123707bb044a8fe9a3138d0a7#rd","文章永久链接")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3FB80-A665-4BE5-BC1D-7828C8C7A3A6}">
  <sheetPr>
    <outlinePr summaryBelow="0" summaryRight="0"/>
  </sheetPr>
  <dimension ref="A1:E21"/>
  <sheetViews>
    <sheetView zoomScaleNormal="100" workbookViewId="0">
      <selection activeCell="A2" sqref="A2:XFD7"/>
    </sheetView>
  </sheetViews>
  <sheetFormatPr defaultRowHeight="12.3" x14ac:dyDescent="0.4"/>
  <cols>
    <col min="1" max="1" width="10.796875" style="2" customWidth="1"/>
    <col min="2" max="2" width="92.69921875" style="2" customWidth="1"/>
    <col min="3" max="3" width="17.09765625" style="2" customWidth="1"/>
    <col min="4" max="4" width="79.199218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10</v>
      </c>
      <c r="B2" s="3" t="s">
        <v>863</v>
      </c>
      <c r="C2" s="3" t="s">
        <v>864</v>
      </c>
      <c r="D2" s="3" t="s">
        <v>865</v>
      </c>
      <c r="E2" s="4" t="str">
        <f>HYPERLINK("http://mp.weixin.qq.com/s?__biz=MzU0NDcyNzc0OQ==&amp;mid=2247521421&amp;idx=1&amp;sn=feacd6b7c22028d1437d11d360a28e90&amp;chksm=fb756327cc02ea31f46df578ff2f82af85f927a12e3313623c3cbad9e793f2e55d5a7c112f0e#rd","文章永久链接")</f>
        <v>文章永久链接</v>
      </c>
    </row>
    <row r="3" spans="1:5" customFormat="1" ht="14.1" x14ac:dyDescent="0.4">
      <c r="A3" s="3" t="s">
        <v>10</v>
      </c>
      <c r="B3" s="3" t="s">
        <v>866</v>
      </c>
      <c r="C3" s="3" t="s">
        <v>867</v>
      </c>
      <c r="D3" s="3" t="s">
        <v>868</v>
      </c>
      <c r="E3" s="4" t="str">
        <f>HYPERLINK("http://mp.weixin.qq.com/s?__biz=MzU0NDcyNzc0OQ==&amp;mid=2247521376&amp;idx=1&amp;sn=311b6f148872d658d2d9823ade2bb8b4&amp;chksm=fb7563cacc02eadcb42b10f68140585011a1338ddefb18663032e39efb3b23a159786183bf45#rd","文章永久链接")</f>
        <v>文章永久链接</v>
      </c>
    </row>
    <row r="4" spans="1:5" customFormat="1" ht="14.1" x14ac:dyDescent="0.4">
      <c r="A4" s="3" t="s">
        <v>10</v>
      </c>
      <c r="B4" s="3" t="s">
        <v>869</v>
      </c>
      <c r="C4" s="3" t="s">
        <v>867</v>
      </c>
      <c r="D4" s="3"/>
      <c r="E4" s="4" t="str">
        <f>HYPERLINK("http://mp.weixin.qq.com/s?__biz=MzU0NDcyNzc0OQ==&amp;mid=2247521376&amp;idx=2&amp;sn=bc9a58897dae516b288e02818ce6b50f&amp;chksm=fb7563cacc02eadc191ec3fa9026cd4be8cd259a35625e6fb103723f6754fb3006c4ed3c9cbb#rd","文章永久链接")</f>
        <v>文章永久链接</v>
      </c>
    </row>
    <row r="5" spans="1:5" customFormat="1" ht="14.1" x14ac:dyDescent="0.4">
      <c r="A5" s="3" t="s">
        <v>10</v>
      </c>
      <c r="B5" s="3" t="s">
        <v>870</v>
      </c>
      <c r="C5" s="3" t="s">
        <v>871</v>
      </c>
      <c r="D5" s="3" t="s">
        <v>872</v>
      </c>
      <c r="E5" s="4" t="str">
        <f>HYPERLINK("http://mp.weixin.qq.com/s?__biz=MzU0NDcyNzc0OQ==&amp;mid=2247521345&amp;idx=1&amp;sn=6617d52270813ae7f49eebb3850df460&amp;chksm=fb7563ebcc02eafd59264582fc50c58c73c85904da8a6c92927b4a10a8ad56104bb2a1788e2b#rd","文章永久链接")</f>
        <v>文章永久链接</v>
      </c>
    </row>
    <row r="6" spans="1:5" customFormat="1" ht="14.1" x14ac:dyDescent="0.4">
      <c r="A6" s="3" t="s">
        <v>10</v>
      </c>
      <c r="B6" s="3" t="s">
        <v>873</v>
      </c>
      <c r="C6" s="3" t="s">
        <v>874</v>
      </c>
      <c r="D6" s="3" t="s">
        <v>875</v>
      </c>
      <c r="E6" s="4" t="str">
        <f>HYPERLINK("http://mp.weixin.qq.com/s?__biz=MzU0NDcyNzc0OQ==&amp;mid=2247521302&amp;idx=1&amp;sn=784eb6cfbeb44085d47d0894df650ccc&amp;chksm=fb7563bccc02eaaa2c00aa2f4cc2907acc848728268fbf1c6bd944a52ac0b2281b25801be685#rd","文章永久链接")</f>
        <v>文章永久链接</v>
      </c>
    </row>
    <row r="7" spans="1:5" customFormat="1" ht="14.1" x14ac:dyDescent="0.4">
      <c r="A7" s="3" t="s">
        <v>10</v>
      </c>
      <c r="B7" s="3" t="s">
        <v>876</v>
      </c>
      <c r="C7" s="3" t="s">
        <v>874</v>
      </c>
      <c r="D7" s="3" t="s">
        <v>877</v>
      </c>
      <c r="E7" s="4" t="str">
        <f>HYPERLINK("http://mp.weixin.qq.com/s?__biz=MzU0NDcyNzc0OQ==&amp;mid=2247521302&amp;idx=2&amp;sn=e3477e16f337330897bf3d05eb533ddb&amp;chksm=fb7563bccc02eaaa545e074da993c3e8064108d6a4fc7e92dd06530a09e361493940dbc74226#rd","文章永久链接")</f>
        <v>文章永久链接</v>
      </c>
    </row>
    <row r="8" spans="1:5" customFormat="1" ht="14.1" x14ac:dyDescent="0.4">
      <c r="A8" s="3" t="s">
        <v>10</v>
      </c>
      <c r="B8" s="3" t="s">
        <v>541</v>
      </c>
      <c r="C8" s="3" t="s">
        <v>542</v>
      </c>
      <c r="D8" s="3" t="s">
        <v>543</v>
      </c>
      <c r="E8" s="4" t="str">
        <f>HYPERLINK("http://mp.weixin.qq.com/s?__biz=MzU0NDcyNzc0OQ==&amp;mid=2247521254&amp;idx=1&amp;sn=b0d0d01b7dcc8b4e6b943a03a89dc613&amp;chksm=fb75644ccc02ed5a3919650b7e29c3c48207434e155af325c707e0078bc9a9ecab5e5e071ea2#rd","文章永久链接")</f>
        <v>文章永久链接</v>
      </c>
    </row>
    <row r="9" spans="1:5" customFormat="1" ht="14.1" x14ac:dyDescent="0.4">
      <c r="A9" s="3" t="s">
        <v>10</v>
      </c>
      <c r="B9" s="3" t="s">
        <v>544</v>
      </c>
      <c r="C9" s="3" t="s">
        <v>542</v>
      </c>
      <c r="D9" s="3" t="s">
        <v>545</v>
      </c>
      <c r="E9" s="4" t="str">
        <f>HYPERLINK("http://mp.weixin.qq.com/s?__biz=MzU0NDcyNzc0OQ==&amp;mid=2247521254&amp;idx=2&amp;sn=bd89d6da2fc0624204917ef00bea7a42&amp;chksm=fb75644ccc02ed5a5c42939779ab9db462e672a212982a8bec2ef1e1432effaad2a594a7249c#rd","文章永久链接")</f>
        <v>文章永久链接</v>
      </c>
    </row>
    <row r="10" spans="1:5" customFormat="1" ht="14.1" x14ac:dyDescent="0.4">
      <c r="A10" s="3" t="s">
        <v>10</v>
      </c>
      <c r="B10" s="3" t="s">
        <v>546</v>
      </c>
      <c r="C10" s="3" t="s">
        <v>547</v>
      </c>
      <c r="D10" s="3" t="s">
        <v>548</v>
      </c>
      <c r="E10" s="4" t="str">
        <f>HYPERLINK("http://mp.weixin.qq.com/s?__biz=MzU0NDcyNzc0OQ==&amp;mid=2247521215&amp;idx=1&amp;sn=9172ae1e807970cf068ed24a078d2cc3&amp;chksm=fb756415cc02ed033fea200028e88b090c9b440b2216280951d484b2a0a78a29cc5cdc17bde8#rd","文章永久链接")</f>
        <v>文章永久链接</v>
      </c>
    </row>
    <row r="11" spans="1:5" customFormat="1" ht="14.1" x14ac:dyDescent="0.4">
      <c r="A11" s="3" t="s">
        <v>10</v>
      </c>
      <c r="B11" s="3" t="s">
        <v>549</v>
      </c>
      <c r="C11" s="3" t="s">
        <v>550</v>
      </c>
      <c r="D11" s="3" t="s">
        <v>551</v>
      </c>
      <c r="E11" s="4" t="str">
        <f>HYPERLINK("http://mp.weixin.qq.com/s?__biz=MzU0NDcyNzc0OQ==&amp;mid=2247519141&amp;idx=1&amp;sn=1f736e7d837183315e042f63b6476498&amp;chksm=fb757c0fcc02f519c2e2f3d0b3a17d8f367344576b7df90c56c227320888891c1afa9deb9399#rd","文章永久链接")</f>
        <v>文章永久链接</v>
      </c>
    </row>
    <row r="12" spans="1:5" customFormat="1" ht="14.1" x14ac:dyDescent="0.4">
      <c r="A12" s="3" t="s">
        <v>10</v>
      </c>
      <c r="B12" s="3" t="s">
        <v>552</v>
      </c>
      <c r="C12" s="3" t="s">
        <v>553</v>
      </c>
      <c r="D12" s="3" t="s">
        <v>554</v>
      </c>
      <c r="E12" s="4" t="str">
        <f>HYPERLINK("http://mp.weixin.qq.com/s?__biz=MzU0NDcyNzc0OQ==&amp;mid=2247519068&amp;idx=1&amp;sn=1fea59ea5b964df704f12a6df7a22c5e&amp;chksm=fb757cf6cc02f5e0d960524e7e9a1d863bf26132c6eab5d24137290d66274984014ae7098f81#rd","文章永久链接")</f>
        <v>文章永久链接</v>
      </c>
    </row>
    <row r="13" spans="1:5" customFormat="1" ht="14.1" x14ac:dyDescent="0.4">
      <c r="A13" s="3" t="s">
        <v>10</v>
      </c>
      <c r="B13" s="3" t="s">
        <v>555</v>
      </c>
      <c r="C13" s="3" t="s">
        <v>553</v>
      </c>
      <c r="D13" s="3" t="s">
        <v>556</v>
      </c>
      <c r="E13" s="4" t="str">
        <f>HYPERLINK("http://mp.weixin.qq.com/s?__biz=MzU0NDcyNzc0OQ==&amp;mid=2247519068&amp;idx=2&amp;sn=d2dd7a28b6e0033bc5b3198cd3123ab6&amp;chksm=fb757cf6cc02f5e033567d83a9742bfa762bc374f6dd29f47af309db36cd7c27eb10d96cae6e#rd","文章永久链接")</f>
        <v>文章永久链接</v>
      </c>
    </row>
    <row r="14" spans="1:5" customFormat="1" ht="14.1" x14ac:dyDescent="0.4">
      <c r="A14" s="3" t="s">
        <v>10</v>
      </c>
      <c r="B14" s="3" t="s">
        <v>194</v>
      </c>
      <c r="C14" s="3" t="s">
        <v>195</v>
      </c>
      <c r="D14" s="3" t="s">
        <v>196</v>
      </c>
      <c r="E14" s="4" t="str">
        <f>HYPERLINK("http://mp.weixin.qq.com/s?__biz=MzU0NDcyNzc0OQ==&amp;mid=2247518824&amp;idx=1&amp;sn=a5fe97ca43b43e030140e5d021003b58&amp;chksm=fb757dc2cc02f4d42dbf99f674b982e50b17ea4f17270049d2b72d6d34f94658bea243ec0c06#rd","文章永久链接")</f>
        <v>文章永久链接</v>
      </c>
    </row>
    <row r="15" spans="1:5" customFormat="1" ht="14.1" x14ac:dyDescent="0.4">
      <c r="A15" s="3" t="s">
        <v>10</v>
      </c>
      <c r="B15" s="3" t="s">
        <v>197</v>
      </c>
      <c r="C15" s="3" t="s">
        <v>198</v>
      </c>
      <c r="D15" s="3" t="s">
        <v>199</v>
      </c>
      <c r="E15" s="4" t="str">
        <f>HYPERLINK("http://mp.weixin.qq.com/s?__biz=MzU0NDcyNzc0OQ==&amp;mid=2247518823&amp;idx=1&amp;sn=614aeaf5f1deaada746707e94c3794d1&amp;chksm=fb757dcdcc02f4db3cf847c54c9a3e45191c1a72bfe9dd625e42660aa11e32b10183ec806b04#rd","文章永久链接")</f>
        <v>文章永久链接</v>
      </c>
    </row>
    <row r="16" spans="1:5" customFormat="1" ht="14.1" x14ac:dyDescent="0.4">
      <c r="A16" s="3" t="s">
        <v>10</v>
      </c>
      <c r="B16" s="3" t="s">
        <v>200</v>
      </c>
      <c r="C16" s="3" t="s">
        <v>198</v>
      </c>
      <c r="D16" s="3" t="s">
        <v>201</v>
      </c>
      <c r="E16" s="4" t="str">
        <f>HYPERLINK("http://mp.weixin.qq.com/s?__biz=MzU0NDcyNzc0OQ==&amp;mid=2247518823&amp;idx=2&amp;sn=fb121002497f244c6e28b8f3bf94c59b&amp;chksm=fb757dcdcc02f4db4974a473ded93b281de74ae42081eaabb852916b16c0102e1000af2b3283#rd","文章永久链接")</f>
        <v>文章永久链接</v>
      </c>
    </row>
    <row r="17" spans="1:5" customFormat="1" ht="14.1" x14ac:dyDescent="0.4">
      <c r="A17" s="3" t="s">
        <v>10</v>
      </c>
      <c r="B17" s="3" t="s">
        <v>202</v>
      </c>
      <c r="C17" s="3" t="s">
        <v>198</v>
      </c>
      <c r="D17" s="3" t="s">
        <v>203</v>
      </c>
      <c r="E17" s="4" t="str">
        <f>HYPERLINK("http://mp.weixin.qq.com/s?__biz=MzU0NDcyNzc0OQ==&amp;mid=2247518823&amp;idx=3&amp;sn=2b445551f014da3e4efd7f56cf3f8e3e&amp;chksm=fb757dcdcc02f4db48f851cc857376d8734894073285761e986de71169cc07854b121a2ecb6e#rd","文章永久链接")</f>
        <v>文章永久链接</v>
      </c>
    </row>
    <row r="18" spans="1:5" customFormat="1" ht="14.1" x14ac:dyDescent="0.4">
      <c r="A18" s="3" t="s">
        <v>10</v>
      </c>
      <c r="B18" s="3" t="s">
        <v>204</v>
      </c>
      <c r="C18" s="3" t="s">
        <v>205</v>
      </c>
      <c r="D18" s="3" t="s">
        <v>206</v>
      </c>
      <c r="E18" s="4" t="str">
        <f>HYPERLINK("http://mp.weixin.qq.com/s?__biz=MzU0NDcyNzc0OQ==&amp;mid=2247518617&amp;idx=1&amp;sn=88fe1216c82a2c84903cfc043a40ca5e&amp;chksm=fb757e33cc02f725b5333937cc8bf8ef6c56b132b3edeeb7db7768e706e618a2c4e333bfd588#rd","文章永久链接")</f>
        <v>文章永久链接</v>
      </c>
    </row>
    <row r="19" spans="1:5" customFormat="1" ht="14.1" x14ac:dyDescent="0.4">
      <c r="A19" s="3" t="s">
        <v>10</v>
      </c>
      <c r="B19" s="3" t="s">
        <v>28</v>
      </c>
      <c r="C19" s="3" t="s">
        <v>29</v>
      </c>
      <c r="D19" s="3" t="s">
        <v>30</v>
      </c>
      <c r="E19" s="4" t="str">
        <f>HYPERLINK("http://mp.weixin.qq.com/s?__biz=MzU0NDcyNzc0OQ==&amp;mid=2247518464&amp;idx=1&amp;sn=286ae53b4ecfbb728e73594b2c714120&amp;chksm=fb757eaacc02f7bce8a44bd43808e15c70719498463463ccaf115c40cd40633776634577d4c5#rd","文章永久链接")</f>
        <v>文章永久链接</v>
      </c>
    </row>
    <row r="20" spans="1:5" customFormat="1" ht="14.1" x14ac:dyDescent="0.4">
      <c r="A20" s="3" t="s">
        <v>10</v>
      </c>
      <c r="B20" s="3" t="s">
        <v>31</v>
      </c>
      <c r="C20" s="3" t="s">
        <v>32</v>
      </c>
      <c r="D20" s="3" t="s">
        <v>33</v>
      </c>
      <c r="E20" s="4" t="str">
        <f>HYPERLINK("http://mp.weixin.qq.com/s?__biz=MzU0NDcyNzc0OQ==&amp;mid=2247518455&amp;idx=1&amp;sn=9c6ea6d4f11abf357ade4cbdd50822da&amp;chksm=fb757f5dcc02f64b5625172f7a7b7ef1ef49be798db40847f712edb1dcf5fb529a28ff18a6ff#rd","文章永久链接")</f>
        <v>文章永久链接</v>
      </c>
    </row>
    <row r="21" spans="1:5" customFormat="1" ht="14.1" x14ac:dyDescent="0.4">
      <c r="A21" s="3" t="s">
        <v>10</v>
      </c>
      <c r="B21" s="3" t="s">
        <v>34</v>
      </c>
      <c r="C21" s="3" t="s">
        <v>32</v>
      </c>
      <c r="D21" s="3" t="s">
        <v>35</v>
      </c>
      <c r="E21" s="4" t="str">
        <f>HYPERLINK("http://mp.weixin.qq.com/s?__biz=MzU0NDcyNzc0OQ==&amp;mid=2247518455&amp;idx=2&amp;sn=e263b89e09d6f150dda25c3b29484e26&amp;chksm=fb757f5dcc02f64b9c232e6d96c0a9d36dfaec6859fd274f96a52f90b4e090538dee35beb442#rd","文章永久链接")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938C-EF1F-4880-93C2-3C5593C5E734}">
  <sheetPr>
    <outlinePr summaryBelow="0" summaryRight="0"/>
  </sheetPr>
  <dimension ref="A1:E14"/>
  <sheetViews>
    <sheetView zoomScaleNormal="100" workbookViewId="0">
      <selection activeCell="A2" sqref="A2:XFD4"/>
    </sheetView>
  </sheetViews>
  <sheetFormatPr defaultRowHeight="12.3" x14ac:dyDescent="0.4"/>
  <cols>
    <col min="1" max="1" width="14.3984375" style="2" customWidth="1"/>
    <col min="2" max="2" width="40.5" style="2" customWidth="1"/>
    <col min="3" max="3" width="17.09765625" style="2" customWidth="1"/>
    <col min="4" max="4" width="50.3984375" style="2" customWidth="1"/>
    <col min="5" max="5" width="10.796875" style="2" customWidth="1"/>
    <col min="6" max="16384" width="8.796875" style="1"/>
  </cols>
  <sheetData>
    <row r="1" spans="1:5" x14ac:dyDescent="0.4">
      <c r="A1" s="2" t="s">
        <v>5</v>
      </c>
      <c r="B1" s="2" t="s">
        <v>4</v>
      </c>
      <c r="C1" s="2" t="s">
        <v>3</v>
      </c>
      <c r="D1" s="2" t="s">
        <v>2</v>
      </c>
      <c r="E1" s="2" t="s">
        <v>1</v>
      </c>
    </row>
    <row r="2" spans="1:5" customFormat="1" ht="14.1" x14ac:dyDescent="0.4">
      <c r="A2" s="3" t="s">
        <v>11</v>
      </c>
      <c r="B2" s="3" t="s">
        <v>830</v>
      </c>
      <c r="C2" s="3" t="s">
        <v>878</v>
      </c>
      <c r="D2" s="3" t="s">
        <v>7</v>
      </c>
      <c r="E2" s="4" t="str">
        <f>HYPERLINK("http://mp.weixin.qq.com/s?__biz=MzIyMTE0NjExMA==&amp;mid=2649625724&amp;idx=1&amp;sn=b58fcd9dbb206279ee49cbf8c5119ac1&amp;chksm=8fdb8aedb8ac03fbaa4ac26d348d282ff5b7fb0381f0204f74e0a121406f516c9fae1587017e#rd","文章永久链接")</f>
        <v>文章永久链接</v>
      </c>
    </row>
    <row r="3" spans="1:5" customFormat="1" ht="14.1" x14ac:dyDescent="0.4">
      <c r="A3" s="3" t="s">
        <v>11</v>
      </c>
      <c r="B3" s="3" t="s">
        <v>839</v>
      </c>
      <c r="C3" s="3" t="s">
        <v>879</v>
      </c>
      <c r="D3" s="3" t="s">
        <v>840</v>
      </c>
      <c r="E3" s="4" t="str">
        <f>HYPERLINK("http://mp.weixin.qq.com/s?__biz=MzIyMTE0NjExMA==&amp;mid=2649625715&amp;idx=1&amp;sn=cbe3bd2c16dd0fd5a79df9967325398d&amp;chksm=8fdb8ae2b8ac03f49e0e2957ab71999162ddfc7ff5348b49b6350996b6b5ab9e7f1fffcc7e37#rd","文章永久链接")</f>
        <v>文章永久链接</v>
      </c>
    </row>
    <row r="4" spans="1:5" customFormat="1" ht="14.1" x14ac:dyDescent="0.4">
      <c r="A4" s="3" t="s">
        <v>11</v>
      </c>
      <c r="B4" s="3" t="s">
        <v>880</v>
      </c>
      <c r="C4" s="3" t="s">
        <v>881</v>
      </c>
      <c r="D4" s="3" t="s">
        <v>882</v>
      </c>
      <c r="E4" s="4" t="str">
        <f>HYPERLINK("http://mp.weixin.qq.com/s?__biz=MzIyMTE0NjExMA==&amp;mid=2649625700&amp;idx=1&amp;sn=ee763f720bfc7fb6f1de956bf697f879&amp;chksm=8fdb8af5b8ac03e31dc755327008509c98bae9c974e5740be560551515b7d12d40e8495ae030#rd","文章永久链接")</f>
        <v>文章永久链接</v>
      </c>
    </row>
    <row r="5" spans="1:5" customFormat="1" ht="14.1" x14ac:dyDescent="0.4">
      <c r="A5" s="3" t="s">
        <v>11</v>
      </c>
      <c r="B5" s="3" t="s">
        <v>480</v>
      </c>
      <c r="C5" s="3" t="s">
        <v>557</v>
      </c>
      <c r="D5" s="3" t="s">
        <v>7</v>
      </c>
      <c r="E5" s="4" t="str">
        <f>HYPERLINK("http://mp.weixin.qq.com/s?__biz=MzIyMTE0NjExMA==&amp;mid=2649625677&amp;idx=1&amp;sn=9eb3470064e8bc804dc8c500bb18d302&amp;chksm=8fdb8adcb8ac03ca3fa0e7ef83710b83c96440daeac4f386cc10cd175d582e6bfeda399a11a5#rd","文章永久链接")</f>
        <v>文章永久链接</v>
      </c>
    </row>
    <row r="6" spans="1:5" customFormat="1" ht="14.1" x14ac:dyDescent="0.4">
      <c r="A6" s="3" t="s">
        <v>11</v>
      </c>
      <c r="B6" s="3" t="s">
        <v>558</v>
      </c>
      <c r="C6" s="3" t="s">
        <v>559</v>
      </c>
      <c r="D6" s="3" t="s">
        <v>560</v>
      </c>
      <c r="E6" s="4" t="str">
        <f>HYPERLINK("http://mp.weixin.qq.com/s?__biz=MzIyMTE0NjExMA==&amp;mid=2649625661&amp;idx=1&amp;sn=4625bc9fe44982d50671485690ceb344&amp;chksm=8fdb8aacb8ac03bab7b59ce98174fa8f03db0ffe3813f39e24cbcfdf8dad00202797ce681e0a#rd","文章永久链接")</f>
        <v>文章永久链接</v>
      </c>
    </row>
    <row r="7" spans="1:5" customFormat="1" ht="14.1" x14ac:dyDescent="0.4">
      <c r="A7" s="3" t="s">
        <v>11</v>
      </c>
      <c r="B7" s="3" t="s">
        <v>486</v>
      </c>
      <c r="C7" s="3" t="s">
        <v>561</v>
      </c>
      <c r="D7" s="3" t="s">
        <v>562</v>
      </c>
      <c r="E7" s="4" t="str">
        <f>HYPERLINK("http://mp.weixin.qq.com/s?__biz=MzIyMTE0NjExMA==&amp;mid=2649625648&amp;idx=1&amp;sn=08c11f8a8726f5799ede50e9d95ae2dd&amp;chksm=8fdb8aa1b8ac03b770b2a1c4f750b8f7b4277b1142f1d1163214a72d7a3fad9a83bcec7fa15b#rd","文章永久链接")</f>
        <v>文章永久链接</v>
      </c>
    </row>
    <row r="8" spans="1:5" customFormat="1" ht="14.1" x14ac:dyDescent="0.4">
      <c r="A8" s="3" t="s">
        <v>11</v>
      </c>
      <c r="B8" s="3" t="s">
        <v>563</v>
      </c>
      <c r="C8" s="3" t="s">
        <v>561</v>
      </c>
      <c r="D8" s="3" t="s">
        <v>564</v>
      </c>
      <c r="E8" s="4" t="str">
        <f>HYPERLINK("http://mp.weixin.qq.com/s?__biz=MzIyMTE0NjExMA==&amp;mid=2649625648&amp;idx=2&amp;sn=f38bf804e8709db7fc3e03c87e83caf3&amp;chksm=8fdb8aa1b8ac03b710b6101b532b216b7fc89be8acfd9df4dcd1693b8eebb9e8ebe119e407d8#rd","文章永久链接")</f>
        <v>文章永久链接</v>
      </c>
    </row>
    <row r="9" spans="1:5" customFormat="1" ht="14.1" x14ac:dyDescent="0.4">
      <c r="A9" s="3" t="s">
        <v>11</v>
      </c>
      <c r="B9" s="3" t="s">
        <v>491</v>
      </c>
      <c r="C9" s="3" t="s">
        <v>565</v>
      </c>
      <c r="D9" s="3" t="s">
        <v>492</v>
      </c>
      <c r="E9" s="4" t="str">
        <f>HYPERLINK("http://mp.weixin.qq.com/s?__biz=MzIyMTE0NjExMA==&amp;mid=2649625632&amp;idx=1&amp;sn=f03759bdecaa4bc4e3c48aed2b575454&amp;chksm=8fdb8ab1b8ac03a7df454e2881e69ade7e04dbdf3d3c26c6566adfbdef33f7c86246a5998d32#rd","文章永久链接")</f>
        <v>文章永久链接</v>
      </c>
    </row>
    <row r="10" spans="1:5" customFormat="1" ht="14.1" x14ac:dyDescent="0.4">
      <c r="A10" s="3" t="s">
        <v>11</v>
      </c>
      <c r="B10" s="3" t="s">
        <v>566</v>
      </c>
      <c r="C10" s="3" t="s">
        <v>567</v>
      </c>
      <c r="D10" s="3" t="s">
        <v>568</v>
      </c>
      <c r="E10" s="4" t="str">
        <f>HYPERLINK("http://mp.weixin.qq.com/s?__biz=MzIyMTE0NjExMA==&amp;mid=2649625616&amp;idx=1&amp;sn=9c19b40cb0dd9936cb221482ea34868e&amp;chksm=8fdb8a81b8ac03970139b4cc14703b2b94172348a88a9e6308583767a44196d1db6fbda40e0d#rd","文章永久链接")</f>
        <v>文章永久链接</v>
      </c>
    </row>
    <row r="11" spans="1:5" customFormat="1" ht="14.1" x14ac:dyDescent="0.4">
      <c r="A11" s="3" t="s">
        <v>11</v>
      </c>
      <c r="B11" s="3" t="s">
        <v>129</v>
      </c>
      <c r="C11" s="3" t="s">
        <v>207</v>
      </c>
      <c r="D11" s="3" t="s">
        <v>7</v>
      </c>
      <c r="E11" s="4" t="str">
        <f>HYPERLINK("http://mp.weixin.qq.com/s?__biz=MzIyMTE0NjExMA==&amp;mid=2649625590&amp;idx=1&amp;sn=82c74dcec5447703fcc25b4b3d243de2&amp;chksm=8fdb8d67b8ac047151531198161af69d832bf1debae21902a222d6f6ac9a86a924f451e7c546#rd","文章永久链接")</f>
        <v>文章永久链接</v>
      </c>
    </row>
    <row r="12" spans="1:5" customFormat="1" ht="14.1" x14ac:dyDescent="0.4">
      <c r="A12" s="3" t="s">
        <v>11</v>
      </c>
      <c r="B12" s="3" t="s">
        <v>127</v>
      </c>
      <c r="C12" s="3" t="s">
        <v>208</v>
      </c>
      <c r="D12" s="3" t="s">
        <v>128</v>
      </c>
      <c r="E12" s="4" t="str">
        <f>HYPERLINK("http://mp.weixin.qq.com/s?__biz=MzIyMTE0NjExMA==&amp;mid=2649625580&amp;idx=1&amp;sn=d16d63222cbb91c7ab9112c353879d33&amp;chksm=8fdb8d7db8ac046bd215c62839cc787c8091f9b828cb6239056181f1f6aeded52c8a0f02780b#rd","文章永久链接")</f>
        <v>文章永久链接</v>
      </c>
    </row>
    <row r="13" spans="1:5" customFormat="1" ht="14.1" x14ac:dyDescent="0.4">
      <c r="A13" s="3" t="s">
        <v>11</v>
      </c>
      <c r="B13" s="3" t="s">
        <v>134</v>
      </c>
      <c r="C13" s="3" t="s">
        <v>209</v>
      </c>
      <c r="D13" s="3" t="s">
        <v>135</v>
      </c>
      <c r="E13" s="4" t="str">
        <f>HYPERLINK("http://mp.weixin.qq.com/s?__biz=MzIyMTE0NjExMA==&amp;mid=2649625576&amp;idx=1&amp;sn=b5c3bec78c8b73d464bf0c10fa101606&amp;chksm=8fdb8d79b8ac046f9b4ae78e4038fc460e85c6b13cad1e99fec12b9d77c0aff18f9fce92da8f#rd","文章永久链接")</f>
        <v>文章永久链接</v>
      </c>
    </row>
    <row r="14" spans="1:5" customFormat="1" ht="14.1" x14ac:dyDescent="0.4">
      <c r="A14" s="3" t="s">
        <v>11</v>
      </c>
      <c r="B14" s="3" t="s">
        <v>20</v>
      </c>
      <c r="C14" s="3" t="s">
        <v>36</v>
      </c>
      <c r="D14" s="3" t="s">
        <v>7</v>
      </c>
      <c r="E14" s="4" t="str">
        <f>HYPERLINK("http://mp.weixin.qq.com/s?__biz=MzIyMTE0NjExMA==&amp;mid=2649625556&amp;idx=1&amp;sn=44359750b112766b26bbd600f08ee864&amp;chksm=8fdb8d45b8ac045372c1c33e3fc02e3a0b9a014865fe042ea143b325370886c50b92a757c4ed#rd","文章永久链接")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A60EA-8A16-484F-9889-435A1ADD7B1B}">
  <sheetPr>
    <outlinePr summaryBelow="0" summaryRight="0"/>
  </sheetPr>
  <dimension ref="A1:E43"/>
  <sheetViews>
    <sheetView topLeftCell="B1" workbookViewId="0">
      <selection activeCell="B2" sqref="A2:XFD13"/>
    </sheetView>
  </sheetViews>
  <sheetFormatPr defaultRowHeight="12.3" x14ac:dyDescent="0.5"/>
  <cols>
    <col min="1" max="1" width="9" style="1" customWidth="1"/>
    <col min="2" max="2" width="74.69921875" style="1" customWidth="1"/>
    <col min="3" max="3" width="17.09765625" style="1" customWidth="1"/>
    <col min="4" max="4" width="198.8984375" style="1" customWidth="1"/>
    <col min="5" max="5" width="10.796875" style="1" customWidth="1"/>
    <col min="6" max="16384" width="8.796875" style="1"/>
  </cols>
  <sheetData>
    <row r="1" spans="1:5" x14ac:dyDescent="0.4">
      <c r="A1" s="2" t="s">
        <v>5</v>
      </c>
      <c r="B1" s="2" t="s">
        <v>4</v>
      </c>
      <c r="C1" s="2" t="s">
        <v>3</v>
      </c>
      <c r="D1" s="2" t="s">
        <v>2</v>
      </c>
      <c r="E1" s="2" t="s">
        <v>1</v>
      </c>
    </row>
    <row r="2" spans="1:5" customFormat="1" ht="14.1" x14ac:dyDescent="0.4">
      <c r="A2" s="3" t="s">
        <v>12</v>
      </c>
      <c r="B2" s="3" t="s">
        <v>883</v>
      </c>
      <c r="C2" s="3" t="s">
        <v>884</v>
      </c>
      <c r="D2" s="3" t="s">
        <v>885</v>
      </c>
      <c r="E2" s="4" t="str">
        <f>HYPERLINK("http://mp.weixin.qq.com/s?__biz=MjM5MjgzOTgyMw==&amp;mid=2651374109&amp;idx=1&amp;sn=d38f6c29b5fff16d185e9c4fbfdf9e6f&amp;chksm=bd5c43fd8a2bcaeba89365d8d0e684396ed3cf31731ec30bbde5cdfb708b11684bf623abe6c1#rd","文章永久链接")</f>
        <v>文章永久链接</v>
      </c>
    </row>
    <row r="3" spans="1:5" customFormat="1" ht="14.1" x14ac:dyDescent="0.4">
      <c r="A3" s="3" t="s">
        <v>12</v>
      </c>
      <c r="B3" s="3" t="s">
        <v>886</v>
      </c>
      <c r="C3" s="3" t="s">
        <v>887</v>
      </c>
      <c r="D3" s="3" t="s">
        <v>888</v>
      </c>
      <c r="E3" s="4" t="str">
        <f>HYPERLINK("http://mp.weixin.qq.com/s?__biz=MjM5MjgzOTgyMw==&amp;mid=2651374059&amp;idx=1&amp;sn=91884a22bffc286ea296f2be790e152f&amp;chksm=bd5c400b8a2bc91d2556c767c0353ae08d694e1f3471429e808c875f6edb007bb6ffa4bdf5c7#rd","文章永久链接")</f>
        <v>文章永久链接</v>
      </c>
    </row>
    <row r="4" spans="1:5" customFormat="1" ht="14.1" x14ac:dyDescent="0.4">
      <c r="A4" s="3" t="s">
        <v>12</v>
      </c>
      <c r="B4" s="3" t="s">
        <v>889</v>
      </c>
      <c r="C4" s="3" t="s">
        <v>887</v>
      </c>
      <c r="D4" s="3" t="s">
        <v>885</v>
      </c>
      <c r="E4" s="4" t="str">
        <f>HYPERLINK("http://mp.weixin.qq.com/s?__biz=MjM5MjgzOTgyMw==&amp;mid=2651374059&amp;idx=2&amp;sn=370b4bdeae81983f87dc518614fee061&amp;chksm=bd5c400b8a2bc91d6c841b84e6f7be20f18f175ca70c4729c723a28aa8fb03687a6104239d45#rd","文章永久链接")</f>
        <v>文章永久链接</v>
      </c>
    </row>
    <row r="5" spans="1:5" customFormat="1" ht="14.1" x14ac:dyDescent="0.4">
      <c r="A5" s="3" t="s">
        <v>12</v>
      </c>
      <c r="B5" s="3" t="s">
        <v>889</v>
      </c>
      <c r="C5" s="3" t="s">
        <v>890</v>
      </c>
      <c r="D5" s="3" t="s">
        <v>885</v>
      </c>
      <c r="E5" s="4" t="str">
        <f>HYPERLINK("http://mp.weixin.qq.com/s?__biz=MjM5MjgzOTgyMw==&amp;mid=2651373998&amp;idx=1&amp;sn=9bf27f46fe1df0b7ad85385a65131596&amp;chksm=bd5c404e8a2bc95893b6956fd2214ee6a0831226582adba31b3a83bcad5b614cb5342a45deb8#rd","文章永久链接")</f>
        <v>文章永久链接</v>
      </c>
    </row>
    <row r="6" spans="1:5" customFormat="1" ht="14.1" x14ac:dyDescent="0.4">
      <c r="A6" s="3" t="s">
        <v>12</v>
      </c>
      <c r="B6" s="3" t="s">
        <v>569</v>
      </c>
      <c r="C6" s="3" t="s">
        <v>891</v>
      </c>
      <c r="D6" s="3" t="s">
        <v>571</v>
      </c>
      <c r="E6" s="4" t="str">
        <f>HYPERLINK("http://mp.weixin.qq.com/s?__biz=MjM5MjgzOTgyMw==&amp;mid=2651373996&amp;idx=1&amp;sn=6aeff45fed171d5512122ae97c4fd45c&amp;chksm=bd5c404c8a2bc95aea7ce097d3b7b8f2d932ea63d0644007bf85cfc12e78f0428338aa6179a7#rd","文章永久链接")</f>
        <v>文章永久链接</v>
      </c>
    </row>
    <row r="7" spans="1:5" customFormat="1" ht="14.1" x14ac:dyDescent="0.4">
      <c r="A7" s="3" t="s">
        <v>12</v>
      </c>
      <c r="B7" s="3" t="s">
        <v>213</v>
      </c>
      <c r="C7" s="3" t="s">
        <v>891</v>
      </c>
      <c r="D7" s="3" t="s">
        <v>214</v>
      </c>
      <c r="E7" s="4" t="str">
        <f>HYPERLINK("http://mp.weixin.qq.com/s?__biz=MjM5MjgzOTgyMw==&amp;mid=2651373996&amp;idx=2&amp;sn=645da03f9a744c27d8322b1148abb45c&amp;chksm=bd5c404c8a2bc95a00037a319f7fa98e79df99d9464e3e45559493d1fe52d948f1dc5e32aea3#rd","文章永久链接")</f>
        <v>文章永久链接</v>
      </c>
    </row>
    <row r="8" spans="1:5" customFormat="1" ht="14.1" x14ac:dyDescent="0.4">
      <c r="A8" s="3" t="s">
        <v>12</v>
      </c>
      <c r="B8" s="3" t="s">
        <v>569</v>
      </c>
      <c r="C8" s="3" t="s">
        <v>892</v>
      </c>
      <c r="D8" s="3" t="s">
        <v>571</v>
      </c>
      <c r="E8" s="4" t="str">
        <f>HYPERLINK("http://mp.weixin.qq.com/s?__biz=MjM5MjgzOTgyMw==&amp;mid=2651373994&amp;idx=1&amp;sn=2fca5fdcf277f4404b1c0733aba1c928&amp;chksm=bd5c404a8a2bc95c13f890333c34e8fe4b7a64b76d79856639ec36df30fe3dcb9b5972f3108f#rd","文章永久链接")</f>
        <v>文章永久链接</v>
      </c>
    </row>
    <row r="9" spans="1:5" customFormat="1" ht="14.1" x14ac:dyDescent="0.4">
      <c r="A9" s="3" t="s">
        <v>12</v>
      </c>
      <c r="B9" s="3" t="s">
        <v>893</v>
      </c>
      <c r="C9" s="3" t="s">
        <v>892</v>
      </c>
      <c r="D9" s="3" t="s">
        <v>894</v>
      </c>
      <c r="E9" s="4" t="str">
        <f>HYPERLINK("http://mp.weixin.qq.com/s?__biz=MjM5MjgzOTgyMw==&amp;mid=2651373994&amp;idx=2&amp;sn=a7a14012f43100e4c5fa706879a6b039&amp;chksm=bd5c404a8a2bc95c1538e9ee2230fd2e3b7c85d0fe9c918d2391677d22d026755d023237e894#rd","文章永久链接")</f>
        <v>文章永久链接</v>
      </c>
    </row>
    <row r="10" spans="1:5" customFormat="1" ht="14.1" x14ac:dyDescent="0.4">
      <c r="A10" s="3" t="s">
        <v>12</v>
      </c>
      <c r="B10" s="3" t="s">
        <v>569</v>
      </c>
      <c r="C10" s="3" t="s">
        <v>895</v>
      </c>
      <c r="D10" s="3" t="s">
        <v>571</v>
      </c>
      <c r="E10" s="4" t="str">
        <f>HYPERLINK("http://mp.weixin.qq.com/s?__biz=MjM5MjgzOTgyMw==&amp;mid=2651373992&amp;idx=1&amp;sn=01c69bf26be3c403cf4709092ec0044a&amp;chksm=bd5c40488a2bc95e8d806af0d4aacb245f94f24370f9584ccd9e8b8dbcd56ae1329745b30548#rd","文章永久链接")</f>
        <v>文章永久链接</v>
      </c>
    </row>
    <row r="11" spans="1:5" customFormat="1" ht="14.1" x14ac:dyDescent="0.4">
      <c r="A11" s="3" t="s">
        <v>12</v>
      </c>
      <c r="B11" s="3" t="s">
        <v>213</v>
      </c>
      <c r="C11" s="3" t="s">
        <v>895</v>
      </c>
      <c r="D11" s="3" t="s">
        <v>214</v>
      </c>
      <c r="E11" s="4" t="str">
        <f>HYPERLINK("http://mp.weixin.qq.com/s?__biz=MjM5MjgzOTgyMw==&amp;mid=2651373992&amp;idx=2&amp;sn=f4ba252da21759f1009a8828ce8f390a&amp;chksm=bd5c40488a2bc95e969934fa63410400bbfd8318cdde858e7d8904023e52a869af3e7f52070a#rd","文章永久链接")</f>
        <v>文章永久链接</v>
      </c>
    </row>
    <row r="12" spans="1:5" customFormat="1" ht="14.1" x14ac:dyDescent="0.4">
      <c r="A12" s="3" t="s">
        <v>12</v>
      </c>
      <c r="B12" s="3" t="s">
        <v>569</v>
      </c>
      <c r="C12" s="3" t="s">
        <v>896</v>
      </c>
      <c r="D12" s="3" t="s">
        <v>571</v>
      </c>
      <c r="E12" s="4" t="str">
        <f>HYPERLINK("http://mp.weixin.qq.com/s?__biz=MjM5MjgzOTgyMw==&amp;mid=2651373990&amp;idx=1&amp;sn=1ce94ac4ecbe7059b75251bcf20a3d66&amp;chksm=bd5c40468a2bc9504ce9ca6d99e11780222f8e5104f1d4b923a984ba5fba08e772fc7e061fc8#rd","文章永久链接")</f>
        <v>文章永久链接</v>
      </c>
    </row>
    <row r="13" spans="1:5" customFormat="1" ht="14.1" x14ac:dyDescent="0.4">
      <c r="A13" s="3" t="s">
        <v>12</v>
      </c>
      <c r="B13" s="3" t="s">
        <v>213</v>
      </c>
      <c r="C13" s="3" t="s">
        <v>896</v>
      </c>
      <c r="D13" s="3" t="s">
        <v>214</v>
      </c>
      <c r="E13" s="4" t="str">
        <f>HYPERLINK("http://mp.weixin.qq.com/s?__biz=MjM5MjgzOTgyMw==&amp;mid=2651373990&amp;idx=2&amp;sn=3b16684a1a47c78a31641cf21fc54122&amp;chksm=bd5c40468a2bc950874e998e3ad73bb0a15b444ed6c94d563dad218c1bc2f91914b6d4c6b0f3#rd","文章永久链接")</f>
        <v>文章永久链接</v>
      </c>
    </row>
    <row r="14" spans="1:5" customFormat="1" ht="14.1" x14ac:dyDescent="0.4">
      <c r="A14" s="3" t="s">
        <v>12</v>
      </c>
      <c r="B14" s="3" t="s">
        <v>569</v>
      </c>
      <c r="C14" s="3" t="s">
        <v>570</v>
      </c>
      <c r="D14" s="3" t="s">
        <v>571</v>
      </c>
      <c r="E14" s="4" t="str">
        <f>HYPERLINK("http://mp.weixin.qq.com/s?__biz=MjM5MjgzOTgyMw==&amp;mid=2651373987&amp;idx=1&amp;sn=fd6c7eaa85250d3de3188a18a9f0bbbc&amp;chksm=bd5c40438a2bc955e43542d90ebb73426ab281e0f1766a44ddc0024176b650a4ad05d799b61b#rd","文章永久链接")</f>
        <v>文章永久链接</v>
      </c>
    </row>
    <row r="15" spans="1:5" customFormat="1" ht="14.1" x14ac:dyDescent="0.4">
      <c r="A15" s="3" t="s">
        <v>12</v>
      </c>
      <c r="B15" s="3" t="s">
        <v>572</v>
      </c>
      <c r="C15" s="3" t="s">
        <v>573</v>
      </c>
      <c r="D15" s="3" t="s">
        <v>574</v>
      </c>
      <c r="E15" s="4" t="str">
        <f>HYPERLINK("http://mp.weixin.qq.com/s?__biz=MjM5MjgzOTgyMw==&amp;mid=2651373981&amp;idx=1&amp;sn=83ab9e51b5ac18796a5dd5a2fe757cfe&amp;chksm=bd5c407d8a2bc96b047a677f6d2b5fe326ff961a0108c18ba08e1b1ad033f1bc934ad815bf61#rd","文章永久链接")</f>
        <v>文章永久链接</v>
      </c>
    </row>
    <row r="16" spans="1:5" customFormat="1" ht="14.1" x14ac:dyDescent="0.4">
      <c r="A16" s="3" t="s">
        <v>12</v>
      </c>
      <c r="B16" s="3" t="s">
        <v>215</v>
      </c>
      <c r="C16" s="3" t="s">
        <v>573</v>
      </c>
      <c r="D16" s="3" t="s">
        <v>217</v>
      </c>
      <c r="E16" s="4" t="str">
        <f>HYPERLINK("http://mp.weixin.qq.com/s?__biz=MjM5MjgzOTgyMw==&amp;mid=2651373981&amp;idx=2&amp;sn=5747fa9300d67baf6f281a0a957a2d21&amp;chksm=bd5c407d8a2bc96b56bb22101ffc2731365e5bd493b3dbd267ccd9632bf3bb577e6526a033f8#rd","文章永久链接")</f>
        <v>文章永久链接</v>
      </c>
    </row>
    <row r="17" spans="1:5" customFormat="1" ht="14.1" x14ac:dyDescent="0.4">
      <c r="A17" s="3" t="s">
        <v>12</v>
      </c>
      <c r="B17" s="3" t="s">
        <v>215</v>
      </c>
      <c r="C17" s="3" t="s">
        <v>575</v>
      </c>
      <c r="D17" s="3" t="s">
        <v>217</v>
      </c>
      <c r="E17" s="4" t="str">
        <f>HYPERLINK("http://mp.weixin.qq.com/s?__biz=MjM5MjgzOTgyMw==&amp;mid=2651373952&amp;idx=1&amp;sn=7ba4353f59fd02b908c8a3110e925159&amp;chksm=bd5c40608a2bc976918081c5cfe315023f63eda54270869b7036bb304fd6cae313efdcc99406#rd","文章永久链接")</f>
        <v>文章永久链接</v>
      </c>
    </row>
    <row r="18" spans="1:5" customFormat="1" ht="14.1" x14ac:dyDescent="0.4">
      <c r="A18" s="3" t="s">
        <v>12</v>
      </c>
      <c r="B18" s="3" t="s">
        <v>213</v>
      </c>
      <c r="C18" s="3" t="s">
        <v>575</v>
      </c>
      <c r="D18" s="3" t="s">
        <v>214</v>
      </c>
      <c r="E18" s="4" t="str">
        <f>HYPERLINK("http://mp.weixin.qq.com/s?__biz=MjM5MjgzOTgyMw==&amp;mid=2651373952&amp;idx=2&amp;sn=70129e60a236c2a11ad59aef2daf515a&amp;chksm=bd5c40608a2bc976fba2780bdcdabf7aa6e658819bee68cad5969f8d3b6b8f6cb39b5f40aec2#rd","文章永久链接")</f>
        <v>文章永久链接</v>
      </c>
    </row>
    <row r="19" spans="1:5" customFormat="1" ht="14.1" x14ac:dyDescent="0.4">
      <c r="A19" s="3" t="s">
        <v>12</v>
      </c>
      <c r="B19" s="3" t="s">
        <v>220</v>
      </c>
      <c r="C19" s="3" t="s">
        <v>576</v>
      </c>
      <c r="D19" s="3" t="s">
        <v>222</v>
      </c>
      <c r="E19" s="4" t="str">
        <f>HYPERLINK("http://mp.weixin.qq.com/s?__biz=MjM5MjgzOTgyMw==&amp;mid=2651373950&amp;idx=1&amp;sn=95d2b306997efa68bae78bf8ed4ef4d3&amp;chksm=bd5c409e8a2bc9885d90472975387654a8e533a082c3763dc953bfd65e1627c4b3e557b0b1ef#rd","文章永久链接")</f>
        <v>文章永久链接</v>
      </c>
    </row>
    <row r="20" spans="1:5" customFormat="1" ht="14.1" x14ac:dyDescent="0.4">
      <c r="A20" s="3" t="s">
        <v>12</v>
      </c>
      <c r="B20" s="3" t="s">
        <v>37</v>
      </c>
      <c r="C20" s="3" t="s">
        <v>576</v>
      </c>
      <c r="D20" s="3" t="s">
        <v>230</v>
      </c>
      <c r="E20" s="4" t="str">
        <f>HYPERLINK("http://mp.weixin.qq.com/s?__biz=MjM5MjgzOTgyMw==&amp;mid=2651373950&amp;idx=2&amp;sn=5c06df9e9d53e67f2cac941fc4650919&amp;chksm=bd5c409e8a2bc9887b5cde4c7c959fa17ce9e9dead4a0fc78e94e92315eee98de7913a1b0618#rd","文章永久链接")</f>
        <v>文章永久链接</v>
      </c>
    </row>
    <row r="21" spans="1:5" customFormat="1" ht="14.1" x14ac:dyDescent="0.4">
      <c r="A21" s="3" t="s">
        <v>12</v>
      </c>
      <c r="B21" s="3" t="s">
        <v>213</v>
      </c>
      <c r="C21" s="3" t="s">
        <v>577</v>
      </c>
      <c r="D21" s="3" t="s">
        <v>214</v>
      </c>
      <c r="E21" s="4" t="str">
        <f>HYPERLINK("http://mp.weixin.qq.com/s?__biz=MjM5MjgzOTgyMw==&amp;mid=2651373948&amp;idx=1&amp;sn=a911e5f06a415e4d8925c6967e6aaad8&amp;chksm=bd5c409c8a2bc98aabf3fd543496e70206d0dd2b9c89ff1e91118c4f41e669c4995854f6f0e5#rd","文章永久链接")</f>
        <v>文章永久链接</v>
      </c>
    </row>
    <row r="22" spans="1:5" customFormat="1" ht="14.1" x14ac:dyDescent="0.4">
      <c r="A22" s="3" t="s">
        <v>12</v>
      </c>
      <c r="B22" s="3" t="s">
        <v>578</v>
      </c>
      <c r="C22" s="3" t="s">
        <v>577</v>
      </c>
      <c r="D22" s="3" t="s">
        <v>579</v>
      </c>
      <c r="E22" s="4" t="str">
        <f>HYPERLINK("http://mp.weixin.qq.com/s?__biz=MjM5MjgzOTgyMw==&amp;mid=2651373948&amp;idx=2&amp;sn=22122dda749a6dced4b51681e2962cde&amp;chksm=bd5c409c8a2bc98ab766f60651b473850ca8cc09ccf1b148a6fd9cc9aef1c3a3480d1ba4e210#rd","文章永久链接")</f>
        <v>文章永久链接</v>
      </c>
    </row>
    <row r="23" spans="1:5" customFormat="1" ht="14.1" x14ac:dyDescent="0.4">
      <c r="A23" s="3" t="s">
        <v>12</v>
      </c>
      <c r="B23" s="3" t="s">
        <v>578</v>
      </c>
      <c r="C23" s="3" t="s">
        <v>580</v>
      </c>
      <c r="D23" s="3" t="s">
        <v>579</v>
      </c>
      <c r="E23" s="4" t="str">
        <f>HYPERLINK("http://mp.weixin.qq.com/s?__biz=MjM5MjgzOTgyMw==&amp;mid=2651373946&amp;idx=1&amp;sn=94c90962b7461846c4ff63e4b6abade7&amp;chksm=bd5c409a8a2bc98c27db9773c978ccc652f89a84fb33cc4030e792e0e56475361d14fd4bbacf#rd","文章永久链接")</f>
        <v>文章永久链接</v>
      </c>
    </row>
    <row r="24" spans="1:5" customFormat="1" ht="14.1" x14ac:dyDescent="0.4">
      <c r="A24" s="3" t="s">
        <v>12</v>
      </c>
      <c r="B24" s="3" t="s">
        <v>581</v>
      </c>
      <c r="C24" s="3" t="s">
        <v>580</v>
      </c>
      <c r="D24" s="3" t="s">
        <v>582</v>
      </c>
      <c r="E24" s="4" t="str">
        <f>HYPERLINK("http://mp.weixin.qq.com/s?__biz=MjM5MjgzOTgyMw==&amp;mid=2651373946&amp;idx=2&amp;sn=346ff32ae69189850da7771d4683b932&amp;chksm=bd5c409a8a2bc98c9a00d5060fccc44924440cdfcae38cc9a88a2efaaf1abcadf23338b341e3#rd","文章永久链接")</f>
        <v>文章永久链接</v>
      </c>
    </row>
    <row r="25" spans="1:5" customFormat="1" ht="14.1" x14ac:dyDescent="0.4">
      <c r="A25" s="3" t="s">
        <v>12</v>
      </c>
      <c r="B25" s="3" t="s">
        <v>213</v>
      </c>
      <c r="C25" s="3" t="s">
        <v>583</v>
      </c>
      <c r="D25" s="3" t="s">
        <v>214</v>
      </c>
      <c r="E25" s="4" t="str">
        <f>HYPERLINK("http://mp.weixin.qq.com/s?__biz=MjM5MjgzOTgyMw==&amp;mid=2651373920&amp;idx=1&amp;sn=2107048ecbc6ba27eae7d0b9958b2dd9&amp;chksm=bd5c40808a2bc9965ba2d6963d8a8c44fb216c4a7f07844420bd21a6c7d8491fef2a2db2d8f9#rd","文章永久链接")</f>
        <v>文章永久链接</v>
      </c>
    </row>
    <row r="26" spans="1:5" customFormat="1" ht="14.1" x14ac:dyDescent="0.4">
      <c r="A26" s="3" t="s">
        <v>12</v>
      </c>
      <c r="B26" s="3" t="s">
        <v>210</v>
      </c>
      <c r="C26" s="3" t="s">
        <v>583</v>
      </c>
      <c r="D26" s="3" t="s">
        <v>212</v>
      </c>
      <c r="E26" s="4" t="str">
        <f>HYPERLINK("http://mp.weixin.qq.com/s?__biz=MjM5MjgzOTgyMw==&amp;mid=2651373920&amp;idx=2&amp;sn=389f40240448f5a4bf44fc865f484809&amp;chksm=bd5c40808a2bc9967f19f2b6fb4c08a5af55dcf9bfd03cb9649f9e3531f3995deba53b60cf4f#rd","文章永久链接")</f>
        <v>文章永久链接</v>
      </c>
    </row>
    <row r="27" spans="1:5" customFormat="1" ht="14.1" x14ac:dyDescent="0.4">
      <c r="A27" s="3" t="s">
        <v>12</v>
      </c>
      <c r="B27" s="3" t="s">
        <v>210</v>
      </c>
      <c r="C27" s="3" t="s">
        <v>211</v>
      </c>
      <c r="D27" s="3" t="s">
        <v>212</v>
      </c>
      <c r="E27" s="4" t="str">
        <f>HYPERLINK("http://mp.weixin.qq.com/s?__biz=MjM5MjgzOTgyMw==&amp;mid=2651373918&amp;idx=1&amp;sn=170ffc37e2ebde5ae04cf0cb4f0aaefe&amp;chksm=bd5c40be8a2bc9a81f016b5911122425bd01f8a0e902c9d7c7e77b3181932b8b04469526c08a#rd","文章永久链接")</f>
        <v>文章永久链接</v>
      </c>
    </row>
    <row r="28" spans="1:5" customFormat="1" ht="14.1" x14ac:dyDescent="0.4">
      <c r="A28" s="3" t="s">
        <v>12</v>
      </c>
      <c r="B28" s="3" t="s">
        <v>213</v>
      </c>
      <c r="C28" s="3" t="s">
        <v>211</v>
      </c>
      <c r="D28" s="3" t="s">
        <v>214</v>
      </c>
      <c r="E28" s="4" t="str">
        <f>HYPERLINK("http://mp.weixin.qq.com/s?__biz=MjM5MjgzOTgyMw==&amp;mid=2651373918&amp;idx=2&amp;sn=0a21b9926de53b6ee78ff2d3c8a44164&amp;chksm=bd5c40be8a2bc9a8ac36c5ffe4dac346a4294cfad4e19522bc85ac55adea7ad81900288ab4f0#rd","文章永久链接")</f>
        <v>文章永久链接</v>
      </c>
    </row>
    <row r="29" spans="1:5" customFormat="1" ht="14.1" x14ac:dyDescent="0.4">
      <c r="A29" s="3" t="s">
        <v>12</v>
      </c>
      <c r="B29" s="3" t="s">
        <v>215</v>
      </c>
      <c r="C29" s="3" t="s">
        <v>216</v>
      </c>
      <c r="D29" s="3" t="s">
        <v>217</v>
      </c>
      <c r="E29" s="4" t="str">
        <f>HYPERLINK("http://mp.weixin.qq.com/s?__biz=MjM5MjgzOTgyMw==&amp;mid=2651373837&amp;idx=1&amp;sn=c2d7837e31fc472375c9ed42eed636b5&amp;chksm=bd5c40ed8a2bc9fb359aa4d64f1b3fbc66c5ca219a1b9219d1a8eeaac4cca75e98e8ec5bda9e#rd","文章永久链接")</f>
        <v>文章永久链接</v>
      </c>
    </row>
    <row r="30" spans="1:5" customFormat="1" ht="14.1" x14ac:dyDescent="0.4">
      <c r="A30" s="3" t="s">
        <v>12</v>
      </c>
      <c r="B30" s="3" t="s">
        <v>218</v>
      </c>
      <c r="C30" s="3" t="s">
        <v>216</v>
      </c>
      <c r="D30" s="3" t="s">
        <v>219</v>
      </c>
      <c r="E30" s="4" t="str">
        <f>HYPERLINK("http://mp.weixin.qq.com/s?__biz=MjM5MjgzOTgyMw==&amp;mid=2651373837&amp;idx=2&amp;sn=d0d94cf40d4b552633dace6762db9ef8&amp;chksm=bd5c40ed8a2bc9fb059446d2803bc083970170a9f860b4f71ed4704c470d7cafd9f5e248620c#rd","文章永久链接")</f>
        <v>文章永久链接</v>
      </c>
    </row>
    <row r="31" spans="1:5" customFormat="1" ht="14.1" x14ac:dyDescent="0.4">
      <c r="A31" s="3" t="s">
        <v>12</v>
      </c>
      <c r="B31" s="3" t="s">
        <v>220</v>
      </c>
      <c r="C31" s="3" t="s">
        <v>221</v>
      </c>
      <c r="D31" s="3" t="s">
        <v>222</v>
      </c>
      <c r="E31" s="4" t="str">
        <f>HYPERLINK("http://mp.weixin.qq.com/s?__biz=MjM5MjgzOTgyMw==&amp;mid=2651373747&amp;idx=1&amp;sn=f3e370357b7113f59bbf63503004737b&amp;chksm=bd5c41538a2bc84567d2baf87e6e3eafec2bc84fc385ce851858ca9b3126013857758104543c#rd","文章永久链接")</f>
        <v>文章永久链接</v>
      </c>
    </row>
    <row r="32" spans="1:5" customFormat="1" ht="14.1" x14ac:dyDescent="0.4">
      <c r="A32" s="3" t="s">
        <v>12</v>
      </c>
      <c r="B32" s="3" t="s">
        <v>223</v>
      </c>
      <c r="C32" s="3" t="s">
        <v>221</v>
      </c>
      <c r="D32" s="3" t="s">
        <v>224</v>
      </c>
      <c r="E32" s="4" t="str">
        <f>HYPERLINK("http://mp.weixin.qq.com/s?__biz=MjM5MjgzOTgyMw==&amp;mid=2651373747&amp;idx=2&amp;sn=68d8546a99d29849c4958231d8ebbb50&amp;chksm=bd5c41538a2bc845c12b52ab68a0af231183f6e56eead67b30081033d45d769577c88a1abcd7#rd","文章永久链接")</f>
        <v>文章永久链接</v>
      </c>
    </row>
    <row r="33" spans="1:5" customFormat="1" ht="14.1" x14ac:dyDescent="0.4">
      <c r="A33" s="3" t="s">
        <v>12</v>
      </c>
      <c r="B33" s="3" t="s">
        <v>220</v>
      </c>
      <c r="C33" s="3" t="s">
        <v>225</v>
      </c>
      <c r="D33" s="3" t="s">
        <v>222</v>
      </c>
      <c r="E33" s="4" t="str">
        <f>HYPERLINK("http://mp.weixin.qq.com/s?__biz=MjM5MjgzOTgyMw==&amp;mid=2651373746&amp;idx=1&amp;sn=b0d0d917ef537aa436b6534c6c203a9d&amp;chksm=bd5c41528a2bc844c9deab637ff0f77ec32a39f0c9cacc04cd23528deb85c1dc55511de28d91#rd","文章永久链接")</f>
        <v>文章永久链接</v>
      </c>
    </row>
    <row r="34" spans="1:5" customFormat="1" ht="14.1" x14ac:dyDescent="0.4">
      <c r="A34" s="3" t="s">
        <v>12</v>
      </c>
      <c r="B34" s="3" t="s">
        <v>223</v>
      </c>
      <c r="C34" s="3" t="s">
        <v>225</v>
      </c>
      <c r="D34" s="3" t="s">
        <v>224</v>
      </c>
      <c r="E34" s="4" t="str">
        <f>HYPERLINK("http://mp.weixin.qq.com/s?__biz=MjM5MjgzOTgyMw==&amp;mid=2651373746&amp;idx=2&amp;sn=572989b1008df1d4c74815942913ffbd&amp;chksm=bd5c41528a2bc84497f6760f78fb2f14c70064bc0ad504362068257494942874f87b85474f06#rd","文章永久链接")</f>
        <v>文章永久链接</v>
      </c>
    </row>
    <row r="35" spans="1:5" customFormat="1" ht="14.1" x14ac:dyDescent="0.4">
      <c r="A35" s="3" t="s">
        <v>12</v>
      </c>
      <c r="B35" s="3" t="s">
        <v>223</v>
      </c>
      <c r="C35" s="3" t="s">
        <v>226</v>
      </c>
      <c r="D35" s="3" t="s">
        <v>224</v>
      </c>
      <c r="E35" s="4" t="str">
        <f>HYPERLINK("http://mp.weixin.qq.com/s?__biz=MjM5MjgzOTgyMw==&amp;mid=2651373720&amp;idx=1&amp;sn=e2a52a0f3c6b9b38afacb413362cab8b&amp;chksm=bd5c41788a2bc86e27cdab7f6136e2715ce25deb9445859c19f2690fa470ea5dfdcd11a1458c#rd","文章永久链接")</f>
        <v>文章永久链接</v>
      </c>
    </row>
    <row r="36" spans="1:5" customFormat="1" ht="14.1" x14ac:dyDescent="0.4">
      <c r="A36" s="3" t="s">
        <v>12</v>
      </c>
      <c r="B36" s="3" t="s">
        <v>227</v>
      </c>
      <c r="C36" s="3" t="s">
        <v>226</v>
      </c>
      <c r="D36" s="3" t="s">
        <v>228</v>
      </c>
      <c r="E36" s="4" t="str">
        <f>HYPERLINK("http://mp.weixin.qq.com/s?__biz=MjM5MjgzOTgyMw==&amp;mid=2651373720&amp;idx=2&amp;sn=172e73c454350a2bfa15ab9325f2362c&amp;chksm=bd5c41788a2bc86eb957a738a9444b789776b90e871c960fd56ab0e2cf5451431020bd90b659#rd","文章永久链接")</f>
        <v>文章永久链接</v>
      </c>
    </row>
    <row r="37" spans="1:5" customFormat="1" ht="14.1" x14ac:dyDescent="0.4">
      <c r="A37" s="3" t="s">
        <v>12</v>
      </c>
      <c r="B37" s="3" t="s">
        <v>227</v>
      </c>
      <c r="C37" s="3" t="s">
        <v>229</v>
      </c>
      <c r="D37" s="3" t="s">
        <v>228</v>
      </c>
      <c r="E37" s="4" t="str">
        <f>HYPERLINK("http://mp.weixin.qq.com/s?__biz=MjM5MjgzOTgyMw==&amp;mid=2651373718&amp;idx=1&amp;sn=3d7eb0e3b1bf9fff33d18297aa8cbbdf&amp;chksm=bd5c41768a2bc860e169fa39c65c51cc8f60acdc9bb7c1dfa9cb05ced60c4d794134e878f828#rd","文章永久链接")</f>
        <v>文章永久链接</v>
      </c>
    </row>
    <row r="38" spans="1:5" customFormat="1" ht="14.1" x14ac:dyDescent="0.4">
      <c r="A38" s="3" t="s">
        <v>12</v>
      </c>
      <c r="B38" s="3" t="s">
        <v>37</v>
      </c>
      <c r="C38" s="3" t="s">
        <v>229</v>
      </c>
      <c r="D38" s="3" t="s">
        <v>230</v>
      </c>
      <c r="E38" s="4" t="str">
        <f>HYPERLINK("http://mp.weixin.qq.com/s?__biz=MjM5MjgzOTgyMw==&amp;mid=2651373718&amp;idx=2&amp;sn=5fe464741b237cb17763a23b47913636&amp;chksm=bd5c41768a2bc860771be299414910eb589d16f832c024929762a45c646d2798511e88f5720b#rd","文章永久链接")</f>
        <v>文章永久链接</v>
      </c>
    </row>
    <row r="39" spans="1:5" customFormat="1" ht="14.1" x14ac:dyDescent="0.4">
      <c r="A39" s="3" t="s">
        <v>12</v>
      </c>
      <c r="B39" s="3" t="s">
        <v>231</v>
      </c>
      <c r="C39" s="3" t="s">
        <v>232</v>
      </c>
      <c r="D39" s="3" t="s">
        <v>233</v>
      </c>
      <c r="E39" s="4" t="str">
        <f>HYPERLINK("http://mp.weixin.qq.com/s?__biz=MjM5MjgzOTgyMw==&amp;mid=2651373713&amp;idx=1&amp;sn=1288b0ea6fbf53080f27ea6311377521&amp;chksm=bd5c41718a2bc8677aaf46d2e13b9429c95e103f38e332322da80986647eab800cdc53ad9aeb#rd","文章永久链接")</f>
        <v>文章永久链接</v>
      </c>
    </row>
    <row r="40" spans="1:5" customFormat="1" ht="14.1" x14ac:dyDescent="0.4">
      <c r="A40" s="3" t="s">
        <v>12</v>
      </c>
      <c r="B40" s="3" t="s">
        <v>37</v>
      </c>
      <c r="C40" s="3" t="s">
        <v>232</v>
      </c>
      <c r="D40" s="3" t="s">
        <v>230</v>
      </c>
      <c r="E40" s="4" t="str">
        <f>HYPERLINK("http://mp.weixin.qq.com/s?__biz=MjM5MjgzOTgyMw==&amp;mid=2651373713&amp;idx=2&amp;sn=17db41f3d711e7aace9b76e171feee15&amp;chksm=bd5c41718a2bc8674bdba86205718cbc3bdf185ecdee3cd6571f65a82eca0f78f84930d86db1#rd","文章永久链接")</f>
        <v>文章永久链接</v>
      </c>
    </row>
    <row r="41" spans="1:5" customFormat="1" ht="14.1" x14ac:dyDescent="0.4">
      <c r="A41" s="3" t="s">
        <v>12</v>
      </c>
      <c r="B41" s="3" t="s">
        <v>37</v>
      </c>
      <c r="C41" s="3" t="s">
        <v>38</v>
      </c>
      <c r="D41" s="3" t="s">
        <v>39</v>
      </c>
      <c r="E41" s="4" t="str">
        <f>HYPERLINK("http://mp.weixin.qq.com/s?__biz=MjM5MjgzOTgyMw==&amp;mid=2651373712&amp;idx=1&amp;sn=4e9e50c39d3f96d2e581a6c77b5f3711&amp;chksm=bd5c41708a2bc86696bacd9c55d311f1f2410d6aa637e931b455fe212b8ff82439dc4356fe2e#rd","文章永久链接")</f>
        <v>文章永久链接</v>
      </c>
    </row>
    <row r="42" spans="1:5" customFormat="1" ht="14.1" x14ac:dyDescent="0.4">
      <c r="A42" s="3" t="s">
        <v>12</v>
      </c>
      <c r="B42" s="3" t="s">
        <v>40</v>
      </c>
      <c r="C42" s="3" t="s">
        <v>38</v>
      </c>
      <c r="D42" s="3" t="s">
        <v>40</v>
      </c>
      <c r="E42" s="4" t="str">
        <f>HYPERLINK("http://mp.weixin.qq.com/s?__biz=MjM5MjgzOTgyMw==&amp;mid=2651373712&amp;idx=2&amp;sn=ea8fa0a42d3b455c7066615290a545f3&amp;chksm=bd5c41708a2bc8667f06250c55272253ef9829fda577621cbc18eb7fec88bd573705bd03c137#rd","文章永久链接")</f>
        <v>文章永久链接</v>
      </c>
    </row>
    <row r="43" spans="1:5" customFormat="1" ht="14.1" x14ac:dyDescent="0.4">
      <c r="A43" s="3" t="s">
        <v>12</v>
      </c>
      <c r="B43" s="3" t="s">
        <v>40</v>
      </c>
      <c r="C43" s="3" t="s">
        <v>41</v>
      </c>
      <c r="D43" s="3" t="s">
        <v>40</v>
      </c>
      <c r="E43" s="4" t="str">
        <f>HYPERLINK("http://mp.weixin.qq.com/s?__biz=MjM5MjgzOTgyMw==&amp;mid=2651373562&amp;idx=1&amp;sn=a5316fb2cb66d43dc7d44e41e5ee624b&amp;chksm=bd5c3e1a8a2bb70c1aa6b265346c48c055cb85ee4aeb93f65e3cb3bfdaa8ea1f863c6caf4bba#rd","文章永久链接")</f>
        <v>文章永久链接</v>
      </c>
    </row>
  </sheetData>
  <phoneticPr fontId="1" type="noConversion"/>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中信证券研究</vt:lpstr>
      <vt:lpstr>国泰君安证券研究</vt:lpstr>
      <vt:lpstr>中泰证券研究</vt:lpstr>
      <vt:lpstr>张忆东策略世界</vt:lpstr>
      <vt:lpstr>股市荀策</vt:lpstr>
      <vt:lpstr>分析师徐彪</vt:lpstr>
      <vt:lpstr>招商银行研究</vt:lpstr>
      <vt:lpstr>李迅雷金融与投资</vt:lpstr>
      <vt:lpstr>兴业策略</vt:lpstr>
      <vt:lpstr>华泰策略研究</vt:lpstr>
      <vt:lpstr>伍戈经济笔记</vt:lpstr>
      <vt:lpstr>姜超的投资视界</vt:lpstr>
      <vt:lpstr>中金点睛</vt:lpstr>
      <vt:lpstr>固收彬法</vt:lpstr>
      <vt:lpstr>雪涛宏观笔记</vt:lpstr>
      <vt:lpstr>戴康的策略世界</vt:lpstr>
      <vt:lpstr>中金策略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dc:creator>
  <cp:lastModifiedBy>mia</cp:lastModifiedBy>
  <dcterms:created xsi:type="dcterms:W3CDTF">2021-04-26T00:24:33Z</dcterms:created>
  <dcterms:modified xsi:type="dcterms:W3CDTF">2021-05-24T01:19:14Z</dcterms:modified>
</cp:coreProperties>
</file>