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1" sheetId="2" r:id="rId5"/>
    <sheet name="Sheet2" sheetId="3" r:id="rId6"/>
    <sheet name="Sheet3" sheetId="4" r:id="rId7"/>
  </sheets>
</workbook>
</file>

<file path=xl/sharedStrings.xml><?xml version="1.0" encoding="utf-8"?>
<sst xmlns="http://schemas.openxmlformats.org/spreadsheetml/2006/main" uniqueCount="116">
  <si>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</si>
  <si>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</si>
  <si>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</si>
  <si>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</si>
  <si>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</si>
  <si>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</si>
  <si>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BUCK (Step Down)</t>
  </si>
  <si>
    <t>Typical Applications</t>
  </si>
  <si>
    <t>Used when output is always lower than the input and small size is needed</t>
  </si>
  <si>
    <t>The Transfer Function of a Buck Converter:</t>
  </si>
  <si>
    <r>
      <rPr>
        <b val="1"/>
        <sz val="11"/>
        <color indexed="8"/>
        <rFont val="Arial"/>
      </rPr>
      <t>(V</t>
    </r>
    <r>
      <rPr>
        <b val="1"/>
        <vertAlign val="subscript"/>
        <sz val="11"/>
        <color indexed="8"/>
        <rFont val="Arial"/>
      </rPr>
      <t>OUT</t>
    </r>
    <r>
      <rPr>
        <b val="1"/>
        <sz val="11"/>
        <color indexed="8"/>
        <rFont val="Arial"/>
      </rPr>
      <t>+V</t>
    </r>
    <r>
      <rPr>
        <b val="1"/>
        <vertAlign val="subscript"/>
        <sz val="11"/>
        <color indexed="8"/>
        <rFont val="Arial"/>
      </rPr>
      <t>F</t>
    </r>
    <r>
      <rPr>
        <b val="1"/>
        <sz val="11"/>
        <color indexed="8"/>
        <rFont val="Arial"/>
      </rPr>
      <t>)/(V</t>
    </r>
    <r>
      <rPr>
        <b val="1"/>
        <vertAlign val="subscript"/>
        <sz val="11"/>
        <color indexed="8"/>
        <rFont val="Arial"/>
      </rPr>
      <t>IN</t>
    </r>
    <r>
      <rPr>
        <b val="1"/>
        <sz val="11"/>
        <color indexed="8"/>
        <rFont val="Arial"/>
      </rPr>
      <t>-V</t>
    </r>
    <r>
      <rPr>
        <b val="1"/>
        <vertAlign val="subscript"/>
        <sz val="11"/>
        <color indexed="8"/>
        <rFont val="Arial"/>
      </rPr>
      <t>RDSon</t>
    </r>
    <r>
      <rPr>
        <b val="1"/>
        <sz val="11"/>
        <color indexed="8"/>
        <rFont val="Arial"/>
      </rPr>
      <t>)</t>
    </r>
    <r>
      <rPr>
        <b val="1"/>
        <vertAlign val="subscript"/>
        <sz val="11"/>
        <color indexed="8"/>
        <rFont val="Arial"/>
      </rPr>
      <t xml:space="preserve"> </t>
    </r>
    <r>
      <rPr>
        <b val="1"/>
        <sz val="11"/>
        <color indexed="8"/>
        <rFont val="Arial"/>
      </rPr>
      <t>= D</t>
    </r>
  </si>
  <si>
    <t>Advantages</t>
  </si>
  <si>
    <t>High efficiency especially if the Schottky diode is replaced by a synchronous switch.</t>
  </si>
  <si>
    <t>Requirements:</t>
  </si>
  <si>
    <t>Fill in shaded regions:</t>
  </si>
  <si>
    <t>Low switch stress equal to the input voltage plus the forward voltage of the diode.</t>
  </si>
  <si>
    <t>The output voltage of the converter:</t>
  </si>
  <si>
    <r>
      <rPr>
        <sz val="10"/>
        <color indexed="8"/>
        <rFont val="Arial"/>
      </rPr>
      <t>V</t>
    </r>
    <r>
      <rPr>
        <vertAlign val="subscript"/>
        <sz val="10"/>
        <color indexed="8"/>
        <rFont val="Arial"/>
      </rPr>
      <t>OUT</t>
    </r>
    <r>
      <rPr>
        <sz val="10"/>
        <color indexed="8"/>
        <rFont val="Arial"/>
      </rPr>
      <t xml:space="preserve"> =</t>
    </r>
  </si>
  <si>
    <t>V</t>
  </si>
  <si>
    <t>The input voltage of the converter:</t>
  </si>
  <si>
    <r>
      <rPr>
        <sz val="10"/>
        <color indexed="8"/>
        <rFont val="Arial"/>
      </rPr>
      <t>V</t>
    </r>
    <r>
      <rPr>
        <vertAlign val="subscript"/>
        <sz val="10"/>
        <color indexed="8"/>
        <rFont val="Arial"/>
      </rPr>
      <t>IN</t>
    </r>
    <r>
      <rPr>
        <sz val="10"/>
        <color indexed="8"/>
        <rFont val="Arial"/>
      </rPr>
      <t xml:space="preserve"> =</t>
    </r>
  </si>
  <si>
    <t>Low output ripple means a relatively small output filter.</t>
  </si>
  <si>
    <t>The nominal output current:</t>
  </si>
  <si>
    <r>
      <rPr>
        <sz val="10"/>
        <color indexed="8"/>
        <rFont val="Arial"/>
      </rPr>
      <t>I</t>
    </r>
    <r>
      <rPr>
        <vertAlign val="subscript"/>
        <sz val="10"/>
        <color indexed="8"/>
        <rFont val="Arial"/>
      </rPr>
      <t>OUT</t>
    </r>
    <r>
      <rPr>
        <sz val="10"/>
        <color indexed="8"/>
        <rFont val="Arial"/>
      </rPr>
      <t xml:space="preserve"> = </t>
    </r>
  </si>
  <si>
    <t>A</t>
  </si>
  <si>
    <t>Disadvantages</t>
  </si>
  <si>
    <t>Only one output.</t>
  </si>
  <si>
    <t>Output power of the converter:</t>
  </si>
  <si>
    <r>
      <rPr>
        <sz val="10"/>
        <color indexed="8"/>
        <rFont val="Arial"/>
      </rPr>
      <t>P</t>
    </r>
    <r>
      <rPr>
        <vertAlign val="subscript"/>
        <sz val="10"/>
        <color indexed="8"/>
        <rFont val="Arial"/>
      </rPr>
      <t>OUT</t>
    </r>
    <r>
      <rPr>
        <sz val="10"/>
        <color indexed="8"/>
        <rFont val="Arial"/>
      </rPr>
      <t xml:space="preserve"> =</t>
    </r>
  </si>
  <si>
    <t>W</t>
  </si>
  <si>
    <t>Non-isolated.</t>
  </si>
  <si>
    <t>The minimum output current:</t>
  </si>
  <si>
    <r>
      <rPr>
        <sz val="10"/>
        <color indexed="8"/>
        <rFont val="Arial"/>
      </rPr>
      <t>I</t>
    </r>
    <r>
      <rPr>
        <vertAlign val="subscript"/>
        <sz val="10"/>
        <color indexed="8"/>
        <rFont val="Arial"/>
      </rPr>
      <t>OUTMIN</t>
    </r>
    <r>
      <rPr>
        <sz val="10"/>
        <color indexed="8"/>
        <rFont val="Arial"/>
      </rPr>
      <t xml:space="preserve"> = </t>
    </r>
  </si>
  <si>
    <r>
      <rPr>
        <sz val="10"/>
        <color indexed="8"/>
        <rFont val="Arial"/>
      </rPr>
      <t>A, assumed to be 10% of I</t>
    </r>
    <r>
      <rPr>
        <vertAlign val="subscript"/>
        <sz val="10"/>
        <color indexed="8"/>
        <rFont val="Arial"/>
      </rPr>
      <t>OUT</t>
    </r>
  </si>
  <si>
    <t>Large EMI filter for high input ripple current due to input current always being discontinuous even though the inductor current can be either continuous or discontinuous.</t>
  </si>
  <si>
    <t>The switching frequency of the converter:</t>
  </si>
  <si>
    <r>
      <rPr>
        <sz val="10"/>
        <color indexed="8"/>
        <rFont val="Arial"/>
      </rPr>
      <t>f</t>
    </r>
    <r>
      <rPr>
        <vertAlign val="subscript"/>
        <sz val="10"/>
        <color indexed="8"/>
        <rFont val="Arial"/>
      </rPr>
      <t>SW</t>
    </r>
    <r>
      <rPr>
        <sz val="10"/>
        <color indexed="8"/>
        <rFont val="Arial"/>
      </rPr>
      <t xml:space="preserve"> =</t>
    </r>
  </si>
  <si>
    <t>kHz</t>
  </si>
  <si>
    <t>Maximum allowable peak-to-peak ripple:</t>
  </si>
  <si>
    <r>
      <rPr>
        <sz val="10"/>
        <color indexed="8"/>
        <rFont val="Arial"/>
      </rPr>
      <t>V</t>
    </r>
    <r>
      <rPr>
        <vertAlign val="subscript"/>
        <sz val="10"/>
        <color indexed="8"/>
        <rFont val="Arial"/>
      </rPr>
      <t>pp_ripple</t>
    </r>
    <r>
      <rPr>
        <sz val="10"/>
        <color indexed="8"/>
        <rFont val="Arial"/>
      </rPr>
      <t>=</t>
    </r>
  </si>
  <si>
    <r>
      <rPr>
        <sz val="10"/>
        <color indexed="8"/>
        <rFont val="Arial"/>
      </rPr>
      <t>V, assumed to be 1% of V</t>
    </r>
    <r>
      <rPr>
        <vertAlign val="subscript"/>
        <sz val="10"/>
        <color indexed="8"/>
        <rFont val="Arial"/>
      </rPr>
      <t>OUT</t>
    </r>
  </si>
  <si>
    <t>Forward voltage drop across diode:</t>
  </si>
  <si>
    <r>
      <rPr>
        <sz val="10"/>
        <color indexed="8"/>
        <rFont val="Arial"/>
      </rPr>
      <t>V</t>
    </r>
    <r>
      <rPr>
        <vertAlign val="subscript"/>
        <sz val="10"/>
        <color indexed="8"/>
        <rFont val="Arial"/>
      </rPr>
      <t>F</t>
    </r>
    <r>
      <rPr>
        <sz val="10"/>
        <color indexed="8"/>
        <rFont val="Arial"/>
      </rPr>
      <t xml:space="preserve"> =</t>
    </r>
  </si>
  <si>
    <t>Requires a high-side switch drive.</t>
  </si>
  <si>
    <r>
      <rPr>
        <sz val="10"/>
        <color indexed="8"/>
        <rFont val="Arial"/>
      </rPr>
      <t>R</t>
    </r>
    <r>
      <rPr>
        <vertAlign val="subscript"/>
        <sz val="10"/>
        <color indexed="8"/>
        <rFont val="Arial"/>
      </rPr>
      <t>DSon</t>
    </r>
    <r>
      <rPr>
        <sz val="10"/>
        <color indexed="8"/>
        <rFont val="Arial"/>
      </rPr>
      <t xml:space="preserve"> of switch at operating point:</t>
    </r>
  </si>
  <si>
    <r>
      <rPr>
        <sz val="10"/>
        <color indexed="8"/>
        <rFont val="Arial"/>
      </rPr>
      <t>R</t>
    </r>
    <r>
      <rPr>
        <vertAlign val="subscript"/>
        <sz val="10"/>
        <color indexed="8"/>
        <rFont val="Arial"/>
      </rPr>
      <t>DSon</t>
    </r>
    <r>
      <rPr>
        <sz val="10"/>
        <color indexed="8"/>
        <rFont val="Arial"/>
      </rPr>
      <t xml:space="preserve"> =</t>
    </r>
  </si>
  <si>
    <t>Ω</t>
  </si>
  <si>
    <r>
      <rPr>
        <sz val="10"/>
        <color indexed="8"/>
        <rFont val="Arial"/>
      </rPr>
      <t>Voltage drop across R</t>
    </r>
    <r>
      <rPr>
        <vertAlign val="subscript"/>
        <sz val="10"/>
        <color indexed="8"/>
        <rFont val="Arial"/>
      </rPr>
      <t>DSon</t>
    </r>
    <r>
      <rPr>
        <sz val="10"/>
        <color indexed="8"/>
        <rFont val="Arial"/>
      </rPr>
      <t>:</t>
    </r>
  </si>
  <si>
    <r>
      <rPr>
        <sz val="10"/>
        <color indexed="8"/>
        <rFont val="Arial"/>
      </rPr>
      <t>V</t>
    </r>
    <r>
      <rPr>
        <vertAlign val="subscript"/>
        <sz val="10"/>
        <color indexed="8"/>
        <rFont val="Arial"/>
      </rPr>
      <t>RDSon</t>
    </r>
    <r>
      <rPr>
        <sz val="10"/>
        <color indexed="8"/>
        <rFont val="Arial"/>
      </rPr>
      <t xml:space="preserve"> =</t>
    </r>
  </si>
  <si>
    <t>Conduction losses of switch:</t>
  </si>
  <si>
    <r>
      <rPr>
        <sz val="10"/>
        <color indexed="8"/>
        <rFont val="Arial"/>
      </rPr>
      <t>P</t>
    </r>
    <r>
      <rPr>
        <vertAlign val="subscript"/>
        <sz val="10"/>
        <color indexed="8"/>
        <rFont val="Arial"/>
      </rPr>
      <t>COND</t>
    </r>
    <r>
      <rPr>
        <sz val="10"/>
        <color indexed="8"/>
        <rFont val="Arial"/>
      </rPr>
      <t xml:space="preserve"> =</t>
    </r>
  </si>
  <si>
    <t>Duty Cycle:</t>
  </si>
  <si>
    <t>D =</t>
  </si>
  <si>
    <t>Switching Period:</t>
  </si>
  <si>
    <t>T =</t>
  </si>
  <si>
    <r>
      <rPr>
        <sz val="10"/>
        <color indexed="8"/>
        <rFont val="Symbol"/>
      </rPr>
      <t>μ</t>
    </r>
    <r>
      <rPr>
        <sz val="10"/>
        <color indexed="8"/>
        <rFont val="Arial"/>
      </rPr>
      <t>s</t>
    </r>
  </si>
  <si>
    <t>On-time of the switch:</t>
  </si>
  <si>
    <r>
      <rPr>
        <sz val="10"/>
        <color indexed="8"/>
        <rFont val="Arial"/>
      </rPr>
      <t>t</t>
    </r>
    <r>
      <rPr>
        <vertAlign val="subscript"/>
        <sz val="10"/>
        <color indexed="8"/>
        <rFont val="Arial"/>
      </rPr>
      <t>ON</t>
    </r>
    <r>
      <rPr>
        <sz val="10"/>
        <color indexed="8"/>
        <rFont val="Arial"/>
      </rPr>
      <t xml:space="preserve"> =</t>
    </r>
  </si>
  <si>
    <t>The minimum inductor value is calculated assuming the minimum output current is equal to 10% of the nominal current.  The inductor is sized such that the converter will remain in the continuous current mode through this range.</t>
  </si>
  <si>
    <t>Minimum inductor value:</t>
  </si>
  <si>
    <t>L =</t>
  </si>
  <si>
    <t>μΗ</t>
  </si>
  <si>
    <t>Inductor stored energy:</t>
  </si>
  <si>
    <t>E =</t>
  </si>
  <si>
    <r>
      <rPr>
        <sz val="10"/>
        <color indexed="8"/>
        <rFont val="Symbol"/>
      </rPr>
      <t>μ</t>
    </r>
    <r>
      <rPr>
        <sz val="10"/>
        <color indexed="8"/>
        <rFont val="Arial"/>
      </rPr>
      <t>J</t>
    </r>
  </si>
  <si>
    <t>The drain current waveform is a ramp on a step.  The value of the current at the center of the ramp is equal to the output DC current.  The peak inductor current is equal to the output current added to half the peak to peak ripple.</t>
  </si>
  <si>
    <t>Peak-to-peak ripple current:</t>
  </si>
  <si>
    <r>
      <rPr>
        <sz val="10"/>
        <color indexed="8"/>
        <rFont val="Arial"/>
      </rPr>
      <t>I</t>
    </r>
    <r>
      <rPr>
        <vertAlign val="subscript"/>
        <sz val="10"/>
        <color indexed="8"/>
        <rFont val="Arial"/>
      </rPr>
      <t>ppRIPPLE</t>
    </r>
    <r>
      <rPr>
        <sz val="10"/>
        <color indexed="8"/>
        <rFont val="Arial"/>
      </rPr>
      <t xml:space="preserve"> =</t>
    </r>
  </si>
  <si>
    <t>Peak switch current:</t>
  </si>
  <si>
    <r>
      <rPr>
        <sz val="10"/>
        <color indexed="8"/>
        <rFont val="Arial"/>
      </rPr>
      <t>I</t>
    </r>
    <r>
      <rPr>
        <vertAlign val="subscript"/>
        <sz val="10"/>
        <color indexed="8"/>
        <rFont val="Arial"/>
      </rPr>
      <t>PEAK</t>
    </r>
    <r>
      <rPr>
        <sz val="10"/>
        <color indexed="8"/>
        <rFont val="Arial"/>
      </rPr>
      <t xml:space="preserve"> =</t>
    </r>
  </si>
  <si>
    <t>Α</t>
  </si>
  <si>
    <t>RMS current:</t>
  </si>
  <si>
    <r>
      <rPr>
        <sz val="10"/>
        <color indexed="8"/>
        <rFont val="Arial"/>
      </rPr>
      <t>I</t>
    </r>
    <r>
      <rPr>
        <vertAlign val="subscript"/>
        <sz val="10"/>
        <color indexed="8"/>
        <rFont val="Arial"/>
      </rPr>
      <t>RMS</t>
    </r>
    <r>
      <rPr>
        <sz val="10"/>
        <color indexed="8"/>
        <rFont val="Arial"/>
      </rPr>
      <t xml:space="preserve"> = </t>
    </r>
  </si>
  <si>
    <r>
      <rPr>
        <sz val="10"/>
        <color indexed="8"/>
        <rFont val="Arial"/>
      </rPr>
      <t>A Schottky rectifier is chosen because of its low forward voltage, V</t>
    </r>
    <r>
      <rPr>
        <vertAlign val="subscript"/>
        <sz val="10"/>
        <color indexed="8"/>
        <rFont val="Arial"/>
      </rPr>
      <t>F</t>
    </r>
    <r>
      <rPr>
        <sz val="10"/>
        <color indexed="8"/>
        <rFont val="Arial"/>
      </rPr>
      <t>, and its excellent reverse recovery characteristics.  Replacing this diode with a FET and using synchronous rectification will give even more efficiency benefits.  This rectifier must meet the following criteria:</t>
    </r>
  </si>
  <si>
    <t>DC blocking voltage:</t>
  </si>
  <si>
    <r>
      <rPr>
        <sz val="10"/>
        <color indexed="8"/>
        <rFont val="Arial"/>
      </rPr>
      <t>V</t>
    </r>
    <r>
      <rPr>
        <vertAlign val="subscript"/>
        <sz val="10"/>
        <color indexed="8"/>
        <rFont val="Arial"/>
      </rPr>
      <t>R</t>
    </r>
    <r>
      <rPr>
        <sz val="10"/>
        <color indexed="8"/>
        <rFont val="Arial"/>
      </rPr>
      <t xml:space="preserve"> = </t>
    </r>
  </si>
  <si>
    <t>Average rectified output current:</t>
  </si>
  <si>
    <r>
      <rPr>
        <sz val="10"/>
        <color indexed="8"/>
        <rFont val="Arial"/>
      </rPr>
      <t>I</t>
    </r>
    <r>
      <rPr>
        <vertAlign val="subscript"/>
        <sz val="10"/>
        <color indexed="8"/>
        <rFont val="Arial"/>
      </rPr>
      <t>AVE</t>
    </r>
    <r>
      <rPr>
        <sz val="10"/>
        <color indexed="8"/>
        <rFont val="Arial"/>
      </rPr>
      <t xml:space="preserve"> = </t>
    </r>
  </si>
  <si>
    <t>The switch must be selected to meet the above current requirements.  The major Drain to Source voltage stress occurs at switch turn-off when the Source could possibly ring up to 5V below ground.</t>
  </si>
  <si>
    <t>Minimum rated Drain to Source voltage:</t>
  </si>
  <si>
    <r>
      <rPr>
        <sz val="10"/>
        <color indexed="8"/>
        <rFont val="Arial"/>
      </rPr>
      <t>V</t>
    </r>
    <r>
      <rPr>
        <vertAlign val="subscript"/>
        <sz val="10"/>
        <color indexed="8"/>
        <rFont val="Arial"/>
      </rPr>
      <t>DS</t>
    </r>
    <r>
      <rPr>
        <sz val="10"/>
        <color indexed="8"/>
        <rFont val="Arial"/>
      </rPr>
      <t xml:space="preserve"> = </t>
    </r>
  </si>
  <si>
    <t>The output capacitor is chosen such that it provides significant filtering of the switching ripple.  The selected capacitor must be large enough so that its impedance is much smaller than the load at the switching frequency, allowing most of the ripple current to flow through the capacitor, not the load.  The ripple current flowing through the output capacitor is equal to the inductor current waveform with the dc component removed.  The output capacitor's ESR must also be taken into account because this parasitic resistance, which is out of phase with its capacitance, will cause additional voltage ripple.  Be sure to select capacitors based upon their maximum ripple current and ESR ratings at the temperature and frequency of the application.</t>
  </si>
  <si>
    <t>Output capacitor RMS ripple current:</t>
  </si>
  <si>
    <r>
      <rPr>
        <sz val="10"/>
        <color indexed="8"/>
        <rFont val="Arial"/>
      </rPr>
      <t>I</t>
    </r>
    <r>
      <rPr>
        <vertAlign val="subscript"/>
        <sz val="10"/>
        <color indexed="8"/>
        <rFont val="Arial"/>
      </rPr>
      <t>RMScap</t>
    </r>
    <r>
      <rPr>
        <sz val="10"/>
        <color indexed="8"/>
        <rFont val="Arial"/>
      </rPr>
      <t xml:space="preserve"> =</t>
    </r>
  </si>
  <si>
    <t>Minimum output capacitance:</t>
  </si>
  <si>
    <r>
      <rPr>
        <sz val="10"/>
        <color indexed="8"/>
        <rFont val="Arial"/>
      </rPr>
      <t>C</t>
    </r>
    <r>
      <rPr>
        <vertAlign val="subscript"/>
        <sz val="10"/>
        <color indexed="8"/>
        <rFont val="Arial"/>
      </rPr>
      <t>OUT</t>
    </r>
    <r>
      <rPr>
        <sz val="10"/>
        <color indexed="8"/>
        <rFont val="Arial"/>
      </rPr>
      <t xml:space="preserve"> =</t>
    </r>
  </si>
  <si>
    <r>
      <rPr>
        <sz val="10"/>
        <color indexed="8"/>
        <rFont val="Symbol"/>
      </rPr>
      <t>μ</t>
    </r>
    <r>
      <rPr>
        <sz val="10"/>
        <color indexed="8"/>
        <rFont val="Arial"/>
      </rPr>
      <t>F</t>
    </r>
  </si>
  <si>
    <t>Chances are, a bank of capacitors will be required to handle the output ripple current.  This capacitance will have an ESR associated with it:</t>
  </si>
  <si>
    <t>Total capacitance of output bank used:</t>
  </si>
  <si>
    <r>
      <rPr>
        <sz val="10"/>
        <color indexed="8"/>
        <rFont val="Arial"/>
      </rPr>
      <t>C</t>
    </r>
    <r>
      <rPr>
        <vertAlign val="subscript"/>
        <sz val="10"/>
        <color indexed="8"/>
        <rFont val="Arial"/>
      </rPr>
      <t>OUTbank</t>
    </r>
    <r>
      <rPr>
        <sz val="10"/>
        <color indexed="8"/>
        <rFont val="Arial"/>
      </rPr>
      <t xml:space="preserve"> =</t>
    </r>
  </si>
  <si>
    <t>Maximum ESR required:</t>
  </si>
  <si>
    <r>
      <rPr>
        <sz val="10"/>
        <color indexed="8"/>
        <rFont val="Arial"/>
      </rPr>
      <t>ESR</t>
    </r>
    <r>
      <rPr>
        <vertAlign val="subscript"/>
        <sz val="10"/>
        <color indexed="8"/>
        <rFont val="Arial"/>
      </rPr>
      <t xml:space="preserve">MAX </t>
    </r>
    <r>
      <rPr>
        <sz val="10"/>
        <color indexed="8"/>
        <rFont val="Arial"/>
      </rPr>
      <t>=</t>
    </r>
  </si>
  <si>
    <t>Actual ESR of output capacitor bank used:</t>
  </si>
  <si>
    <t>ESR =</t>
  </si>
  <si>
    <t>Peak-to-peak voltage ripple due to output capacitance:</t>
  </si>
  <si>
    <r>
      <rPr>
        <sz val="10"/>
        <color indexed="8"/>
        <rFont val="Arial"/>
      </rPr>
      <t>V</t>
    </r>
    <r>
      <rPr>
        <vertAlign val="subscript"/>
        <sz val="10"/>
        <color indexed="8"/>
        <rFont val="Arial"/>
      </rPr>
      <t>PPcap</t>
    </r>
    <r>
      <rPr>
        <sz val="10"/>
        <color indexed="8"/>
        <rFont val="Arial"/>
      </rPr>
      <t xml:space="preserve"> =</t>
    </r>
  </si>
  <si>
    <t>Peak-to-peak voltage ripple due to output ESR:</t>
  </si>
  <si>
    <r>
      <rPr>
        <sz val="10"/>
        <color indexed="8"/>
        <rFont val="Arial"/>
      </rPr>
      <t>V</t>
    </r>
    <r>
      <rPr>
        <vertAlign val="subscript"/>
        <sz val="10"/>
        <color indexed="8"/>
        <rFont val="Arial"/>
      </rPr>
      <t xml:space="preserve">PPESR </t>
    </r>
    <r>
      <rPr>
        <sz val="10"/>
        <color indexed="8"/>
        <rFont val="Arial"/>
      </rPr>
      <t>=</t>
    </r>
  </si>
  <si>
    <t>Resultant total peak-to-peak output voltage ripple:</t>
  </si>
  <si>
    <r>
      <rPr>
        <sz val="10"/>
        <color indexed="8"/>
        <rFont val="Arial"/>
      </rPr>
      <t>V</t>
    </r>
    <r>
      <rPr>
        <vertAlign val="subscript"/>
        <sz val="10"/>
        <color indexed="8"/>
        <rFont val="Arial"/>
      </rPr>
      <t xml:space="preserve">PPtotal </t>
    </r>
    <r>
      <rPr>
        <sz val="10"/>
        <color indexed="8"/>
        <rFont val="Arial"/>
      </rPr>
      <t>=</t>
    </r>
  </si>
  <si>
    <t>The same logic is applied when selecting the input capacitor.  This capacitor, or bank of capacitors, will experience very high ripple current; the same current that is at the switch drain.  An acceptable level of input voltage ripple which would still maintain regulation is assumed to be 5%.</t>
  </si>
  <si>
    <t>Input capacitor RMS ripple current:</t>
  </si>
  <si>
    <t>Acceptable input voltage ripple:</t>
  </si>
  <si>
    <r>
      <rPr>
        <sz val="10"/>
        <color indexed="8"/>
        <rFont val="Arial"/>
      </rPr>
      <t>V</t>
    </r>
    <r>
      <rPr>
        <vertAlign val="subscript"/>
        <sz val="10"/>
        <color indexed="8"/>
        <rFont val="Arial"/>
      </rPr>
      <t>rippleIN</t>
    </r>
    <r>
      <rPr>
        <sz val="10"/>
        <color indexed="8"/>
        <rFont val="Arial"/>
      </rPr>
      <t xml:space="preserve"> =</t>
    </r>
  </si>
  <si>
    <r>
      <rPr>
        <sz val="10"/>
        <color indexed="8"/>
        <rFont val="Arial"/>
      </rPr>
      <t>V, assumed to be 5% of V</t>
    </r>
    <r>
      <rPr>
        <vertAlign val="subscript"/>
        <sz val="10"/>
        <color indexed="8"/>
        <rFont val="Arial"/>
      </rPr>
      <t>IN</t>
    </r>
  </si>
  <si>
    <t>Minimum input capacitance:</t>
  </si>
  <si>
    <r>
      <rPr>
        <sz val="10"/>
        <color indexed="8"/>
        <rFont val="Arial"/>
      </rPr>
      <t>C</t>
    </r>
    <r>
      <rPr>
        <vertAlign val="subscript"/>
        <sz val="10"/>
        <color indexed="8"/>
        <rFont val="Arial"/>
      </rPr>
      <t>IN</t>
    </r>
    <r>
      <rPr>
        <sz val="10"/>
        <color indexed="8"/>
        <rFont val="Arial"/>
      </rPr>
      <t xml:space="preserve"> =</t>
    </r>
  </si>
  <si>
    <t>Total capacitance of input bank used:</t>
  </si>
  <si>
    <r>
      <rPr>
        <sz val="10"/>
        <color indexed="8"/>
        <rFont val="Arial"/>
      </rPr>
      <t>C</t>
    </r>
    <r>
      <rPr>
        <vertAlign val="subscript"/>
        <sz val="10"/>
        <color indexed="8"/>
        <rFont val="Arial"/>
      </rPr>
      <t>INbank</t>
    </r>
    <r>
      <rPr>
        <sz val="10"/>
        <color indexed="8"/>
        <rFont val="Arial"/>
      </rPr>
      <t xml:space="preserve"> =</t>
    </r>
  </si>
  <si>
    <r>
      <rPr>
        <sz val="10"/>
        <color indexed="8"/>
        <rFont val="Arial"/>
      </rPr>
      <t>ESR</t>
    </r>
    <r>
      <rPr>
        <vertAlign val="subscript"/>
        <sz val="10"/>
        <color indexed="8"/>
        <rFont val="Arial"/>
      </rPr>
      <t>MAX</t>
    </r>
    <r>
      <rPr>
        <sz val="10"/>
        <color indexed="8"/>
        <rFont val="Arial"/>
      </rPr>
      <t xml:space="preserve"> =</t>
    </r>
  </si>
  <si>
    <t>Actual ESR of input capacitor bank used:</t>
  </si>
  <si>
    <t>Peak-to-peak voltage ripple due to input capacitance:</t>
  </si>
  <si>
    <t>Peak-to-peak voltage ripple due to input ESR:</t>
  </si>
  <si>
    <t>Resultant total peak-to-peak input voltage ripple:</t>
  </si>
  <si>
    <t>Sheet2</t>
  </si>
  <si>
    <t>Sheet3</t>
  </si>
</sst>
</file>

<file path=xl/styles.xml><?xml version="1.0" encoding="utf-8"?>
<styleSheet xmlns="http://schemas.openxmlformats.org/spreadsheetml/2006/main">
  <numFmts count="3">
    <numFmt numFmtId="0" formatCode="General"/>
    <numFmt numFmtId="59" formatCode="0.000"/>
    <numFmt numFmtId="60" formatCode="#,##0.000"/>
  </numFmts>
  <fonts count="12">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16"/>
      <color indexed="8"/>
      <name val="Arial"/>
    </font>
    <font>
      <b val="1"/>
      <sz val="10"/>
      <color indexed="8"/>
      <name val="Arial"/>
    </font>
    <font>
      <b val="1"/>
      <sz val="11"/>
      <color indexed="8"/>
      <name val="Arial"/>
    </font>
    <font>
      <b val="1"/>
      <vertAlign val="subscript"/>
      <sz val="11"/>
      <color indexed="8"/>
      <name val="Arial"/>
    </font>
    <font>
      <vertAlign val="subscript"/>
      <sz val="10"/>
      <color indexed="8"/>
      <name val="Arial"/>
    </font>
    <font>
      <sz val="10"/>
      <color indexed="8"/>
      <name val="Symbol"/>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33">
    <border>
      <left/>
      <right/>
      <top/>
      <bottom/>
      <diagonal/>
    </border>
    <border>
      <left style="thin">
        <color indexed="13"/>
      </left>
      <right style="thin">
        <color indexed="13"/>
      </right>
      <top style="thin">
        <color indexed="13"/>
      </top>
      <bottom style="medium">
        <color indexed="8"/>
      </bottom>
      <diagonal/>
    </border>
    <border>
      <left style="medium">
        <color indexed="8"/>
      </left>
      <right style="thin">
        <color indexed="8"/>
      </right>
      <top style="medium">
        <color indexed="8"/>
      </top>
      <bottom style="thin">
        <color indexed="13"/>
      </bottom>
      <diagonal/>
    </border>
    <border>
      <left style="thin">
        <color indexed="8"/>
      </left>
      <right style="medium">
        <color indexed="8"/>
      </right>
      <top style="medium">
        <color indexed="8"/>
      </top>
      <bottom style="thin">
        <color indexed="13"/>
      </bottom>
      <diagonal/>
    </border>
    <border>
      <left style="medium">
        <color indexed="8"/>
      </left>
      <right style="thin">
        <color indexed="13"/>
      </right>
      <top style="medium">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13"/>
      </left>
      <right style="medium">
        <color indexed="8"/>
      </right>
      <top style="medium">
        <color indexed="8"/>
      </top>
      <bottom style="thin">
        <color indexed="13"/>
      </bottom>
      <diagonal/>
    </border>
    <border>
      <left style="medium">
        <color indexed="8"/>
      </left>
      <right style="thin">
        <color indexed="8"/>
      </right>
      <top style="thin">
        <color indexed="13"/>
      </top>
      <bottom style="medium">
        <color indexed="8"/>
      </bottom>
      <diagonal/>
    </border>
    <border>
      <left style="thin">
        <color indexed="8"/>
      </left>
      <right style="medium">
        <color indexed="8"/>
      </right>
      <top style="thin">
        <color indexed="13"/>
      </top>
      <bottom style="medium">
        <color indexed="8"/>
      </bottom>
      <diagonal/>
    </border>
    <border>
      <left style="medium">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8"/>
      </right>
      <top style="thin">
        <color indexed="13"/>
      </top>
      <bottom style="thin">
        <color indexed="13"/>
      </bottom>
      <diagonal/>
    </border>
    <border>
      <left style="thin">
        <color indexed="8"/>
      </left>
      <right style="medium">
        <color indexed="8"/>
      </right>
      <top style="thin">
        <color indexed="13"/>
      </top>
      <bottom style="thin">
        <color indexed="8"/>
      </bottom>
      <diagonal/>
    </border>
    <border>
      <left style="medium">
        <color indexed="8"/>
      </left>
      <right style="thin">
        <color indexed="13"/>
      </right>
      <top style="thin">
        <color indexed="13"/>
      </top>
      <bottom style="thin">
        <color indexed="8"/>
      </bottom>
      <diagonal/>
    </border>
    <border>
      <left style="thin">
        <color indexed="13"/>
      </left>
      <right style="thin">
        <color indexed="13"/>
      </right>
      <top style="thin">
        <color indexed="13"/>
      </top>
      <bottom style="thin">
        <color indexed="8"/>
      </bottom>
      <diagonal/>
    </border>
    <border>
      <left style="thin">
        <color indexed="13"/>
      </left>
      <right style="medium">
        <color indexed="8"/>
      </right>
      <top style="thin">
        <color indexed="13"/>
      </top>
      <bottom style="thin">
        <color indexed="8"/>
      </bottom>
      <diagonal/>
    </border>
    <border>
      <left style="thin">
        <color indexed="8"/>
      </left>
      <right style="medium">
        <color indexed="8"/>
      </right>
      <top style="thin">
        <color indexed="8"/>
      </top>
      <bottom style="thin">
        <color indexed="13"/>
      </bottom>
      <diagonal/>
    </border>
    <border>
      <left style="medium">
        <color indexed="8"/>
      </left>
      <right style="thin">
        <color indexed="13"/>
      </right>
      <top style="thin">
        <color indexed="8"/>
      </top>
      <bottom style="thin">
        <color indexed="8"/>
      </bottom>
      <diagonal/>
    </border>
    <border>
      <left style="thin">
        <color indexed="13"/>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style="thin">
        <color indexed="13"/>
      </left>
      <right style="thin">
        <color indexed="13"/>
      </right>
      <top style="thin">
        <color indexed="8"/>
      </top>
      <bottom style="thin">
        <color indexed="8"/>
      </bottom>
      <diagonal/>
    </border>
    <border>
      <left style="thin">
        <color indexed="13"/>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13"/>
      </top>
      <bottom style="thin">
        <color indexed="13"/>
      </bottom>
      <diagonal/>
    </border>
    <border>
      <left style="medium">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medium">
        <color indexed="8"/>
      </right>
      <top style="thin">
        <color indexed="8"/>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s>
  <cellStyleXfs count="1">
    <xf numFmtId="0" fontId="0" applyNumberFormat="0" applyFont="1" applyFill="0" applyBorder="0" applyAlignment="1" applyProtection="0">
      <alignment vertical="bottom"/>
    </xf>
  </cellStyleXfs>
  <cellXfs count="8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xf>
    <xf numFmtId="0" fontId="6" fillId="4" borderId="1" applyNumberFormat="0" applyFont="1" applyFill="1" applyBorder="1" applyAlignment="1" applyProtection="0">
      <alignment horizontal="center" vertical="bottom"/>
    </xf>
    <xf numFmtId="49" fontId="7" fillId="4" borderId="2" applyNumberFormat="1" applyFont="1" applyFill="1" applyBorder="1" applyAlignment="1" applyProtection="0">
      <alignment horizontal="center" vertical="center" wrapText="1"/>
    </xf>
    <xf numFmtId="49" fontId="0" fillId="4" borderId="3" applyNumberFormat="1" applyFont="1" applyFill="1" applyBorder="1" applyAlignment="1" applyProtection="0">
      <alignment vertical="center" wrapText="1"/>
    </xf>
    <xf numFmtId="49" fontId="8" fillId="4" borderId="4" applyNumberFormat="1" applyFont="1" applyFill="1" applyBorder="1" applyAlignment="1" applyProtection="0">
      <alignment horizontal="center" vertical="bottom"/>
    </xf>
    <xf numFmtId="0" fontId="8" fillId="4" borderId="5" applyNumberFormat="0" applyFont="1" applyFill="1" applyBorder="1" applyAlignment="1" applyProtection="0">
      <alignment horizontal="center" vertical="bottom"/>
    </xf>
    <xf numFmtId="0" fontId="8" fillId="4" borderId="6" applyNumberFormat="0" applyFont="1" applyFill="1" applyBorder="1" applyAlignment="1" applyProtection="0">
      <alignment horizontal="center" vertical="bottom"/>
    </xf>
    <xf numFmtId="0" fontId="0" fillId="4" borderId="7" applyNumberFormat="0" applyFont="1" applyFill="1" applyBorder="1" applyAlignment="1" applyProtection="0">
      <alignment vertical="center" wrapText="1"/>
    </xf>
    <xf numFmtId="0" fontId="0" fillId="4" borderId="8" applyNumberFormat="0" applyFont="1" applyFill="1" applyBorder="1" applyAlignment="1" applyProtection="0">
      <alignment vertical="center" wrapText="1"/>
    </xf>
    <xf numFmtId="49" fontId="8" fillId="4" borderId="9" applyNumberFormat="1" applyFont="1" applyFill="1" applyBorder="1" applyAlignment="1" applyProtection="0">
      <alignment horizontal="center" vertical="center" wrapText="1"/>
    </xf>
    <xf numFmtId="0" fontId="8" fillId="4" borderId="10" applyNumberFormat="0" applyFont="1" applyFill="1" applyBorder="1" applyAlignment="1" applyProtection="0">
      <alignment horizontal="center" vertical="center" wrapText="1"/>
    </xf>
    <xf numFmtId="0" fontId="8" fillId="4" borderId="11" applyNumberFormat="0" applyFont="1" applyFill="1" applyBorder="1" applyAlignment="1" applyProtection="0">
      <alignment horizontal="center" vertical="center" wrapText="1"/>
    </xf>
    <xf numFmtId="0" fontId="0" fillId="4" borderId="9"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7" fillId="4" borderId="12" applyNumberFormat="0" applyFont="1" applyFill="1" applyBorder="1" applyAlignment="1" applyProtection="0">
      <alignment horizontal="center" vertical="center" wrapText="1"/>
    </xf>
    <xf numFmtId="0" fontId="0" fillId="4" borderId="13" applyNumberFormat="0" applyFont="1" applyFill="1" applyBorder="1" applyAlignment="1" applyProtection="0">
      <alignment vertical="center" wrapText="1"/>
    </xf>
    <xf numFmtId="49" fontId="0" fillId="4" borderId="14" applyNumberFormat="1" applyFont="1" applyFill="1" applyBorder="1" applyAlignment="1" applyProtection="0">
      <alignment horizontal="center" vertical="bottom"/>
    </xf>
    <xf numFmtId="49" fontId="0" fillId="4" borderId="15" applyNumberFormat="1" applyFont="1" applyFill="1" applyBorder="1" applyAlignment="1" applyProtection="0">
      <alignment vertical="bottom"/>
    </xf>
    <xf numFmtId="0" fontId="0" fillId="4" borderId="15" applyNumberFormat="0" applyFont="1" applyFill="1" applyBorder="1" applyAlignment="1" applyProtection="0">
      <alignment vertical="bottom"/>
    </xf>
    <xf numFmtId="0" fontId="0" fillId="4" borderId="16" applyNumberFormat="0" applyFont="1" applyFill="1" applyBorder="1" applyAlignment="1" applyProtection="0">
      <alignment vertical="bottom"/>
    </xf>
    <xf numFmtId="49" fontId="0" fillId="4" borderId="17" applyNumberFormat="1" applyFont="1" applyFill="1" applyBorder="1" applyAlignment="1" applyProtection="0">
      <alignment vertical="center" wrapText="1"/>
    </xf>
    <xf numFmtId="49" fontId="0" fillId="4" borderId="18" applyNumberFormat="1" applyFont="1" applyFill="1" applyBorder="1" applyAlignment="1" applyProtection="0">
      <alignment vertical="bottom"/>
    </xf>
    <xf numFmtId="49" fontId="0" fillId="4" borderId="19" applyNumberFormat="1" applyFont="1" applyFill="1" applyBorder="1" applyAlignment="1" applyProtection="0">
      <alignment horizontal="right" vertical="bottom"/>
    </xf>
    <xf numFmtId="0" fontId="0" fillId="5" borderId="20" applyNumberFormat="1" applyFont="1" applyFill="1" applyBorder="1" applyAlignment="1" applyProtection="0">
      <alignment vertical="bottom"/>
    </xf>
    <xf numFmtId="49" fontId="0" fillId="4" borderId="21" applyNumberFormat="1" applyFont="1" applyFill="1" applyBorder="1" applyAlignment="1" applyProtection="0">
      <alignment vertical="bottom"/>
    </xf>
    <xf numFmtId="0" fontId="7" fillId="4" borderId="7" applyNumberFormat="0" applyFont="1" applyFill="1" applyBorder="1" applyAlignment="1" applyProtection="0">
      <alignment horizontal="center" vertical="center" wrapText="1"/>
    </xf>
    <xf numFmtId="49" fontId="0" fillId="4" borderId="22" applyNumberFormat="1" applyFont="1" applyFill="1" applyBorder="1" applyAlignment="1" applyProtection="0">
      <alignment vertical="bottom"/>
    </xf>
    <xf numFmtId="49" fontId="0" fillId="4" borderId="23" applyNumberFormat="1" applyFont="1" applyFill="1" applyBorder="1" applyAlignment="1" applyProtection="0">
      <alignment vertical="bottom"/>
    </xf>
    <xf numFmtId="49" fontId="0" fillId="4" borderId="24" applyNumberFormat="1" applyFont="1" applyFill="1" applyBorder="1" applyAlignment="1" applyProtection="0">
      <alignment horizontal="right" vertical="bottom"/>
    </xf>
    <xf numFmtId="0" fontId="0" fillId="4" borderId="24" applyNumberFormat="1" applyFont="1" applyFill="1" applyBorder="1" applyAlignment="1" applyProtection="0">
      <alignment vertical="bottom"/>
    </xf>
    <xf numFmtId="49" fontId="0" fillId="4" borderId="25" applyNumberFormat="1" applyFont="1" applyFill="1" applyBorder="1" applyAlignment="1" applyProtection="0">
      <alignment vertical="bottom"/>
    </xf>
    <xf numFmtId="0" fontId="7" fillId="4" borderId="12" applyNumberFormat="0" applyFont="1" applyFill="1" applyBorder="1" applyAlignment="1" applyProtection="0">
      <alignment vertical="center" wrapText="1"/>
    </xf>
    <xf numFmtId="49" fontId="0" fillId="4" borderId="26" applyNumberFormat="1" applyFont="1" applyFill="1" applyBorder="1" applyAlignment="1" applyProtection="0">
      <alignment vertical="bottom"/>
    </xf>
    <xf numFmtId="0" fontId="0" fillId="4" borderId="27" applyNumberFormat="0" applyFont="1" applyFill="1" applyBorder="1" applyAlignment="1" applyProtection="0">
      <alignment vertical="center" wrapText="1"/>
    </xf>
    <xf numFmtId="0" fontId="7" fillId="4" borderId="7" applyNumberFormat="0" applyFont="1" applyFill="1" applyBorder="1" applyAlignment="1" applyProtection="0">
      <alignment vertical="center" wrapText="1"/>
    </xf>
    <xf numFmtId="49" fontId="11" fillId="4" borderId="21"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59" fontId="0" fillId="4" borderId="24" applyNumberFormat="1" applyFont="1" applyFill="1" applyBorder="1" applyAlignment="1" applyProtection="0">
      <alignment vertical="bottom"/>
    </xf>
    <xf numFmtId="49" fontId="0" fillId="4" borderId="28" applyNumberFormat="1" applyFont="1" applyFill="1" applyBorder="1" applyAlignment="1" applyProtection="0">
      <alignment vertical="center" wrapText="1"/>
    </xf>
    <xf numFmtId="49" fontId="0" fillId="4" borderId="29" applyNumberFormat="1" applyFont="1" applyFill="1" applyBorder="1" applyAlignment="1" applyProtection="0">
      <alignment horizontal="right" vertical="center" wrapText="1"/>
    </xf>
    <xf numFmtId="59" fontId="0" fillId="4" borderId="29" applyNumberFormat="1" applyFont="1" applyFill="1" applyBorder="1" applyAlignment="1" applyProtection="0">
      <alignment horizontal="left" vertical="center" wrapText="1"/>
    </xf>
    <xf numFmtId="59" fontId="0" fillId="4" borderId="30" applyNumberFormat="1" applyFont="1" applyFill="1" applyBorder="1" applyAlignment="1" applyProtection="0">
      <alignment horizontal="left" vertical="center" wrapText="1"/>
    </xf>
    <xf numFmtId="0" fontId="0" fillId="4" borderId="14" applyNumberFormat="0" applyFont="1" applyFill="1" applyBorder="1" applyAlignment="1" applyProtection="0">
      <alignment vertical="center" wrapText="1"/>
    </xf>
    <xf numFmtId="0" fontId="0" fillId="4" borderId="15" applyNumberFormat="0" applyFont="1" applyFill="1" applyBorder="1" applyAlignment="1" applyProtection="0">
      <alignment horizontal="right" vertical="center" wrapText="1"/>
    </xf>
    <xf numFmtId="59" fontId="0" fillId="4" borderId="15" applyNumberFormat="1" applyFont="1" applyFill="1" applyBorder="1" applyAlignment="1" applyProtection="0">
      <alignment horizontal="left" vertical="center" wrapText="1"/>
    </xf>
    <xf numFmtId="59" fontId="0" fillId="4" borderId="16" applyNumberFormat="1" applyFont="1" applyFill="1" applyBorder="1" applyAlignment="1" applyProtection="0">
      <alignment horizontal="left" vertical="center" wrapText="1"/>
    </xf>
    <xf numFmtId="49" fontId="11" fillId="4" borderId="25" applyNumberFormat="1" applyFont="1" applyFill="1" applyBorder="1" applyAlignment="1" applyProtection="0">
      <alignment vertical="bottom"/>
    </xf>
    <xf numFmtId="0" fontId="0" fillId="4" borderId="18" applyNumberFormat="0" applyFont="1" applyFill="1" applyBorder="1" applyAlignment="1" applyProtection="0">
      <alignment vertical="bottom"/>
    </xf>
    <xf numFmtId="0" fontId="0" fillId="4" borderId="24" applyNumberFormat="0" applyFont="1" applyFill="1" applyBorder="1" applyAlignment="1" applyProtection="0">
      <alignment horizontal="right" vertical="bottom"/>
    </xf>
    <xf numFmtId="0" fontId="0" fillId="4" borderId="24" applyNumberFormat="0" applyFont="1" applyFill="1" applyBorder="1" applyAlignment="1" applyProtection="0">
      <alignment vertical="bottom"/>
    </xf>
    <xf numFmtId="0" fontId="11" fillId="4" borderId="25" applyNumberFormat="0" applyFont="1" applyFill="1" applyBorder="1" applyAlignment="1" applyProtection="0">
      <alignment vertical="bottom"/>
    </xf>
    <xf numFmtId="0" fontId="0" fillId="4" borderId="29" applyNumberFormat="0" applyFont="1" applyFill="1" applyBorder="1" applyAlignment="1" applyProtection="0">
      <alignment vertical="center" wrapText="1"/>
    </xf>
    <xf numFmtId="0" fontId="0" fillId="4" borderId="30" applyNumberFormat="0" applyFont="1" applyFill="1" applyBorder="1" applyAlignment="1" applyProtection="0">
      <alignment vertical="center" wrapText="1"/>
    </xf>
    <xf numFmtId="0" fontId="0" fillId="4" borderId="9" applyNumberFormat="0" applyFont="1" applyFill="1" applyBorder="1" applyAlignment="1" applyProtection="0">
      <alignment vertical="center" wrapText="1"/>
    </xf>
    <xf numFmtId="0" fontId="0" fillId="4" borderId="10" applyNumberFormat="0" applyFont="1" applyFill="1" applyBorder="1" applyAlignment="1" applyProtection="0">
      <alignment vertical="center" wrapText="1"/>
    </xf>
    <xf numFmtId="0" fontId="0" fillId="4" borderId="11" applyNumberFormat="0" applyFont="1" applyFill="1" applyBorder="1" applyAlignment="1" applyProtection="0">
      <alignment vertical="center" wrapText="1"/>
    </xf>
    <xf numFmtId="0" fontId="0" fillId="4" borderId="15" applyNumberFormat="0" applyFont="1" applyFill="1" applyBorder="1" applyAlignment="1" applyProtection="0">
      <alignment vertical="center" wrapText="1"/>
    </xf>
    <xf numFmtId="0" fontId="0" fillId="4" borderId="16" applyNumberFormat="0" applyFont="1" applyFill="1" applyBorder="1" applyAlignment="1" applyProtection="0">
      <alignment vertical="center" wrapText="1"/>
    </xf>
    <xf numFmtId="49" fontId="0" fillId="4" borderId="18" applyNumberFormat="1" applyFont="1" applyFill="1" applyBorder="1" applyAlignment="1" applyProtection="0">
      <alignment vertical="center"/>
    </xf>
    <xf numFmtId="49" fontId="0" fillId="4" borderId="24" applyNumberFormat="1" applyFont="1" applyFill="1" applyBorder="1" applyAlignment="1" applyProtection="0">
      <alignment horizontal="right" vertical="center"/>
    </xf>
    <xf numFmtId="0" fontId="0" fillId="4" borderId="24" applyNumberFormat="1" applyFont="1" applyFill="1" applyBorder="1" applyAlignment="1" applyProtection="0">
      <alignment vertical="center"/>
    </xf>
    <xf numFmtId="49" fontId="0" fillId="4" borderId="25" applyNumberFormat="1" applyFont="1" applyFill="1" applyBorder="1" applyAlignment="1" applyProtection="0">
      <alignment vertical="center"/>
    </xf>
    <xf numFmtId="0" fontId="0" fillId="4" borderId="25"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60" fontId="0" fillId="4" borderId="24" applyNumberFormat="1" applyFont="1" applyFill="1" applyBorder="1" applyAlignment="1" applyProtection="0">
      <alignment vertical="bottom"/>
    </xf>
    <xf numFmtId="2" fontId="0" fillId="4" borderId="24" applyNumberFormat="1" applyFont="1" applyFill="1" applyBorder="1" applyAlignment="1" applyProtection="0">
      <alignment vertical="bottom"/>
    </xf>
    <xf numFmtId="49" fontId="0" fillId="4" borderId="19" applyNumberFormat="1" applyFont="1" applyFill="1" applyBorder="1" applyAlignment="1" applyProtection="0">
      <alignment vertical="bottom"/>
    </xf>
    <xf numFmtId="59" fontId="0" fillId="5" borderId="20" applyNumberFormat="1" applyFont="1" applyFill="1" applyBorder="1" applyAlignment="1" applyProtection="0">
      <alignment vertical="bottom"/>
    </xf>
    <xf numFmtId="59" fontId="0" fillId="4" borderId="29" applyNumberFormat="1" applyFont="1" applyFill="1" applyBorder="1" applyAlignment="1" applyProtection="0">
      <alignment vertical="center"/>
    </xf>
    <xf numFmtId="49" fontId="0" fillId="4" borderId="30" applyNumberFormat="1" applyFont="1" applyFill="1" applyBorder="1" applyAlignment="1" applyProtection="0">
      <alignment vertical="center" wrapText="1"/>
    </xf>
    <xf numFmtId="59" fontId="0" fillId="4" borderId="15" applyNumberFormat="1" applyFont="1" applyFill="1" applyBorder="1" applyAlignment="1" applyProtection="0">
      <alignment vertical="center"/>
    </xf>
    <xf numFmtId="0" fontId="0" fillId="4" borderId="31" applyNumberFormat="0" applyFont="1" applyFill="1" applyBorder="1" applyAlignment="1" applyProtection="0">
      <alignment vertical="center" wrapText="1"/>
    </xf>
    <xf numFmtId="0" fontId="0" fillId="4" borderId="1" applyNumberFormat="0" applyFont="1" applyFill="1" applyBorder="1" applyAlignment="1" applyProtection="0">
      <alignment vertical="center" wrapText="1"/>
    </xf>
    <xf numFmtId="59" fontId="0" fillId="4" borderId="1" applyNumberFormat="1" applyFont="1" applyFill="1" applyBorder="1" applyAlignment="1" applyProtection="0">
      <alignment vertical="center"/>
    </xf>
    <xf numFmtId="0" fontId="0" fillId="4" borderId="32" applyNumberFormat="0" applyFont="1" applyFill="1" applyBorder="1" applyAlignment="1" applyProtection="0">
      <alignment vertical="center" wrapText="1"/>
    </xf>
    <xf numFmtId="0" fontId="0" applyNumberFormat="1" applyFont="1" applyFill="0" applyBorder="0" applyAlignment="1" applyProtection="0">
      <alignment vertical="bottom"/>
    </xf>
    <xf numFmtId="0" fontId="0" borderId="10" applyNumberFormat="0" applyFont="1" applyFill="0" applyBorder="1"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ffff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9</xdr:row>
      <xdr:rowOff>145493</xdr:rowOff>
    </xdr:from>
    <xdr:to>
      <xdr:col>2</xdr:col>
      <xdr:colOff>28500</xdr:colOff>
      <xdr:row>88</xdr:row>
      <xdr:rowOff>148437</xdr:rowOff>
    </xdr:to>
    <xdr:grpSp>
      <xdr:nvGrpSpPr>
        <xdr:cNvPr id="4" name="Group 4"/>
        <xdr:cNvGrpSpPr/>
      </xdr:nvGrpSpPr>
      <xdr:grpSpPr>
        <a:xfrm>
          <a:off x="-19050" y="1908253"/>
          <a:ext cx="5095801" cy="13823720"/>
          <a:chOff x="0" y="0"/>
          <a:chExt cx="5057700" cy="12020625"/>
        </a:xfrm>
      </xdr:grpSpPr>
      <xdr:sp>
        <xdr:nvSpPr>
          <xdr:cNvPr id="2" name="Shape 2"/>
          <xdr:cNvSpPr/>
        </xdr:nvSpPr>
        <xdr:spPr>
          <a:xfrm>
            <a:off x="0" y="0"/>
            <a:ext cx="5057701" cy="12020626"/>
          </a:xfrm>
          <a:prstGeom prst="rect">
            <a:avLst/>
          </a:prstGeom>
          <a:solidFill>
            <a:srgbClr val="FFFFFF"/>
          </a:solidFill>
          <a:ln w="12700" cap="flat">
            <a:noFill/>
            <a:miter lim="400000"/>
          </a:ln>
          <a:effectLst/>
        </xdr:spPr>
        <xdr:txBody>
          <a:bodyPr/>
          <a:lstStyle/>
          <a:p>
            <a:pPr/>
          </a:p>
        </xdr:txBody>
      </xdr:sp>
      <xdr:pic>
        <xdr:nvPicPr>
          <xdr:cNvPr id="3" name="image.png"/>
          <xdr:cNvPicPr>
            <a:picLocks noChangeAspect="1"/>
          </xdr:cNvPicPr>
        </xdr:nvPicPr>
        <xdr:blipFill>
          <a:blip r:embed="rId1">
            <a:extLst/>
          </a:blip>
          <a:stretch>
            <a:fillRect/>
          </a:stretch>
        </xdr:blipFill>
        <xdr:spPr>
          <a:xfrm>
            <a:off x="0" y="0"/>
            <a:ext cx="5057701" cy="12020626"/>
          </a:xfrm>
          <a:prstGeom prst="rect">
            <a:avLst/>
          </a:prstGeom>
          <a:ln w="9525" cap="flat">
            <a:solidFill>
              <a:srgbClr val="000000"/>
            </a:solidFill>
            <a:prstDash val="solid"/>
            <a:round/>
          </a:ln>
          <a:effectLst/>
        </xdr:spPr>
      </xdr:pic>
    </xdr:grp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114</v>
      </c>
      <c r="C11" s="3"/>
      <c r="D11" s="3"/>
    </row>
    <row r="12">
      <c r="B12" s="4"/>
      <c r="C12" t="s" s="4">
        <v>5</v>
      </c>
      <c r="D12" t="s" s="5">
        <v>114</v>
      </c>
    </row>
    <row r="13">
      <c r="B13" t="s" s="3">
        <v>115</v>
      </c>
      <c r="C13" s="3"/>
      <c r="D13" s="3"/>
    </row>
    <row r="14">
      <c r="B14" s="4"/>
      <c r="C14" t="s" s="4">
        <v>5</v>
      </c>
      <c r="D14" t="s" s="5">
        <v>115</v>
      </c>
    </row>
  </sheetData>
  <mergeCells count="1">
    <mergeCell ref="B3:D3"/>
  </mergeCells>
  <hyperlinks>
    <hyperlink ref="D10" location="'Sheet1'!R1C1" tooltip="" display="Sheet1"/>
    <hyperlink ref="D12" location="'Sheet2'!R1C1" tooltip="" display="Sheet2"/>
    <hyperlink ref="D14" location="'Sheet3'!R1C1" tooltip="" display="Sheet3"/>
  </hyperlinks>
</worksheet>
</file>

<file path=xl/worksheets/sheet2.xml><?xml version="1.0" encoding="utf-8"?>
<worksheet xmlns:r="http://schemas.openxmlformats.org/officeDocument/2006/relationships" xmlns="http://schemas.openxmlformats.org/spreadsheetml/2006/main">
  <sheetPr>
    <pageSetUpPr fitToPage="1"/>
  </sheetPr>
  <dimension ref="A1:F85"/>
  <sheetViews>
    <sheetView workbookViewId="0" showGridLines="0" defaultGridColor="1"/>
  </sheetViews>
  <sheetFormatPr defaultColWidth="8.83333" defaultRowHeight="12.75" customHeight="1" outlineLevelRow="0" outlineLevelCol="0"/>
  <cols>
    <col min="1" max="1" width="23.5" style="6" customWidth="1"/>
    <col min="2" max="2" width="43" style="6" customWidth="1"/>
    <col min="3" max="3" width="36.5" style="6" customWidth="1"/>
    <col min="4" max="4" width="9" style="6" customWidth="1"/>
    <col min="5" max="5" width="7.35156" style="6" customWidth="1"/>
    <col min="6" max="6" width="34.1719" style="6" customWidth="1"/>
    <col min="7" max="16384" width="8.85156" style="6" customWidth="1"/>
  </cols>
  <sheetData>
    <row r="1" ht="21" customHeight="1">
      <c r="A1" t="s" s="7">
        <v>6</v>
      </c>
      <c r="B1" s="8"/>
      <c r="C1" s="8"/>
      <c r="D1" s="8"/>
      <c r="E1" s="8"/>
      <c r="F1" s="8"/>
    </row>
    <row r="2" ht="15.1" customHeight="1">
      <c r="A2" t="s" s="9">
        <v>7</v>
      </c>
      <c r="B2" t="s" s="10">
        <v>8</v>
      </c>
      <c r="C2" t="s" s="11">
        <v>9</v>
      </c>
      <c r="D2" s="12"/>
      <c r="E2" s="12"/>
      <c r="F2" s="13"/>
    </row>
    <row r="3" ht="15.75" customHeight="1">
      <c r="A3" s="14"/>
      <c r="B3" s="15"/>
      <c r="C3" t="s" s="16">
        <v>10</v>
      </c>
      <c r="D3" s="17"/>
      <c r="E3" s="17"/>
      <c r="F3" s="18"/>
    </row>
    <row r="4" ht="14.15" customHeight="1">
      <c r="A4" t="s" s="9">
        <v>11</v>
      </c>
      <c r="B4" t="s" s="10">
        <v>12</v>
      </c>
      <c r="C4" s="19"/>
      <c r="D4" s="20"/>
      <c r="E4" s="20"/>
      <c r="F4" s="21"/>
    </row>
    <row r="5" ht="12.75" customHeight="1">
      <c r="A5" s="22"/>
      <c r="B5" s="23"/>
      <c r="C5" t="s" s="24">
        <v>13</v>
      </c>
      <c r="D5" t="s" s="25">
        <v>14</v>
      </c>
      <c r="E5" s="26"/>
      <c r="F5" s="27"/>
    </row>
    <row r="6" ht="13.65" customHeight="1">
      <c r="A6" s="22"/>
      <c r="B6" t="s" s="28">
        <v>15</v>
      </c>
      <c r="C6" t="s" s="29">
        <v>16</v>
      </c>
      <c r="D6" t="s" s="30">
        <v>17</v>
      </c>
      <c r="E6" s="31">
        <v>12</v>
      </c>
      <c r="F6" t="s" s="32">
        <v>18</v>
      </c>
    </row>
    <row r="7" ht="15.75" customHeight="1">
      <c r="A7" s="22"/>
      <c r="B7" s="23"/>
      <c r="C7" t="s" s="29">
        <v>19</v>
      </c>
      <c r="D7" t="s" s="30">
        <v>20</v>
      </c>
      <c r="E7" s="31">
        <v>17.5</v>
      </c>
      <c r="F7" t="s" s="32">
        <v>18</v>
      </c>
    </row>
    <row r="8" ht="16.5" customHeight="1">
      <c r="A8" s="33"/>
      <c r="B8" t="s" s="34">
        <v>21</v>
      </c>
      <c r="C8" t="s" s="29">
        <v>22</v>
      </c>
      <c r="D8" t="s" s="30">
        <v>23</v>
      </c>
      <c r="E8" s="31">
        <v>0.1</v>
      </c>
      <c r="F8" t="s" s="32">
        <v>24</v>
      </c>
    </row>
    <row r="9" ht="14.15" customHeight="1">
      <c r="A9" t="s" s="9">
        <v>25</v>
      </c>
      <c r="B9" t="s" s="35">
        <v>26</v>
      </c>
      <c r="C9" t="s" s="29">
        <v>27</v>
      </c>
      <c r="D9" t="s" s="36">
        <v>28</v>
      </c>
      <c r="E9" s="37">
        <f>$E$6*$E$8</f>
        <v>1.2</v>
      </c>
      <c r="F9" t="s" s="38">
        <v>29</v>
      </c>
    </row>
    <row r="10" ht="15.75" customHeight="1">
      <c r="A10" s="39"/>
      <c r="B10" t="s" s="40">
        <v>30</v>
      </c>
      <c r="C10" t="s" s="29">
        <v>31</v>
      </c>
      <c r="D10" t="s" s="36">
        <v>32</v>
      </c>
      <c r="E10" s="37">
        <f>(0.1*$E$8)</f>
        <v>0.01</v>
      </c>
      <c r="F10" t="s" s="38">
        <v>33</v>
      </c>
    </row>
    <row r="11" ht="13.65" customHeight="1">
      <c r="A11" s="39"/>
      <c r="B11" t="s" s="28">
        <v>34</v>
      </c>
      <c r="C11" t="s" s="29">
        <v>35</v>
      </c>
      <c r="D11" t="s" s="30">
        <v>36</v>
      </c>
      <c r="E11" s="31">
        <v>375</v>
      </c>
      <c r="F11" t="s" s="32">
        <v>37</v>
      </c>
    </row>
    <row r="12" ht="15.75" customHeight="1">
      <c r="A12" s="39"/>
      <c r="B12" s="41"/>
      <c r="C12" t="s" s="29">
        <v>38</v>
      </c>
      <c r="D12" t="s" s="36">
        <v>39</v>
      </c>
      <c r="E12" s="37">
        <f>$E$6*0.01</f>
        <v>0.12</v>
      </c>
      <c r="F12" t="s" s="38">
        <v>40</v>
      </c>
    </row>
    <row r="13" ht="15.75" customHeight="1">
      <c r="A13" s="39"/>
      <c r="B13" s="23"/>
      <c r="C13" t="s" s="29">
        <v>41</v>
      </c>
      <c r="D13" t="s" s="30">
        <v>42</v>
      </c>
      <c r="E13" s="31">
        <v>0.25</v>
      </c>
      <c r="F13" t="s" s="32">
        <v>18</v>
      </c>
    </row>
    <row r="14" ht="16.5" customHeight="1">
      <c r="A14" s="42"/>
      <c r="B14" t="s" s="34">
        <v>43</v>
      </c>
      <c r="C14" t="s" s="29">
        <v>44</v>
      </c>
      <c r="D14" t="s" s="30">
        <v>45</v>
      </c>
      <c r="E14" s="31">
        <v>0.1</v>
      </c>
      <c r="F14" t="s" s="43">
        <v>46</v>
      </c>
    </row>
    <row r="15" ht="15.75" customHeight="1">
      <c r="A15" s="44"/>
      <c r="B15" s="45"/>
      <c r="C15" t="s" s="29">
        <v>47</v>
      </c>
      <c r="D15" t="s" s="36">
        <v>48</v>
      </c>
      <c r="E15" s="37">
        <f>$E$14*$E$8</f>
        <v>0.01</v>
      </c>
      <c r="F15" t="s" s="38">
        <v>18</v>
      </c>
    </row>
    <row r="16" ht="15.75" customHeight="1">
      <c r="A16" s="20"/>
      <c r="B16" s="21"/>
      <c r="C16" t="s" s="29">
        <v>49</v>
      </c>
      <c r="D16" t="s" s="36">
        <v>50</v>
      </c>
      <c r="E16" s="46">
        <f>$E$14*$E$35^2</f>
        <v>0.000702734896131123</v>
      </c>
      <c r="F16" t="s" s="38">
        <v>29</v>
      </c>
    </row>
    <row r="17" ht="13.65" customHeight="1">
      <c r="A17" s="20"/>
      <c r="B17" s="21"/>
      <c r="C17" t="s" s="47">
        <v>51</v>
      </c>
      <c r="D17" t="s" s="48">
        <v>52</v>
      </c>
      <c r="E17" s="49">
        <f>IF($E$6&lt;=$E$7,IF($E$6+$E$13&gt;=$E$7-$E$15,"The voltage drop across RDSon is too high.  Select a switch with lower RDSon.",IF($E$16&gt;=0.1*$E$9,"The conduction losses exceed 10% of the total output power.  Select a switch with lower RDSon.",($E$6+$E$13)/($E$7-$E$15))),"Vout MUST be less than Vin.")</f>
        <v>0.700400228702115</v>
      </c>
      <c r="F17" s="50"/>
    </row>
    <row r="18" ht="12.75" customHeight="1">
      <c r="A18" s="20"/>
      <c r="B18" s="21"/>
      <c r="C18" s="51"/>
      <c r="D18" s="52"/>
      <c r="E18" s="53"/>
      <c r="F18" s="54"/>
    </row>
    <row r="19" ht="12.75" customHeight="1">
      <c r="A19" s="20"/>
      <c r="B19" s="21"/>
      <c r="C19" t="s" s="29">
        <v>53</v>
      </c>
      <c r="D19" t="s" s="36">
        <v>54</v>
      </c>
      <c r="E19" s="37">
        <f>(1/($E$11*10^3))/10^-6</f>
        <v>2.66666666666667</v>
      </c>
      <c r="F19" t="s" s="55">
        <v>55</v>
      </c>
    </row>
    <row r="20" ht="15.75" customHeight="1">
      <c r="A20" s="20"/>
      <c r="B20" s="21"/>
      <c r="C20" t="s" s="29">
        <v>56</v>
      </c>
      <c r="D20" t="s" s="36">
        <v>57</v>
      </c>
      <c r="E20" s="46">
        <f>$E$17*$E$19</f>
        <v>1.86773394320564</v>
      </c>
      <c r="F20" t="s" s="55">
        <v>55</v>
      </c>
    </row>
    <row r="21" ht="12.75" customHeight="1">
      <c r="A21" s="20"/>
      <c r="B21" s="21"/>
      <c r="C21" s="56"/>
      <c r="D21" s="57"/>
      <c r="E21" s="58"/>
      <c r="F21" s="59"/>
    </row>
    <row r="22" ht="13.65" customHeight="1">
      <c r="A22" s="20"/>
      <c r="B22" s="21"/>
      <c r="C22" t="s" s="47">
        <v>58</v>
      </c>
      <c r="D22" s="60"/>
      <c r="E22" s="60"/>
      <c r="F22" s="61"/>
    </row>
    <row r="23" ht="12.75" customHeight="1">
      <c r="A23" s="20"/>
      <c r="B23" s="21"/>
      <c r="C23" s="62"/>
      <c r="D23" s="63"/>
      <c r="E23" s="63"/>
      <c r="F23" s="64"/>
    </row>
    <row r="24" ht="12.75" customHeight="1">
      <c r="A24" s="20"/>
      <c r="B24" s="21"/>
      <c r="C24" s="62"/>
      <c r="D24" s="63"/>
      <c r="E24" s="63"/>
      <c r="F24" s="64"/>
    </row>
    <row r="25" ht="12.75" customHeight="1">
      <c r="A25" s="20"/>
      <c r="B25" s="21"/>
      <c r="C25" s="51"/>
      <c r="D25" s="65"/>
      <c r="E25" s="65"/>
      <c r="F25" s="66"/>
    </row>
    <row r="26" ht="12.75" customHeight="1">
      <c r="A26" s="20"/>
      <c r="B26" s="21"/>
      <c r="C26" t="s" s="29">
        <v>59</v>
      </c>
      <c r="D26" t="s" s="36">
        <v>60</v>
      </c>
      <c r="E26" s="37">
        <f>(($E$7-$E$6-$E$15)*$E$20)/(2*$E$10)</f>
        <v>512.692967409948</v>
      </c>
      <c r="F26" t="s" s="55">
        <v>61</v>
      </c>
    </row>
    <row r="27" ht="12.75" customHeight="1">
      <c r="A27" s="20"/>
      <c r="B27" s="21"/>
      <c r="C27" t="s" s="29">
        <v>62</v>
      </c>
      <c r="D27" t="s" s="36">
        <v>63</v>
      </c>
      <c r="E27" s="37">
        <f>($E$26*($E$8+$E$10)^2/2)</f>
        <v>3.10179245283019</v>
      </c>
      <c r="F27" t="s" s="55">
        <v>64</v>
      </c>
    </row>
    <row r="28" ht="12.75" customHeight="1">
      <c r="A28" s="20"/>
      <c r="B28" s="21"/>
      <c r="C28" s="56"/>
      <c r="D28" s="57"/>
      <c r="E28" s="58"/>
      <c r="F28" s="59"/>
    </row>
    <row r="29" ht="13.65" customHeight="1">
      <c r="A29" s="20"/>
      <c r="B29" s="21"/>
      <c r="C29" t="s" s="47">
        <v>65</v>
      </c>
      <c r="D29" s="60"/>
      <c r="E29" s="60"/>
      <c r="F29" s="61"/>
    </row>
    <row r="30" ht="12.75" customHeight="1">
      <c r="A30" s="20"/>
      <c r="B30" s="21"/>
      <c r="C30" s="62"/>
      <c r="D30" s="63"/>
      <c r="E30" s="63"/>
      <c r="F30" s="64"/>
    </row>
    <row r="31" ht="12.75" customHeight="1">
      <c r="A31" s="20"/>
      <c r="B31" s="21"/>
      <c r="C31" s="62"/>
      <c r="D31" s="63"/>
      <c r="E31" s="63"/>
      <c r="F31" s="64"/>
    </row>
    <row r="32" ht="12.75" customHeight="1">
      <c r="A32" s="20"/>
      <c r="B32" s="21"/>
      <c r="C32" s="51"/>
      <c r="D32" s="65"/>
      <c r="E32" s="65"/>
      <c r="F32" s="66"/>
    </row>
    <row r="33" ht="15.75" customHeight="1">
      <c r="A33" s="20"/>
      <c r="B33" s="21"/>
      <c r="C33" t="s" s="67">
        <v>66</v>
      </c>
      <c r="D33" t="s" s="68">
        <v>67</v>
      </c>
      <c r="E33" s="69">
        <f>$E$10*2</f>
        <v>0.02</v>
      </c>
      <c r="F33" t="s" s="70">
        <v>24</v>
      </c>
    </row>
    <row r="34" ht="15.75" customHeight="1">
      <c r="A34" s="20"/>
      <c r="B34" s="21"/>
      <c r="C34" t="s" s="29">
        <v>68</v>
      </c>
      <c r="D34" t="s" s="36">
        <v>69</v>
      </c>
      <c r="E34" s="37">
        <f>$E$8+$E$10</f>
        <v>0.11</v>
      </c>
      <c r="F34" t="s" s="55">
        <v>70</v>
      </c>
    </row>
    <row r="35" ht="15.75" customHeight="1">
      <c r="A35" s="20"/>
      <c r="B35" s="21"/>
      <c r="C35" t="s" s="29">
        <v>71</v>
      </c>
      <c r="D35" t="s" s="36">
        <v>72</v>
      </c>
      <c r="E35" s="46">
        <f>SQRT(($E$6+$E$13)/($E$7-$E$15)*($E$34^2-($E$34*$E$33)+(($E$33^2)/3)))</f>
        <v>0.08382928462841149</v>
      </c>
      <c r="F35" t="s" s="55">
        <v>70</v>
      </c>
    </row>
    <row r="36" ht="12.75" customHeight="1">
      <c r="A36" s="20"/>
      <c r="B36" s="21"/>
      <c r="C36" s="56"/>
      <c r="D36" s="58"/>
      <c r="E36" s="58"/>
      <c r="F36" s="71"/>
    </row>
    <row r="37" ht="13.65" customHeight="1">
      <c r="A37" s="20"/>
      <c r="B37" s="21"/>
      <c r="C37" t="s" s="47">
        <v>73</v>
      </c>
      <c r="D37" s="60"/>
      <c r="E37" s="60"/>
      <c r="F37" s="61"/>
    </row>
    <row r="38" ht="12.75" customHeight="1">
      <c r="A38" s="20"/>
      <c r="B38" s="21"/>
      <c r="C38" s="62"/>
      <c r="D38" s="63"/>
      <c r="E38" s="63"/>
      <c r="F38" s="64"/>
    </row>
    <row r="39" ht="12.75" customHeight="1">
      <c r="A39" s="20"/>
      <c r="B39" s="21"/>
      <c r="C39" s="62"/>
      <c r="D39" s="63"/>
      <c r="E39" s="63"/>
      <c r="F39" s="64"/>
    </row>
    <row r="40" ht="12.75" customHeight="1">
      <c r="A40" s="20"/>
      <c r="B40" s="21"/>
      <c r="C40" s="72"/>
      <c r="D40" s="26"/>
      <c r="E40" s="26"/>
      <c r="F40" s="27"/>
    </row>
    <row r="41" ht="15.75" customHeight="1">
      <c r="A41" s="20"/>
      <c r="B41" s="21"/>
      <c r="C41" t="s" s="29">
        <v>74</v>
      </c>
      <c r="D41" t="s" s="36">
        <v>75</v>
      </c>
      <c r="E41" s="37">
        <f>$E$7</f>
        <v>17.5</v>
      </c>
      <c r="F41" t="s" s="38">
        <v>18</v>
      </c>
    </row>
    <row r="42" ht="15.75" customHeight="1">
      <c r="A42" s="20"/>
      <c r="B42" s="21"/>
      <c r="C42" t="s" s="29">
        <v>76</v>
      </c>
      <c r="D42" t="s" s="36">
        <v>77</v>
      </c>
      <c r="E42" s="73">
        <f>$E$8*(1-$E$17)</f>
        <v>0.0299599771297885</v>
      </c>
      <c r="F42" t="s" s="38">
        <v>24</v>
      </c>
    </row>
    <row r="43" ht="12.75" customHeight="1">
      <c r="A43" s="20"/>
      <c r="B43" s="21"/>
      <c r="C43" s="56"/>
      <c r="D43" s="58"/>
      <c r="E43" s="58"/>
      <c r="F43" s="71"/>
    </row>
    <row r="44" ht="13.65" customHeight="1">
      <c r="A44" s="20"/>
      <c r="B44" s="21"/>
      <c r="C44" t="s" s="47">
        <v>78</v>
      </c>
      <c r="D44" s="60"/>
      <c r="E44" s="60"/>
      <c r="F44" s="61"/>
    </row>
    <row r="45" ht="12.75" customHeight="1">
      <c r="A45" s="20"/>
      <c r="B45" s="21"/>
      <c r="C45" s="51"/>
      <c r="D45" s="65"/>
      <c r="E45" s="65"/>
      <c r="F45" s="66"/>
    </row>
    <row r="46" ht="15.75" customHeight="1">
      <c r="A46" s="20"/>
      <c r="B46" s="21"/>
      <c r="C46" t="s" s="29">
        <v>79</v>
      </c>
      <c r="D46" t="s" s="36">
        <v>80</v>
      </c>
      <c r="E46" s="37">
        <f>($E$7+$E$13)+5</f>
        <v>22.75</v>
      </c>
      <c r="F46" t="s" s="38">
        <v>18</v>
      </c>
    </row>
    <row r="47" ht="12.75" customHeight="1">
      <c r="A47" s="20"/>
      <c r="B47" s="21"/>
      <c r="C47" s="56"/>
      <c r="D47" s="58"/>
      <c r="E47" s="58"/>
      <c r="F47" s="71"/>
    </row>
    <row r="48" ht="13.65" customHeight="1">
      <c r="A48" s="20"/>
      <c r="B48" s="21"/>
      <c r="C48" t="s" s="47">
        <v>81</v>
      </c>
      <c r="D48" s="60"/>
      <c r="E48" s="60"/>
      <c r="F48" s="61"/>
    </row>
    <row r="49" ht="12.75" customHeight="1">
      <c r="A49" s="20"/>
      <c r="B49" s="21"/>
      <c r="C49" s="62"/>
      <c r="D49" s="63"/>
      <c r="E49" s="63"/>
      <c r="F49" s="64"/>
    </row>
    <row r="50" ht="12.75" customHeight="1">
      <c r="A50" s="20"/>
      <c r="B50" s="21"/>
      <c r="C50" s="62"/>
      <c r="D50" s="63"/>
      <c r="E50" s="63"/>
      <c r="F50" s="64"/>
    </row>
    <row r="51" ht="12.75" customHeight="1">
      <c r="A51" s="20"/>
      <c r="B51" s="21"/>
      <c r="C51" s="62"/>
      <c r="D51" s="63"/>
      <c r="E51" s="63"/>
      <c r="F51" s="64"/>
    </row>
    <row r="52" ht="12.75" customHeight="1">
      <c r="A52" s="20"/>
      <c r="B52" s="21"/>
      <c r="C52" s="62"/>
      <c r="D52" s="63"/>
      <c r="E52" s="63"/>
      <c r="F52" s="64"/>
    </row>
    <row r="53" ht="12.75" customHeight="1">
      <c r="A53" s="20"/>
      <c r="B53" s="21"/>
      <c r="C53" s="62"/>
      <c r="D53" s="63"/>
      <c r="E53" s="63"/>
      <c r="F53" s="64"/>
    </row>
    <row r="54" ht="12.75" customHeight="1">
      <c r="A54" s="20"/>
      <c r="B54" s="21"/>
      <c r="C54" s="62"/>
      <c r="D54" s="63"/>
      <c r="E54" s="63"/>
      <c r="F54" s="64"/>
    </row>
    <row r="55" ht="12.75" customHeight="1">
      <c r="A55" s="20"/>
      <c r="B55" s="21"/>
      <c r="C55" s="62"/>
      <c r="D55" s="63"/>
      <c r="E55" s="63"/>
      <c r="F55" s="64"/>
    </row>
    <row r="56" ht="12.75" customHeight="1">
      <c r="A56" s="20"/>
      <c r="B56" s="21"/>
      <c r="C56" s="51"/>
      <c r="D56" s="65"/>
      <c r="E56" s="65"/>
      <c r="F56" s="66"/>
    </row>
    <row r="57" ht="15.75" customHeight="1">
      <c r="A57" s="20"/>
      <c r="B57" s="21"/>
      <c r="C57" t="s" s="29">
        <v>82</v>
      </c>
      <c r="D57" t="s" s="36">
        <v>83</v>
      </c>
      <c r="E57" s="46">
        <f>$E$33/SQRT(12)</f>
        <v>0.00577350269189626</v>
      </c>
      <c r="F57" t="s" s="38">
        <v>24</v>
      </c>
    </row>
    <row r="58" ht="15.75" customHeight="1">
      <c r="A58" s="20"/>
      <c r="B58" s="21"/>
      <c r="C58" t="s" s="29">
        <v>84</v>
      </c>
      <c r="D58" t="s" s="36">
        <v>85</v>
      </c>
      <c r="E58" s="74">
        <f>($E$33*$E$19)/(8*$E$12)</f>
        <v>0.0555555555555556</v>
      </c>
      <c r="F58" t="s" s="55">
        <v>86</v>
      </c>
    </row>
    <row r="59" ht="13.65" customHeight="1">
      <c r="A59" s="20"/>
      <c r="B59" s="21"/>
      <c r="C59" t="s" s="47">
        <v>87</v>
      </c>
      <c r="D59" s="60"/>
      <c r="E59" s="60"/>
      <c r="F59" s="61"/>
    </row>
    <row r="60" ht="12.75" customHeight="1">
      <c r="A60" s="20"/>
      <c r="B60" s="21"/>
      <c r="C60" s="51"/>
      <c r="D60" s="65"/>
      <c r="E60" s="65"/>
      <c r="F60" s="66"/>
    </row>
    <row r="61" ht="15.75" customHeight="1">
      <c r="A61" s="20"/>
      <c r="B61" s="21"/>
      <c r="C61" t="s" s="29">
        <v>88</v>
      </c>
      <c r="D61" t="s" s="75">
        <v>89</v>
      </c>
      <c r="E61" s="31">
        <v>82</v>
      </c>
      <c r="F61" t="s" s="43">
        <v>86</v>
      </c>
    </row>
    <row r="62" ht="15.75" customHeight="1">
      <c r="A62" s="20"/>
      <c r="B62" s="21"/>
      <c r="C62" t="s" s="29">
        <v>90</v>
      </c>
      <c r="D62" t="s" s="36">
        <v>91</v>
      </c>
      <c r="E62" s="37">
        <f>SQRT((-($E$33^2)*($E$19^2))+(64*($E$12^2)*($E$61^2)))/(8*$E$61*$E$33)</f>
        <v>5.99999862295355</v>
      </c>
      <c r="F62" t="s" s="55">
        <v>46</v>
      </c>
    </row>
    <row r="63" ht="12.75" customHeight="1">
      <c r="A63" s="20"/>
      <c r="B63" s="21"/>
      <c r="C63" t="s" s="29">
        <v>92</v>
      </c>
      <c r="D63" t="s" s="30">
        <v>93</v>
      </c>
      <c r="E63" s="76">
        <v>0.015</v>
      </c>
      <c r="F63" t="s" s="43">
        <v>46</v>
      </c>
    </row>
    <row r="64" ht="13.65" customHeight="1">
      <c r="A64" s="20"/>
      <c r="B64" s="21"/>
      <c r="C64" t="s" s="47">
        <v>94</v>
      </c>
      <c r="D64" t="s" s="48">
        <v>95</v>
      </c>
      <c r="E64" s="77">
        <f>($E$33*$E$19)/(8*$E$61)</f>
        <v>8.13008130081302e-05</v>
      </c>
      <c r="F64" t="s" s="78">
        <v>18</v>
      </c>
    </row>
    <row r="65" ht="12.75" customHeight="1">
      <c r="A65" s="20"/>
      <c r="B65" s="21"/>
      <c r="C65" s="51"/>
      <c r="D65" s="65"/>
      <c r="E65" s="79"/>
      <c r="F65" s="66"/>
    </row>
    <row r="66" ht="13.65" customHeight="1">
      <c r="A66" s="20"/>
      <c r="B66" s="21"/>
      <c r="C66" t="s" s="47">
        <v>96</v>
      </c>
      <c r="D66" t="s" s="48">
        <v>97</v>
      </c>
      <c r="E66" s="77">
        <f>$E$63*$E$33</f>
        <v>0.0003</v>
      </c>
      <c r="F66" t="s" s="78">
        <v>18</v>
      </c>
    </row>
    <row r="67" ht="12.75" customHeight="1">
      <c r="A67" s="20"/>
      <c r="B67" s="21"/>
      <c r="C67" s="51"/>
      <c r="D67" s="65"/>
      <c r="E67" s="79"/>
      <c r="F67" s="66"/>
    </row>
    <row r="68" ht="13.65" customHeight="1">
      <c r="A68" s="20"/>
      <c r="B68" s="21"/>
      <c r="C68" t="s" s="47">
        <v>98</v>
      </c>
      <c r="D68" t="s" s="48">
        <v>99</v>
      </c>
      <c r="E68" s="77">
        <f>SQRT(($E$64^2+$E$66^2))</f>
        <v>0.000310821206155215</v>
      </c>
      <c r="F68" t="s" s="78">
        <v>18</v>
      </c>
    </row>
    <row r="69" ht="12.75" customHeight="1">
      <c r="A69" s="20"/>
      <c r="B69" s="21"/>
      <c r="C69" s="51"/>
      <c r="D69" s="65"/>
      <c r="E69" s="79"/>
      <c r="F69" s="66"/>
    </row>
    <row r="70" ht="13.65" customHeight="1">
      <c r="A70" s="20"/>
      <c r="B70" s="21"/>
      <c r="C70" t="s" s="47">
        <v>100</v>
      </c>
      <c r="D70" s="60"/>
      <c r="E70" s="60"/>
      <c r="F70" s="61"/>
    </row>
    <row r="71" ht="12.75" customHeight="1">
      <c r="A71" s="20"/>
      <c r="B71" s="21"/>
      <c r="C71" s="62"/>
      <c r="D71" s="63"/>
      <c r="E71" s="63"/>
      <c r="F71" s="64"/>
    </row>
    <row r="72" ht="12.75" customHeight="1">
      <c r="A72" s="20"/>
      <c r="B72" s="21"/>
      <c r="C72" s="51"/>
      <c r="D72" s="65"/>
      <c r="E72" s="65"/>
      <c r="F72" s="66"/>
    </row>
    <row r="73" ht="15.75" customHeight="1">
      <c r="A73" s="20"/>
      <c r="B73" s="21"/>
      <c r="C73" t="s" s="29">
        <v>101</v>
      </c>
      <c r="D73" t="s" s="36">
        <v>72</v>
      </c>
      <c r="E73" s="46">
        <f>SQRT(($E$6+$E$13)/($E$7-$E$15)*($E$34^2-($E$34*$E$33)+(($E$33^2)/3)))</f>
        <v>0.08382928462841149</v>
      </c>
      <c r="F73" t="s" s="55">
        <v>70</v>
      </c>
    </row>
    <row r="74" ht="15.75" customHeight="1">
      <c r="A74" s="20"/>
      <c r="B74" s="21"/>
      <c r="C74" t="s" s="29">
        <v>102</v>
      </c>
      <c r="D74" t="s" s="36">
        <v>103</v>
      </c>
      <c r="E74" s="46">
        <f>0.05*$E$7</f>
        <v>0.875</v>
      </c>
      <c r="F74" t="s" s="38">
        <v>104</v>
      </c>
    </row>
    <row r="75" ht="15.75" customHeight="1">
      <c r="A75" s="20"/>
      <c r="B75" s="21"/>
      <c r="C75" t="s" s="29">
        <v>105</v>
      </c>
      <c r="D75" t="s" s="36">
        <v>106</v>
      </c>
      <c r="E75" s="37">
        <f>($E$34*$E$19)/(8*E74)</f>
        <v>0.041904761904762</v>
      </c>
      <c r="F75" t="s" s="55">
        <v>86</v>
      </c>
    </row>
    <row r="76" ht="15.75" customHeight="1">
      <c r="A76" s="20"/>
      <c r="B76" s="21"/>
      <c r="C76" t="s" s="29">
        <v>107</v>
      </c>
      <c r="D76" t="s" s="30">
        <v>108</v>
      </c>
      <c r="E76" s="31">
        <v>47</v>
      </c>
      <c r="F76" t="s" s="43">
        <v>86</v>
      </c>
    </row>
    <row r="77" ht="15.75" customHeight="1">
      <c r="A77" s="20"/>
      <c r="B77" s="21"/>
      <c r="C77" t="s" s="29">
        <v>90</v>
      </c>
      <c r="D77" t="s" s="36">
        <v>109</v>
      </c>
      <c r="E77" s="37">
        <f>SQRT((-($E$34^2)*($E$19^2))+(64*($E$74^2)*($E$76^2)))/(8*$E$76*$E$34)</f>
        <v>7.95454229287575</v>
      </c>
      <c r="F77" t="s" s="55">
        <v>46</v>
      </c>
    </row>
    <row r="78" ht="12.75" customHeight="1">
      <c r="A78" s="20"/>
      <c r="B78" s="21"/>
      <c r="C78" t="s" s="29">
        <v>110</v>
      </c>
      <c r="D78" t="s" s="30">
        <v>93</v>
      </c>
      <c r="E78" s="31">
        <v>0.1</v>
      </c>
      <c r="F78" t="s" s="43">
        <v>46</v>
      </c>
    </row>
    <row r="79" ht="13.65" customHeight="1">
      <c r="A79" s="20"/>
      <c r="B79" s="21"/>
      <c r="C79" t="s" s="47">
        <v>111</v>
      </c>
      <c r="D79" t="s" s="48">
        <v>95</v>
      </c>
      <c r="E79" s="77">
        <f>($E$34*$E$19)/(8*$E$76)</f>
        <v>0.000780141843971632</v>
      </c>
      <c r="F79" t="s" s="78">
        <v>18</v>
      </c>
    </row>
    <row r="80" ht="12.75" customHeight="1">
      <c r="A80" s="20"/>
      <c r="B80" s="21"/>
      <c r="C80" s="51"/>
      <c r="D80" s="65"/>
      <c r="E80" s="79"/>
      <c r="F80" s="66"/>
    </row>
    <row r="81" ht="13.65" customHeight="1">
      <c r="A81" s="20"/>
      <c r="B81" s="21"/>
      <c r="C81" t="s" s="47">
        <v>112</v>
      </c>
      <c r="D81" t="s" s="48">
        <v>97</v>
      </c>
      <c r="E81" s="77">
        <f>$E$78*$E$34</f>
        <v>0.011</v>
      </c>
      <c r="F81" t="s" s="78">
        <v>18</v>
      </c>
    </row>
    <row r="82" ht="12.75" customHeight="1">
      <c r="A82" s="20"/>
      <c r="B82" s="21"/>
      <c r="C82" s="51"/>
      <c r="D82" s="65"/>
      <c r="E82" s="79"/>
      <c r="F82" s="66"/>
    </row>
    <row r="83" ht="13.65" customHeight="1">
      <c r="A83" s="20"/>
      <c r="B83" s="21"/>
      <c r="C83" t="s" s="47">
        <v>113</v>
      </c>
      <c r="D83" t="s" s="48">
        <v>99</v>
      </c>
      <c r="E83" s="77">
        <f>SQRT(($E$79^2+$E$81^2))</f>
        <v>0.0110276299038694</v>
      </c>
      <c r="F83" t="s" s="78">
        <v>18</v>
      </c>
    </row>
    <row r="84" ht="13.5" customHeight="1">
      <c r="A84" s="20"/>
      <c r="B84" s="21"/>
      <c r="C84" s="80"/>
      <c r="D84" s="81"/>
      <c r="E84" s="82"/>
      <c r="F84" s="83"/>
    </row>
    <row r="85" ht="12.75" customHeight="1">
      <c r="A85" s="20"/>
      <c r="B85" s="20"/>
      <c r="C85" s="44"/>
      <c r="D85" s="44"/>
      <c r="E85" s="44"/>
      <c r="F85" s="44"/>
    </row>
  </sheetData>
  <mergeCells count="44">
    <mergeCell ref="E81:E82"/>
    <mergeCell ref="E83:E84"/>
    <mergeCell ref="F81:F82"/>
    <mergeCell ref="F83:F84"/>
    <mergeCell ref="C83:C84"/>
    <mergeCell ref="C81:C82"/>
    <mergeCell ref="D81:D82"/>
    <mergeCell ref="D83:D84"/>
    <mergeCell ref="C70:F72"/>
    <mergeCell ref="C79:C80"/>
    <mergeCell ref="D79:D80"/>
    <mergeCell ref="E79:E80"/>
    <mergeCell ref="F79:F80"/>
    <mergeCell ref="C64:C65"/>
    <mergeCell ref="D64:D65"/>
    <mergeCell ref="E64:E65"/>
    <mergeCell ref="F64:F65"/>
    <mergeCell ref="C68:C69"/>
    <mergeCell ref="D68:D69"/>
    <mergeCell ref="E68:E69"/>
    <mergeCell ref="F68:F69"/>
    <mergeCell ref="C66:C67"/>
    <mergeCell ref="D66:D67"/>
    <mergeCell ref="E66:E67"/>
    <mergeCell ref="F66:F67"/>
    <mergeCell ref="C44:F45"/>
    <mergeCell ref="C48:F56"/>
    <mergeCell ref="C59:F60"/>
    <mergeCell ref="E17:F18"/>
    <mergeCell ref="C22:F25"/>
    <mergeCell ref="C29:F32"/>
    <mergeCell ref="C37:F40"/>
    <mergeCell ref="C17:C18"/>
    <mergeCell ref="D17:D18"/>
    <mergeCell ref="A9:A14"/>
    <mergeCell ref="B11:B13"/>
    <mergeCell ref="B4:B5"/>
    <mergeCell ref="B6:B7"/>
    <mergeCell ref="A4:A8"/>
    <mergeCell ref="A1:F1"/>
    <mergeCell ref="A2:A3"/>
    <mergeCell ref="B2:B3"/>
    <mergeCell ref="C2:F2"/>
    <mergeCell ref="C3:F3"/>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5" width="8.85156" style="84" customWidth="1"/>
    <col min="6" max="16384" width="8.85156" style="84" customWidth="1"/>
  </cols>
  <sheetData>
    <row r="1" ht="13.65" customHeight="1">
      <c r="A1" s="85"/>
      <c r="B1" s="85"/>
      <c r="C1" s="85"/>
      <c r="D1" s="85"/>
      <c r="E1" s="85"/>
    </row>
    <row r="2" ht="13.65" customHeight="1">
      <c r="A2" s="85"/>
      <c r="B2" s="85"/>
      <c r="C2" s="85"/>
      <c r="D2" s="85"/>
      <c r="E2" s="85"/>
    </row>
    <row r="3" ht="13.65" customHeight="1">
      <c r="A3" s="85"/>
      <c r="B3" s="85"/>
      <c r="C3" s="85"/>
      <c r="D3" s="85"/>
      <c r="E3" s="85"/>
    </row>
    <row r="4" ht="13.65" customHeight="1">
      <c r="A4" s="85"/>
      <c r="B4" s="85"/>
      <c r="C4" s="85"/>
      <c r="D4" s="85"/>
      <c r="E4" s="85"/>
    </row>
    <row r="5" ht="13.65" customHeight="1">
      <c r="A5" s="85"/>
      <c r="B5" s="85"/>
      <c r="C5" s="85"/>
      <c r="D5" s="85"/>
      <c r="E5" s="85"/>
    </row>
    <row r="6" ht="13.65" customHeight="1">
      <c r="A6" s="85"/>
      <c r="B6" s="85"/>
      <c r="C6" s="85"/>
      <c r="D6" s="85"/>
      <c r="E6" s="85"/>
    </row>
    <row r="7" ht="13.65" customHeight="1">
      <c r="A7" s="85"/>
      <c r="B7" s="85"/>
      <c r="C7" s="85"/>
      <c r="D7" s="85"/>
      <c r="E7" s="85"/>
    </row>
    <row r="8" ht="13.65" customHeight="1">
      <c r="A8" s="85"/>
      <c r="B8" s="85"/>
      <c r="C8" s="85"/>
      <c r="D8" s="85"/>
      <c r="E8" s="85"/>
    </row>
    <row r="9" ht="13.65" customHeight="1">
      <c r="A9" s="85"/>
      <c r="B9" s="85"/>
      <c r="C9" s="85"/>
      <c r="D9" s="85"/>
      <c r="E9" s="85"/>
    </row>
    <row r="10" ht="13.65" customHeight="1">
      <c r="A10" s="85"/>
      <c r="B10" s="85"/>
      <c r="C10" s="85"/>
      <c r="D10" s="85"/>
      <c r="E10" s="85"/>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5" width="8.85156" style="86" customWidth="1"/>
    <col min="6" max="16384" width="8.85156" style="86" customWidth="1"/>
  </cols>
  <sheetData>
    <row r="1" ht="13.65" customHeight="1">
      <c r="A1" s="85"/>
      <c r="B1" s="85"/>
      <c r="C1" s="85"/>
      <c r="D1" s="85"/>
      <c r="E1" s="85"/>
    </row>
    <row r="2" ht="13.65" customHeight="1">
      <c r="A2" s="85"/>
      <c r="B2" s="85"/>
      <c r="C2" s="85"/>
      <c r="D2" s="85"/>
      <c r="E2" s="85"/>
    </row>
    <row r="3" ht="13.65" customHeight="1">
      <c r="A3" s="85"/>
      <c r="B3" s="85"/>
      <c r="C3" s="85"/>
      <c r="D3" s="85"/>
      <c r="E3" s="85"/>
    </row>
    <row r="4" ht="13.65" customHeight="1">
      <c r="A4" s="85"/>
      <c r="B4" s="85"/>
      <c r="C4" s="85"/>
      <c r="D4" s="85"/>
      <c r="E4" s="85"/>
    </row>
    <row r="5" ht="13.65" customHeight="1">
      <c r="A5" s="85"/>
      <c r="B5" s="85"/>
      <c r="C5" s="85"/>
      <c r="D5" s="85"/>
      <c r="E5" s="85"/>
    </row>
    <row r="6" ht="13.65" customHeight="1">
      <c r="A6" s="85"/>
      <c r="B6" s="85"/>
      <c r="C6" s="85"/>
      <c r="D6" s="85"/>
      <c r="E6" s="85"/>
    </row>
    <row r="7" ht="13.65" customHeight="1">
      <c r="A7" s="85"/>
      <c r="B7" s="85"/>
      <c r="C7" s="85"/>
      <c r="D7" s="85"/>
      <c r="E7" s="85"/>
    </row>
    <row r="8" ht="13.65" customHeight="1">
      <c r="A8" s="85"/>
      <c r="B8" s="85"/>
      <c r="C8" s="85"/>
      <c r="D8" s="85"/>
      <c r="E8" s="85"/>
    </row>
    <row r="9" ht="13.65" customHeight="1">
      <c r="A9" s="85"/>
      <c r="B9" s="85"/>
      <c r="C9" s="85"/>
      <c r="D9" s="85"/>
      <c r="E9" s="85"/>
    </row>
    <row r="10" ht="13.65" customHeight="1">
      <c r="A10" s="85"/>
      <c r="B10" s="85"/>
      <c r="C10" s="85"/>
      <c r="D10" s="85"/>
      <c r="E10" s="85"/>
    </row>
  </sheetData>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